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ugus\OneDrive\Documents\Augustin\ECL\EPSA\git\ELIZ-2021\ELIZ-2021\RC_Rendus_Compet\"/>
    </mc:Choice>
  </mc:AlternateContent>
  <xr:revisionPtr revIDLastSave="0" documentId="13_ncr:1_{C6AD7E9B-4079-45B7-841A-33D1A6F5C902}" xr6:coauthVersionLast="47" xr6:coauthVersionMax="47" xr10:uidLastSave="{00000000-0000-0000-0000-000000000000}"/>
  <bookViews>
    <workbookView xWindow="-108" yWindow="-108" windowWidth="23256" windowHeight="12456" tabRatio="500" firstSheet="32" activeTab="34"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EV5.5.1&amp;2 EV4.4 ACPS TSPS sidex" sheetId="20" state="hidden" r:id="rId20"/>
    <sheet name="EV5.5.1&amp;2 EV4.4 ACPS TSPS rearx" sheetId="21" state="hidden" r:id="rId21"/>
    <sheet name="T3.5 Laminate Test" sheetId="22" r:id="rId22"/>
    <sheet name="T3.5 FBHS" sheetId="23" r:id="rId23"/>
    <sheet name="T3.5 FBH" sheetId="24" r:id="rId24"/>
    <sheet name="T3.5 Different Layups" sheetId="25" r:id="rId25"/>
    <sheet name="T3.5.9 Shear Tests" sheetId="26" r:id="rId26"/>
    <sheet name="Other 1 Matt´l Shear" sheetId="27" r:id="rId27"/>
    <sheet name="T3.16 MH &amp; MH B'ing Attachments" sheetId="28" r:id="rId28"/>
    <sheet name="T3.16 FH &amp; FH B'ing Attachments" sheetId="29" r:id="rId29"/>
    <sheet name="T3.16.6&amp;3.17.5 Prim.Struc.Att." sheetId="30" r:id="rId30"/>
    <sheet name="T4.5 Harness Attachments" sheetId="31" r:id="rId31"/>
    <sheet name="T1.2.1 T4.6 T4.8 Firewall" sheetId="32" r:id="rId32"/>
    <sheet name="EV5 Accumulator Container" sheetId="33" r:id="rId33"/>
    <sheet name="EV5 Acc. Stack Construction" sheetId="34" r:id="rId34"/>
    <sheet name="EV5.5. Acc. Attachments" sheetId="35" r:id="rId35"/>
    <sheet name="EV5.5.4 Alt. Matl - 3pt Bending" sheetId="36" r:id="rId36"/>
    <sheet name="EV5.5.4 Alt. Matl - Shear" sheetId="37" r:id="rId37"/>
    <sheet name="EV5.5.4 Alt. Matls Summary" sheetId="38" r:id="rId38"/>
    <sheet name="Monocoque Lap Joints" sheetId="39" r:id="rId39"/>
    <sheet name="Welded Tube Inserts" sheetId="40" r:id="rId40"/>
    <sheet name="Steering Rack Collars" sheetId="41" r:id="rId41"/>
    <sheet name="Additional Info" sheetId="42" r:id="rId42"/>
    <sheet name="T3.3.3 Additional Info" sheetId="43" r:id="rId43"/>
    <sheet name="T3.10.5 T3.5 Guidance Notes" sheetId="44" r:id="rId44"/>
    <sheet name="T3.11 T3.5 Guidance Notes" sheetId="45" r:id="rId45"/>
    <sheet name="T3.14 T3.5 Guidance Notes" sheetId="46" r:id="rId46"/>
    <sheet name="T3.17.3 Guidance Notes" sheetId="47" r:id="rId47"/>
    <sheet name="T3.15 T3.5 Guidance Notes" sheetId="48" r:id="rId48"/>
    <sheet name="T3.5.9 Guidance Notes" sheetId="49" r:id="rId49"/>
    <sheet name="T4.5 Guidance Notes" sheetId="50" r:id="rId50"/>
    <sheet name="EV4.4 Guidance Notes" sheetId="51" r:id="rId51"/>
    <sheet name="EV5.5 Cell Stack Guidance" sheetId="52" r:id="rId52"/>
    <sheet name="EV5.5 TSAC Attachment Guidance" sheetId="53" r:id="rId53"/>
    <sheet name="Monocoque Attachments Guidance" sheetId="54" r:id="rId54"/>
    <sheet name="Front Hoop Attachment Guidance" sheetId="55" r:id="rId55"/>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E26" i="40"/>
  <c r="D26" i="40"/>
  <c r="C21" i="40"/>
  <c r="D20" i="40"/>
  <c r="E20" i="40" s="1"/>
  <c r="C20" i="40"/>
  <c r="C19" i="40"/>
  <c r="C18" i="40"/>
  <c r="C17" i="40"/>
  <c r="D11" i="40"/>
  <c r="D10" i="40"/>
  <c r="C9" i="40"/>
  <c r="C24" i="40" s="1"/>
  <c r="D8" i="40"/>
  <c r="D23" i="40" s="1"/>
  <c r="C8" i="40"/>
  <c r="C23" i="40" s="1"/>
  <c r="D7" i="40"/>
  <c r="C7" i="40"/>
  <c r="D6" i="40"/>
  <c r="C6" i="40"/>
  <c r="D4" i="40"/>
  <c r="D9" i="40" s="1"/>
  <c r="C16" i="39"/>
  <c r="C17" i="39" s="1"/>
  <c r="C14" i="39"/>
  <c r="C10" i="39"/>
  <c r="B6" i="39"/>
  <c r="J15" i="38"/>
  <c r="J18" i="38" s="1"/>
  <c r="H15" i="38"/>
  <c r="H18" i="38" s="1"/>
  <c r="G15" i="38"/>
  <c r="G18" i="38" s="1"/>
  <c r="F15" i="38"/>
  <c r="F18" i="38" s="1"/>
  <c r="D15" i="38"/>
  <c r="D18" i="38" s="1"/>
  <c r="D19" i="38" s="1"/>
  <c r="C15" i="38"/>
  <c r="C18"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G36" i="21"/>
  <c r="F36" i="21"/>
  <c r="G35" i="21"/>
  <c r="I34" i="21"/>
  <c r="G33" i="21"/>
  <c r="F33" i="21"/>
  <c r="G32" i="21"/>
  <c r="F32" i="21"/>
  <c r="G31" i="21"/>
  <c r="F31" i="21"/>
  <c r="I30" i="21"/>
  <c r="G30" i="21"/>
  <c r="I28" i="21"/>
  <c r="G27" i="21"/>
  <c r="I26" i="21"/>
  <c r="G25" i="21"/>
  <c r="F25" i="21"/>
  <c r="E25" i="21"/>
  <c r="C25" i="21"/>
  <c r="G24" i="21"/>
  <c r="G28" i="21" s="1"/>
  <c r="F24" i="21"/>
  <c r="F29" i="21" s="1"/>
  <c r="E24" i="21"/>
  <c r="C24" i="21"/>
  <c r="C28" i="21" s="1"/>
  <c r="I18" i="21"/>
  <c r="M11" i="21" s="1"/>
  <c r="G18" i="21"/>
  <c r="F18" i="21"/>
  <c r="E18" i="21"/>
  <c r="E12" i="21"/>
  <c r="E11" i="21"/>
  <c r="C11" i="21"/>
  <c r="E10" i="21"/>
  <c r="C10" i="21"/>
  <c r="E9" i="21"/>
  <c r="C9" i="21"/>
  <c r="O8" i="21"/>
  <c r="E8" i="21"/>
  <c r="C8" i="21"/>
  <c r="I7" i="21"/>
  <c r="G7" i="21"/>
  <c r="F7" i="21"/>
  <c r="E7" i="21"/>
  <c r="C7" i="21"/>
  <c r="C12" i="21" s="1"/>
  <c r="N6" i="21"/>
  <c r="M6" i="21"/>
  <c r="M10" i="21" s="1"/>
  <c r="N5" i="21"/>
  <c r="M5" i="21"/>
  <c r="G36" i="20"/>
  <c r="F36" i="20"/>
  <c r="I34" i="20"/>
  <c r="G31" i="20"/>
  <c r="G30" i="20"/>
  <c r="G28" i="20"/>
  <c r="G27" i="20"/>
  <c r="I26" i="20"/>
  <c r="F25" i="20"/>
  <c r="E25" i="20"/>
  <c r="C25" i="20"/>
  <c r="G24" i="20"/>
  <c r="F24" i="20"/>
  <c r="E24" i="20"/>
  <c r="C24" i="20"/>
  <c r="C28" i="20" s="1"/>
  <c r="I18" i="20"/>
  <c r="G18" i="20"/>
  <c r="F18" i="20"/>
  <c r="E18" i="20"/>
  <c r="M11" i="20"/>
  <c r="M10" i="20"/>
  <c r="O9" i="20"/>
  <c r="M9" i="20"/>
  <c r="O8" i="20"/>
  <c r="M8" i="20"/>
  <c r="I7" i="20"/>
  <c r="I12" i="20" s="1"/>
  <c r="G7" i="20"/>
  <c r="F7" i="20"/>
  <c r="E7" i="20"/>
  <c r="C7" i="20"/>
  <c r="N6" i="20"/>
  <c r="M6" i="20"/>
  <c r="M5" i="20"/>
  <c r="N5" i="20" s="1"/>
  <c r="G36" i="19"/>
  <c r="F36" i="19"/>
  <c r="G35" i="19"/>
  <c r="K34" i="19"/>
  <c r="J34" i="19"/>
  <c r="I34" i="19"/>
  <c r="G34" i="19"/>
  <c r="J33" i="19"/>
  <c r="I33" i="19"/>
  <c r="G33" i="19"/>
  <c r="J32" i="19"/>
  <c r="I32" i="19"/>
  <c r="G31" i="19"/>
  <c r="I30" i="19"/>
  <c r="G30" i="19"/>
  <c r="F30" i="19"/>
  <c r="I29" i="19"/>
  <c r="G29" i="19"/>
  <c r="J28" i="19"/>
  <c r="I28" i="19"/>
  <c r="J27" i="19"/>
  <c r="I27" i="19"/>
  <c r="J26" i="19"/>
  <c r="J31" i="19" s="1"/>
  <c r="I26" i="19"/>
  <c r="G25" i="19"/>
  <c r="F25" i="19"/>
  <c r="C25" i="19"/>
  <c r="G24" i="19"/>
  <c r="G27" i="19" s="1"/>
  <c r="F24" i="19"/>
  <c r="F26" i="19" s="1"/>
  <c r="E24" i="19"/>
  <c r="C24" i="19"/>
  <c r="C28" i="19" s="1"/>
  <c r="N20" i="19"/>
  <c r="P19" i="19"/>
  <c r="P18" i="19"/>
  <c r="J18" i="19"/>
  <c r="N21" i="19" s="1"/>
  <c r="I18" i="19"/>
  <c r="G18" i="19"/>
  <c r="F18" i="19"/>
  <c r="E18" i="19"/>
  <c r="O16" i="19"/>
  <c r="N16" i="19"/>
  <c r="N18" i="19" s="1"/>
  <c r="O15" i="19"/>
  <c r="N15" i="19"/>
  <c r="J12" i="19"/>
  <c r="I12" i="19"/>
  <c r="G12" i="19"/>
  <c r="E12" i="19"/>
  <c r="C12" i="19"/>
  <c r="N11" i="19"/>
  <c r="J11" i="19"/>
  <c r="G11" i="19"/>
  <c r="E11" i="19"/>
  <c r="E10" i="19"/>
  <c r="C10" i="19"/>
  <c r="G9" i="19"/>
  <c r="E9" i="19"/>
  <c r="C9" i="19"/>
  <c r="C8" i="19"/>
  <c r="J7" i="19"/>
  <c r="I7" i="19"/>
  <c r="G7" i="19"/>
  <c r="G8" i="19" s="1"/>
  <c r="F7" i="19"/>
  <c r="F12" i="19" s="1"/>
  <c r="E7" i="19"/>
  <c r="E8" i="19" s="1"/>
  <c r="C7" i="19"/>
  <c r="C11" i="19" s="1"/>
  <c r="O6" i="19"/>
  <c r="N6" i="19"/>
  <c r="N5" i="19"/>
  <c r="G36" i="18"/>
  <c r="F36" i="18"/>
  <c r="I35" i="18"/>
  <c r="G35" i="18"/>
  <c r="K34" i="18"/>
  <c r="J34" i="18"/>
  <c r="I34" i="18"/>
  <c r="G34" i="18"/>
  <c r="F34" i="18"/>
  <c r="J33" i="18"/>
  <c r="G33" i="18"/>
  <c r="F33" i="18"/>
  <c r="J32" i="18"/>
  <c r="I32" i="18"/>
  <c r="G32" i="18"/>
  <c r="J31" i="18"/>
  <c r="G31" i="18"/>
  <c r="G30" i="18"/>
  <c r="F30" i="18"/>
  <c r="I29" i="18"/>
  <c r="G29" i="18"/>
  <c r="E29" i="18"/>
  <c r="J28" i="18"/>
  <c r="G28" i="18"/>
  <c r="E28" i="18"/>
  <c r="J27" i="18"/>
  <c r="J26" i="18"/>
  <c r="I26" i="18"/>
  <c r="F26" i="18"/>
  <c r="G25" i="18"/>
  <c r="F25" i="18"/>
  <c r="E25" i="18"/>
  <c r="C25" i="18"/>
  <c r="G24" i="18"/>
  <c r="G27" i="18" s="1"/>
  <c r="F24" i="18"/>
  <c r="E24" i="18"/>
  <c r="C24" i="18"/>
  <c r="C28" i="18" s="1"/>
  <c r="N20" i="18"/>
  <c r="N18" i="18"/>
  <c r="J18" i="18"/>
  <c r="N21" i="18" s="1"/>
  <c r="I18" i="18"/>
  <c r="G18" i="18"/>
  <c r="F18" i="18"/>
  <c r="E18" i="18"/>
  <c r="O16" i="18"/>
  <c r="N16" i="18"/>
  <c r="P18" i="18" s="1"/>
  <c r="O15" i="18"/>
  <c r="N15" i="18"/>
  <c r="J12" i="18"/>
  <c r="E12" i="18"/>
  <c r="N11" i="18"/>
  <c r="J11" i="18"/>
  <c r="E11" i="18"/>
  <c r="E31" i="18" s="1"/>
  <c r="C11" i="18"/>
  <c r="C10" i="18"/>
  <c r="G9" i="18"/>
  <c r="E9" i="18"/>
  <c r="N8" i="18"/>
  <c r="C8" i="18"/>
  <c r="J7" i="18"/>
  <c r="I7" i="18"/>
  <c r="G7" i="18"/>
  <c r="G11" i="18" s="1"/>
  <c r="F7" i="18"/>
  <c r="E7" i="18"/>
  <c r="E8" i="18" s="1"/>
  <c r="C7" i="18"/>
  <c r="C9" i="18" s="1"/>
  <c r="O6" i="18"/>
  <c r="N6" i="18"/>
  <c r="N10" i="18" s="1"/>
  <c r="N5" i="18"/>
  <c r="F35" i="17"/>
  <c r="F34" i="17"/>
  <c r="F33" i="17"/>
  <c r="F32" i="17"/>
  <c r="F29" i="17"/>
  <c r="F27" i="17"/>
  <c r="F26" i="17"/>
  <c r="F30" i="17" s="1"/>
  <c r="E25" i="17"/>
  <c r="C25" i="17"/>
  <c r="E24" i="17"/>
  <c r="F18" i="17"/>
  <c r="C16" i="17"/>
  <c r="C15" i="17"/>
  <c r="C24" i="17" s="1"/>
  <c r="F12" i="17"/>
  <c r="C12" i="17"/>
  <c r="J11" i="17"/>
  <c r="F11" i="17"/>
  <c r="F10" i="17"/>
  <c r="E10" i="17"/>
  <c r="C10" i="17"/>
  <c r="L9" i="17"/>
  <c r="E9" i="17"/>
  <c r="L8" i="17"/>
  <c r="F8" i="17"/>
  <c r="C8" i="17"/>
  <c r="F7" i="17"/>
  <c r="F9" i="17" s="1"/>
  <c r="E7" i="17"/>
  <c r="E8" i="17" s="1"/>
  <c r="C7" i="17"/>
  <c r="C11" i="17" s="1"/>
  <c r="K6" i="17"/>
  <c r="J6" i="17"/>
  <c r="K5" i="17"/>
  <c r="J5" i="17"/>
  <c r="G36" i="16"/>
  <c r="F36" i="16"/>
  <c r="J35" i="16"/>
  <c r="I35" i="16"/>
  <c r="F35" i="16"/>
  <c r="K34" i="16"/>
  <c r="J34" i="16"/>
  <c r="I34" i="16"/>
  <c r="F34" i="16"/>
  <c r="J33" i="16"/>
  <c r="F33" i="16"/>
  <c r="J32" i="16"/>
  <c r="I32" i="16"/>
  <c r="F32" i="16"/>
  <c r="I31" i="16"/>
  <c r="G31" i="16"/>
  <c r="J30" i="16"/>
  <c r="C30" i="16"/>
  <c r="F29" i="16"/>
  <c r="I28" i="16"/>
  <c r="F28" i="16"/>
  <c r="E28" i="16"/>
  <c r="C28" i="16"/>
  <c r="I27" i="16"/>
  <c r="F27" i="16"/>
  <c r="J26" i="16"/>
  <c r="I26" i="16"/>
  <c r="F26" i="16"/>
  <c r="F25" i="16"/>
  <c r="C25" i="16"/>
  <c r="G24" i="16"/>
  <c r="G28" i="16" s="1"/>
  <c r="F24" i="16"/>
  <c r="F31" i="16" s="1"/>
  <c r="E24" i="16"/>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E29" i="16" s="1"/>
  <c r="P8" i="16"/>
  <c r="E8" i="16"/>
  <c r="J7" i="16"/>
  <c r="I7" i="16"/>
  <c r="G7" i="16"/>
  <c r="F7" i="16"/>
  <c r="F9" i="16" s="1"/>
  <c r="E7" i="16"/>
  <c r="E10" i="16" s="1"/>
  <c r="C7" i="16"/>
  <c r="C9" i="16" s="1"/>
  <c r="C29" i="16" s="1"/>
  <c r="O6" i="16"/>
  <c r="N6" i="16"/>
  <c r="N5" i="16"/>
  <c r="O5" i="16" s="1"/>
  <c r="G36" i="15"/>
  <c r="F36" i="15"/>
  <c r="I35" i="15"/>
  <c r="F35" i="15"/>
  <c r="I34" i="15"/>
  <c r="F33" i="15"/>
  <c r="F31" i="15"/>
  <c r="I30" i="15"/>
  <c r="F30" i="15"/>
  <c r="F29" i="15"/>
  <c r="I28" i="15"/>
  <c r="I27" i="15"/>
  <c r="F27" i="15"/>
  <c r="I26" i="15"/>
  <c r="E26" i="15"/>
  <c r="E25" i="15"/>
  <c r="C25" i="15"/>
  <c r="G24" i="15"/>
  <c r="F24" i="15"/>
  <c r="F34" i="15" s="1"/>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E27" i="12"/>
  <c r="G27" i="12" s="1"/>
  <c r="F26" i="12"/>
  <c r="E26" i="12"/>
  <c r="G26" i="12" s="1"/>
  <c r="E25" i="12"/>
  <c r="C25" i="12"/>
  <c r="C26" i="12" s="1"/>
  <c r="E24" i="12"/>
  <c r="C24" i="12"/>
  <c r="F18" i="12"/>
  <c r="E12" i="12"/>
  <c r="C12" i="12"/>
  <c r="J11" i="12"/>
  <c r="E10" i="12"/>
  <c r="C10" i="12"/>
  <c r="C33" i="12" s="1"/>
  <c r="E9" i="12"/>
  <c r="C9" i="12"/>
  <c r="L8" i="12"/>
  <c r="E8" i="12"/>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C23" i="10" s="1"/>
  <c r="D19" i="10"/>
  <c r="C19" i="10"/>
  <c r="C26" i="10" s="1"/>
  <c r="D18" i="10"/>
  <c r="C18" i="10"/>
  <c r="D17" i="10"/>
  <c r="C17" i="10"/>
  <c r="C10" i="10"/>
  <c r="C24" i="10" s="1"/>
  <c r="C9" i="10"/>
  <c r="C8" i="10"/>
  <c r="C22" i="10" s="1"/>
  <c r="D6" i="10"/>
  <c r="C6" i="10"/>
  <c r="D25" i="9"/>
  <c r="D21" i="9"/>
  <c r="C21" i="9"/>
  <c r="D18" i="9"/>
  <c r="D17" i="9"/>
  <c r="D19" i="9" s="1"/>
  <c r="D26" i="9" s="1"/>
  <c r="C14" i="9"/>
  <c r="C18" i="9" s="1"/>
  <c r="C13" i="9"/>
  <c r="D11" i="9"/>
  <c r="D9" i="9"/>
  <c r="D8" i="9"/>
  <c r="D22" i="9" s="1"/>
  <c r="D7" i="9"/>
  <c r="D20" i="9" s="1"/>
  <c r="D6" i="9"/>
  <c r="D10" i="9" s="1"/>
  <c r="C6" i="9"/>
  <c r="D25" i="8"/>
  <c r="D21" i="8"/>
  <c r="D19" i="8"/>
  <c r="D18" i="8"/>
  <c r="C18" i="8"/>
  <c r="D17" i="8"/>
  <c r="C14" i="8"/>
  <c r="C13" i="8"/>
  <c r="D11" i="8"/>
  <c r="D9" i="8"/>
  <c r="D23" i="8" s="1"/>
  <c r="D7" i="8"/>
  <c r="D20" i="8" s="1"/>
  <c r="D6" i="8"/>
  <c r="D10" i="8" s="1"/>
  <c r="C6" i="8"/>
  <c r="C7" i="8" s="1"/>
  <c r="H11" i="6"/>
  <c r="G11" i="6"/>
  <c r="F11" i="6"/>
  <c r="C11" i="6"/>
  <c r="C15" i="14" s="1"/>
  <c r="H8" i="6"/>
  <c r="H7" i="6" s="1"/>
  <c r="F9" i="13" s="1"/>
  <c r="G8" i="6"/>
  <c r="G7" i="6"/>
  <c r="F7" i="6"/>
  <c r="I9" i="20" s="1"/>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AT45"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B29" i="4"/>
  <c r="X29" i="4"/>
  <c r="T29"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D3" i="32" l="1"/>
  <c r="T42" i="4" s="1"/>
  <c r="D28" i="9"/>
  <c r="AB37" i="4"/>
  <c r="T37" i="4"/>
  <c r="Z37" i="4"/>
  <c r="X37" i="4"/>
  <c r="W37" i="4"/>
  <c r="V37" i="4"/>
  <c r="C37" i="4"/>
  <c r="D11" i="10"/>
  <c r="D25" i="10" s="1"/>
  <c r="E25" i="10" s="1"/>
  <c r="Y26" i="4" s="1"/>
  <c r="D7" i="10"/>
  <c r="D20" i="10" s="1"/>
  <c r="E20" i="10" s="1"/>
  <c r="D9" i="10"/>
  <c r="D10" i="10"/>
  <c r="D24" i="10" s="1"/>
  <c r="E24" i="10" s="1"/>
  <c r="X26" i="4" s="1"/>
  <c r="C11" i="9"/>
  <c r="C7" i="9"/>
  <c r="C9" i="9"/>
  <c r="C10" i="9"/>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C35" i="12"/>
  <c r="E34" i="12"/>
  <c r="G34" i="12"/>
  <c r="C34" i="12"/>
  <c r="T26" i="4"/>
  <c r="C26" i="4"/>
  <c r="Y35" i="4"/>
  <c r="W35" i="4"/>
  <c r="U35" i="4"/>
  <c r="V35" i="4"/>
  <c r="AA35" i="4"/>
  <c r="C35" i="4"/>
  <c r="Y37" i="4"/>
  <c r="A40" i="4"/>
  <c r="D8" i="10"/>
  <c r="D22" i="10" s="1"/>
  <c r="E22" i="10" s="1"/>
  <c r="V26" i="4" s="1"/>
  <c r="J12" i="11"/>
  <c r="E30" i="13"/>
  <c r="G30" i="13" s="1"/>
  <c r="I9" i="15"/>
  <c r="C10" i="8"/>
  <c r="C9" i="8"/>
  <c r="C26" i="8" s="1"/>
  <c r="C8" i="8"/>
  <c r="C25" i="9"/>
  <c r="C24" i="9"/>
  <c r="H29" i="16"/>
  <c r="K29" i="16" s="1"/>
  <c r="U37" i="4"/>
  <c r="AE27" i="4"/>
  <c r="AC27" i="4"/>
  <c r="AA37" i="4"/>
  <c r="C23" i="9"/>
  <c r="U24" i="4"/>
  <c r="Y29" i="4"/>
  <c r="AE29" i="4"/>
  <c r="W29" i="4"/>
  <c r="AD29" i="4"/>
  <c r="AC29" i="4"/>
  <c r="V29" i="4"/>
  <c r="U29" i="4"/>
  <c r="AA29" i="4"/>
  <c r="C29" i="4"/>
  <c r="D26" i="8"/>
  <c r="C17" i="9"/>
  <c r="C19" i="9" s="1"/>
  <c r="A25" i="4"/>
  <c r="E25" i="9"/>
  <c r="L10" i="11"/>
  <c r="L12" i="11" s="1"/>
  <c r="C11" i="8"/>
  <c r="N9" i="16"/>
  <c r="P9" i="16"/>
  <c r="C8" i="15"/>
  <c r="C27" i="15" s="1"/>
  <c r="C36" i="15" s="1"/>
  <c r="C10" i="15"/>
  <c r="C33" i="15" s="1"/>
  <c r="C11" i="15"/>
  <c r="C12" i="15"/>
  <c r="C32" i="15" s="1"/>
  <c r="C31" i="15"/>
  <c r="G10" i="16"/>
  <c r="G12" i="16"/>
  <c r="G8" i="16"/>
  <c r="G9" i="16"/>
  <c r="C27" i="17"/>
  <c r="W34" i="4"/>
  <c r="W36" i="4"/>
  <c r="AC39" i="4"/>
  <c r="U39" i="4"/>
  <c r="Y39" i="4"/>
  <c r="AB39" i="4"/>
  <c r="L9" i="11"/>
  <c r="L11" i="11" s="1"/>
  <c r="C27" i="12"/>
  <c r="H27" i="12" s="1"/>
  <c r="T28" i="4" s="1"/>
  <c r="E9" i="15"/>
  <c r="E11" i="15"/>
  <c r="E8" i="15"/>
  <c r="E10" i="15"/>
  <c r="E33" i="15" s="1"/>
  <c r="E12" i="15"/>
  <c r="E26" i="16"/>
  <c r="E30" i="16"/>
  <c r="C29" i="18"/>
  <c r="C31" i="18"/>
  <c r="C26" i="18"/>
  <c r="C30" i="18"/>
  <c r="E33" i="12"/>
  <c r="G33" i="12" s="1"/>
  <c r="H33" i="12" s="1"/>
  <c r="Z28" i="4" s="1"/>
  <c r="G33" i="15"/>
  <c r="G31" i="15"/>
  <c r="G35" i="15"/>
  <c r="G27" i="15"/>
  <c r="G34" i="15"/>
  <c r="G28" i="15"/>
  <c r="G32" i="15"/>
  <c r="G30" i="15"/>
  <c r="G25" i="15"/>
  <c r="G29" i="15"/>
  <c r="N22" i="16"/>
  <c r="P20" i="16" s="1"/>
  <c r="Z34" i="4"/>
  <c r="Z36" i="4"/>
  <c r="I8" i="20"/>
  <c r="J8" i="19"/>
  <c r="J8" i="18"/>
  <c r="E21" i="10"/>
  <c r="U26" i="4" s="1"/>
  <c r="F32" i="11"/>
  <c r="F28" i="11"/>
  <c r="F33" i="11"/>
  <c r="F29" i="11"/>
  <c r="F31" i="11"/>
  <c r="C29" i="13"/>
  <c r="C36" i="13" s="1"/>
  <c r="C31" i="13"/>
  <c r="I12" i="15"/>
  <c r="I10" i="15"/>
  <c r="I8" i="15"/>
  <c r="S19" i="13" s="1"/>
  <c r="M10" i="15"/>
  <c r="J8" i="16"/>
  <c r="P19" i="16"/>
  <c r="C28" i="17"/>
  <c r="C26" i="17"/>
  <c r="I11" i="18"/>
  <c r="I9" i="18"/>
  <c r="I12" i="18"/>
  <c r="I10" i="18"/>
  <c r="I8" i="18"/>
  <c r="C33" i="18"/>
  <c r="I10" i="20"/>
  <c r="J10" i="19"/>
  <c r="J10" i="18"/>
  <c r="J10" i="16"/>
  <c r="AJ51" i="23"/>
  <c r="AI51" i="23"/>
  <c r="F11" i="12"/>
  <c r="F9" i="12"/>
  <c r="F10" i="12"/>
  <c r="Q10" i="13"/>
  <c r="S10" i="13"/>
  <c r="G35" i="16"/>
  <c r="G30" i="16"/>
  <c r="G32" i="16"/>
  <c r="G29" i="16"/>
  <c r="G26" i="16"/>
  <c r="G33" i="16"/>
  <c r="G34" i="16"/>
  <c r="G27" i="16"/>
  <c r="G25" i="16"/>
  <c r="J8" i="17"/>
  <c r="J10" i="17"/>
  <c r="E9" i="20"/>
  <c r="E10" i="20"/>
  <c r="E8" i="20"/>
  <c r="E12" i="20"/>
  <c r="O11" i="20"/>
  <c r="I27" i="29"/>
  <c r="J27" i="29" s="1"/>
  <c r="C34" i="4"/>
  <c r="C36" i="4"/>
  <c r="AA36" i="4"/>
  <c r="W39" i="4"/>
  <c r="D24" i="8"/>
  <c r="E21" i="8"/>
  <c r="C11" i="10"/>
  <c r="C25" i="10" s="1"/>
  <c r="C7" i="10"/>
  <c r="C20" i="10" s="1"/>
  <c r="C10" i="11"/>
  <c r="F35" i="11"/>
  <c r="F8" i="12"/>
  <c r="E28" i="12"/>
  <c r="C32" i="12"/>
  <c r="C29" i="12"/>
  <c r="C30" i="12"/>
  <c r="C31" i="12"/>
  <c r="C13" i="13"/>
  <c r="C39" i="13" s="1"/>
  <c r="E31" i="13"/>
  <c r="D15" i="14"/>
  <c r="G11" i="16"/>
  <c r="E25" i="16"/>
  <c r="N10" i="19"/>
  <c r="N8" i="19"/>
  <c r="G11" i="20"/>
  <c r="G12" i="20"/>
  <c r="G10" i="20"/>
  <c r="G8" i="20"/>
  <c r="G9" i="20"/>
  <c r="E11" i="20"/>
  <c r="E27" i="17"/>
  <c r="G27" i="17" s="1"/>
  <c r="E33" i="17"/>
  <c r="G33" i="17" s="1"/>
  <c r="C27" i="18"/>
  <c r="N19" i="18"/>
  <c r="N22" i="18" s="1"/>
  <c r="P19" i="18"/>
  <c r="P21" i="18" s="1"/>
  <c r="F8" i="21"/>
  <c r="F9" i="21"/>
  <c r="F10" i="21"/>
  <c r="F11" i="21"/>
  <c r="F12" i="21"/>
  <c r="J9" i="19"/>
  <c r="J9" i="18"/>
  <c r="D24" i="9"/>
  <c r="E24" i="9" s="1"/>
  <c r="E21" i="9"/>
  <c r="D23" i="9"/>
  <c r="E23" i="9" s="1"/>
  <c r="E12" i="13"/>
  <c r="E10" i="13"/>
  <c r="E36" i="13" s="1"/>
  <c r="G36" i="13" s="1"/>
  <c r="E11" i="13"/>
  <c r="E9" i="13"/>
  <c r="C39" i="30"/>
  <c r="D23" i="14"/>
  <c r="A33" i="4" s="1"/>
  <c r="C9" i="15"/>
  <c r="C29" i="15" s="1"/>
  <c r="G26" i="15"/>
  <c r="H28" i="16"/>
  <c r="K28" i="16" s="1"/>
  <c r="L28" i="16" s="1"/>
  <c r="M28" i="16" s="1"/>
  <c r="E28" i="17"/>
  <c r="E26" i="17"/>
  <c r="G26" i="17" s="1"/>
  <c r="P20" i="18"/>
  <c r="P22" i="18" s="1"/>
  <c r="E33" i="21"/>
  <c r="D8" i="8"/>
  <c r="D22" i="8" s="1"/>
  <c r="E10" i="11"/>
  <c r="Q8" i="13"/>
  <c r="Q9" i="13"/>
  <c r="Q11" i="13"/>
  <c r="D12" i="14"/>
  <c r="N8" i="16"/>
  <c r="E12" i="16"/>
  <c r="E32" i="16" s="1"/>
  <c r="J29" i="16"/>
  <c r="J28" i="16"/>
  <c r="J27" i="16"/>
  <c r="J31" i="16"/>
  <c r="E12" i="17"/>
  <c r="I9" i="19"/>
  <c r="I10" i="19"/>
  <c r="I11" i="19"/>
  <c r="N19" i="19"/>
  <c r="N22" i="19" s="1"/>
  <c r="P20" i="19" s="1"/>
  <c r="F27" i="19"/>
  <c r="I31" i="20"/>
  <c r="I30" i="20"/>
  <c r="I32" i="20"/>
  <c r="I33" i="20"/>
  <c r="I35" i="20"/>
  <c r="I29" i="20"/>
  <c r="I27" i="20"/>
  <c r="U56" i="24"/>
  <c r="AG52" i="24"/>
  <c r="C11" i="12"/>
  <c r="F8" i="13"/>
  <c r="F10" i="13"/>
  <c r="F10" i="15"/>
  <c r="F12" i="15"/>
  <c r="F8" i="15"/>
  <c r="F9" i="15"/>
  <c r="E27" i="15"/>
  <c r="E28" i="15"/>
  <c r="E31" i="15" s="1"/>
  <c r="I12" i="16"/>
  <c r="I11" i="16"/>
  <c r="I10" i="16"/>
  <c r="I9" i="16"/>
  <c r="I8" i="16"/>
  <c r="C12" i="18"/>
  <c r="C32" i="18" s="1"/>
  <c r="F32" i="18"/>
  <c r="F28" i="18"/>
  <c r="H28" i="18" s="1"/>
  <c r="K28" i="18" s="1"/>
  <c r="L28" i="18" s="1"/>
  <c r="M28" i="18" s="1"/>
  <c r="F31" i="18"/>
  <c r="H31" i="18" s="1"/>
  <c r="K31" i="18" s="1"/>
  <c r="F29" i="18"/>
  <c r="F27" i="18"/>
  <c r="F35" i="18"/>
  <c r="I28" i="18"/>
  <c r="I27" i="18"/>
  <c r="I31" i="18"/>
  <c r="I30" i="18"/>
  <c r="I33" i="18"/>
  <c r="I8" i="19"/>
  <c r="F10" i="19"/>
  <c r="C26" i="19"/>
  <c r="C27" i="19" s="1"/>
  <c r="F34" i="20"/>
  <c r="F33" i="20"/>
  <c r="F35" i="20"/>
  <c r="F27" i="20"/>
  <c r="F29" i="20"/>
  <c r="F26" i="20"/>
  <c r="F28" i="20"/>
  <c r="F31" i="20"/>
  <c r="F32" i="20"/>
  <c r="F30" i="20"/>
  <c r="I28" i="20"/>
  <c r="E26" i="11"/>
  <c r="G26" i="11" s="1"/>
  <c r="S8" i="13"/>
  <c r="I31" i="15"/>
  <c r="I29" i="15"/>
  <c r="I33" i="15"/>
  <c r="I32" i="15"/>
  <c r="J11" i="16"/>
  <c r="J9" i="16"/>
  <c r="E11" i="16"/>
  <c r="E31" i="16" s="1"/>
  <c r="J9" i="17"/>
  <c r="E11" i="17"/>
  <c r="C29" i="19"/>
  <c r="C32" i="19"/>
  <c r="C31" i="19"/>
  <c r="C30" i="19"/>
  <c r="O10" i="20"/>
  <c r="O12" i="20" s="1"/>
  <c r="U60" i="22"/>
  <c r="AG56" i="22"/>
  <c r="C26" i="28"/>
  <c r="D26" i="28" s="1"/>
  <c r="C27" i="28"/>
  <c r="D27" i="28" s="1"/>
  <c r="C8" i="28" s="1"/>
  <c r="N5" i="15"/>
  <c r="O8" i="15"/>
  <c r="C35" i="16"/>
  <c r="G10" i="18"/>
  <c r="G12" i="18"/>
  <c r="G8" i="18"/>
  <c r="F8" i="19"/>
  <c r="F9" i="19"/>
  <c r="F11" i="19"/>
  <c r="F32" i="19"/>
  <c r="F28" i="19"/>
  <c r="F33" i="19"/>
  <c r="F35" i="19"/>
  <c r="F34" i="19"/>
  <c r="F29" i="19"/>
  <c r="F31" i="19"/>
  <c r="F26" i="15"/>
  <c r="H26" i="15" s="1"/>
  <c r="J26" i="15" s="1"/>
  <c r="F28" i="15"/>
  <c r="C33" i="17"/>
  <c r="J35" i="18"/>
  <c r="J30" i="18"/>
  <c r="J29" i="18"/>
  <c r="J29" i="19"/>
  <c r="C8" i="20"/>
  <c r="C27" i="20" s="1"/>
  <c r="C36" i="20" s="1"/>
  <c r="C9" i="20"/>
  <c r="C12" i="20"/>
  <c r="C32" i="20" s="1"/>
  <c r="C10" i="20"/>
  <c r="K27" i="29"/>
  <c r="L27" i="29" s="1"/>
  <c r="D24" i="38"/>
  <c r="E23" i="40"/>
  <c r="C23" i="41"/>
  <c r="C24" i="41" s="1"/>
  <c r="P8" i="19"/>
  <c r="O5" i="19"/>
  <c r="F10" i="20"/>
  <c r="F11" i="20"/>
  <c r="F9" i="20"/>
  <c r="F12" i="20"/>
  <c r="C49" i="30"/>
  <c r="D49" i="30" s="1"/>
  <c r="F19" i="38"/>
  <c r="D24" i="40"/>
  <c r="E24" i="40" s="1"/>
  <c r="D25" i="40"/>
  <c r="L71" i="22"/>
  <c r="E52" i="22" s="1"/>
  <c r="C54" i="22"/>
  <c r="G8" i="28"/>
  <c r="C12" i="14"/>
  <c r="F25" i="15"/>
  <c r="F32" i="15"/>
  <c r="C8" i="16"/>
  <c r="C27" i="16" s="1"/>
  <c r="C34" i="16" s="1"/>
  <c r="F11" i="16"/>
  <c r="F30" i="16"/>
  <c r="C9" i="17"/>
  <c r="P8" i="18"/>
  <c r="O5" i="18"/>
  <c r="E10" i="18"/>
  <c r="E26" i="18"/>
  <c r="E30" i="18"/>
  <c r="G10" i="19"/>
  <c r="G33" i="20"/>
  <c r="G32" i="20"/>
  <c r="G25" i="20"/>
  <c r="G34" i="20"/>
  <c r="G29" i="20"/>
  <c r="G26" i="20"/>
  <c r="G35" i="20"/>
  <c r="M9" i="21"/>
  <c r="O9" i="21"/>
  <c r="AJ51" i="25"/>
  <c r="AI51" i="25"/>
  <c r="J35" i="19"/>
  <c r="J30" i="19"/>
  <c r="F8" i="20"/>
  <c r="E27" i="21"/>
  <c r="C31" i="21"/>
  <c r="C30" i="21"/>
  <c r="C29" i="21"/>
  <c r="C32" i="21"/>
  <c r="I33" i="21"/>
  <c r="I32" i="21"/>
  <c r="I31" i="21"/>
  <c r="I35" i="21"/>
  <c r="I27" i="21"/>
  <c r="I29" i="21"/>
  <c r="C26" i="15"/>
  <c r="F8" i="16"/>
  <c r="I33" i="16"/>
  <c r="I29" i="16"/>
  <c r="I30" i="16"/>
  <c r="F28" i="17"/>
  <c r="F31" i="17"/>
  <c r="E32" i="18"/>
  <c r="E33" i="18"/>
  <c r="E25" i="19"/>
  <c r="E26" i="19" s="1"/>
  <c r="E28" i="19"/>
  <c r="M12" i="20"/>
  <c r="C11" i="20"/>
  <c r="C31" i="20" s="1"/>
  <c r="M8" i="21"/>
  <c r="E30" i="21"/>
  <c r="K23" i="28"/>
  <c r="K23" i="29"/>
  <c r="K28" i="29" s="1"/>
  <c r="L28" i="29" s="1"/>
  <c r="I23" i="28"/>
  <c r="I23" i="29"/>
  <c r="I28" i="29" s="1"/>
  <c r="J28" i="29" s="1"/>
  <c r="E23" i="28"/>
  <c r="E23" i="29"/>
  <c r="E28" i="29" s="1"/>
  <c r="F28" i="29" s="1"/>
  <c r="G23" i="29"/>
  <c r="G28" i="29" s="1"/>
  <c r="H28" i="29" s="1"/>
  <c r="C23" i="29"/>
  <c r="C28" i="29" s="1"/>
  <c r="D28" i="29" s="1"/>
  <c r="G26" i="18"/>
  <c r="I35" i="19"/>
  <c r="I31" i="19"/>
  <c r="G8" i="21"/>
  <c r="G9" i="21"/>
  <c r="G10" i="21"/>
  <c r="G11" i="21"/>
  <c r="G12" i="21"/>
  <c r="AI55" i="22"/>
  <c r="H19" i="38"/>
  <c r="C29" i="20"/>
  <c r="I9" i="21"/>
  <c r="I10" i="21"/>
  <c r="I11" i="21"/>
  <c r="I12" i="21"/>
  <c r="I8" i="21"/>
  <c r="G27" i="29"/>
  <c r="H27" i="29" s="1"/>
  <c r="J19" i="38"/>
  <c r="K33" i="30"/>
  <c r="CL52" i="36"/>
  <c r="CN51" i="36"/>
  <c r="G28" i="19"/>
  <c r="G32" i="19"/>
  <c r="I11" i="20"/>
  <c r="E26" i="20"/>
  <c r="E28" i="20"/>
  <c r="G29" i="21"/>
  <c r="F30" i="21"/>
  <c r="E31" i="2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C26" i="21"/>
  <c r="F34" i="21"/>
  <c r="G26" i="29"/>
  <c r="H26" i="29" s="1"/>
  <c r="G8" i="29" s="1"/>
  <c r="I6" i="38"/>
  <c r="I7" i="38"/>
  <c r="I8" i="38"/>
  <c r="I11" i="38"/>
  <c r="J24" i="38" s="1"/>
  <c r="E15" i="38"/>
  <c r="E26" i="21"/>
  <c r="H26" i="21" s="1"/>
  <c r="J26" i="21" s="1"/>
  <c r="F27" i="21"/>
  <c r="E28" i="21"/>
  <c r="G34" i="21"/>
  <c r="F35" i="21"/>
  <c r="F16" i="38"/>
  <c r="F17" i="38" s="1"/>
  <c r="F26" i="21"/>
  <c r="F28" i="21"/>
  <c r="B33" i="30"/>
  <c r="CN50" i="36"/>
  <c r="C6" i="38"/>
  <c r="C7" i="38"/>
  <c r="C8" i="38"/>
  <c r="C19" i="38" s="1"/>
  <c r="D22" i="38" s="1"/>
  <c r="C9" i="38"/>
  <c r="G16" i="38"/>
  <c r="G26" i="19"/>
  <c r="C26" i="20"/>
  <c r="E27" i="20"/>
  <c r="G26" i="21"/>
  <c r="H16" i="38"/>
  <c r="H17" i="38" s="1"/>
  <c r="K33" i="15" l="1"/>
  <c r="L33" i="15" s="1"/>
  <c r="H33" i="15"/>
  <c r="J33" i="15" s="1"/>
  <c r="E35" i="15"/>
  <c r="H35" i="15" s="1"/>
  <c r="J35" i="15" s="1"/>
  <c r="K31" i="15"/>
  <c r="L31" i="15" s="1"/>
  <c r="H31" i="15"/>
  <c r="J31" i="15" s="1"/>
  <c r="G37" i="13"/>
  <c r="E37" i="13"/>
  <c r="H26" i="19"/>
  <c r="K26" i="19" s="1"/>
  <c r="E33" i="19"/>
  <c r="E27" i="19"/>
  <c r="H31" i="16"/>
  <c r="K31" i="16" s="1"/>
  <c r="L31" i="18"/>
  <c r="M31" i="18" s="1"/>
  <c r="P22" i="19"/>
  <c r="C36" i="19"/>
  <c r="H32" i="16"/>
  <c r="K32" i="16" s="1"/>
  <c r="P9" i="19"/>
  <c r="N9" i="19"/>
  <c r="C27" i="8"/>
  <c r="C28" i="8"/>
  <c r="D27" i="8"/>
  <c r="E27" i="8" s="1"/>
  <c r="AA24" i="4" s="1"/>
  <c r="F23" i="38"/>
  <c r="I18" i="38"/>
  <c r="I19" i="38" s="1"/>
  <c r="I16" i="38"/>
  <c r="I17" i="38" s="1"/>
  <c r="K31" i="21"/>
  <c r="L31" i="21" s="1"/>
  <c r="H31" i="21"/>
  <c r="J31" i="21" s="1"/>
  <c r="E27" i="29"/>
  <c r="F27" i="29" s="1"/>
  <c r="E28" i="28"/>
  <c r="F28" i="28" s="1"/>
  <c r="E27" i="28"/>
  <c r="F27" i="28" s="1"/>
  <c r="E26" i="28"/>
  <c r="F26" i="28" s="1"/>
  <c r="H33" i="17"/>
  <c r="Z32" i="4" s="1"/>
  <c r="I26" i="29"/>
  <c r="J26" i="29" s="1"/>
  <c r="J12" i="17"/>
  <c r="L11" i="17" s="1"/>
  <c r="U56" i="23"/>
  <c r="AG52" i="23"/>
  <c r="C30" i="13"/>
  <c r="C37" i="13" s="1"/>
  <c r="H34" i="12"/>
  <c r="AA28" i="4" s="1"/>
  <c r="D26" i="10"/>
  <c r="D23" i="10"/>
  <c r="E23" i="10" s="1"/>
  <c r="W26" i="4" s="1"/>
  <c r="H27" i="21"/>
  <c r="J27" i="21" s="1"/>
  <c r="E36" i="21"/>
  <c r="E33" i="11"/>
  <c r="E30" i="11"/>
  <c r="G30" i="11" s="1"/>
  <c r="H33" i="21"/>
  <c r="J33" i="21" s="1"/>
  <c r="E35" i="21"/>
  <c r="H35" i="21" s="1"/>
  <c r="J35" i="21" s="1"/>
  <c r="H27" i="17"/>
  <c r="T32" i="4" s="1"/>
  <c r="E35" i="13"/>
  <c r="G35" i="13" s="1"/>
  <c r="H35" i="13" s="1"/>
  <c r="I35" i="13" s="1"/>
  <c r="E32" i="13"/>
  <c r="G32" i="13" s="1"/>
  <c r="E33" i="13"/>
  <c r="G33" i="13" s="1"/>
  <c r="G31" i="13"/>
  <c r="H31" i="13" s="1"/>
  <c r="I31" i="13" s="1"/>
  <c r="E34" i="13"/>
  <c r="G34" i="13" s="1"/>
  <c r="C34" i="15"/>
  <c r="C35" i="15"/>
  <c r="E34" i="15"/>
  <c r="H30" i="18"/>
  <c r="K30" i="18" s="1"/>
  <c r="H26" i="16"/>
  <c r="K26" i="16" s="1"/>
  <c r="E27" i="16"/>
  <c r="U25" i="4"/>
  <c r="C25" i="4"/>
  <c r="W25" i="4"/>
  <c r="Y25" i="4"/>
  <c r="X25" i="4"/>
  <c r="V25" i="4"/>
  <c r="C27" i="40"/>
  <c r="E27" i="40" s="1"/>
  <c r="C26" i="40"/>
  <c r="E31" i="19"/>
  <c r="H28" i="19"/>
  <c r="K28" i="19" s="1"/>
  <c r="L28" i="19" s="1"/>
  <c r="M28" i="19" s="1"/>
  <c r="N12" i="19"/>
  <c r="P10" i="19" s="1"/>
  <c r="J9" i="12"/>
  <c r="J12" i="12" s="1"/>
  <c r="L10" i="12" s="1"/>
  <c r="L12" i="12" s="1"/>
  <c r="L9" i="12"/>
  <c r="P47" i="22"/>
  <c r="C36" i="16"/>
  <c r="N12" i="16"/>
  <c r="P10" i="16" s="1"/>
  <c r="P12" i="16" s="1"/>
  <c r="E35" i="12"/>
  <c r="G35" i="12" s="1"/>
  <c r="H35" i="12" s="1"/>
  <c r="AB28" i="4" s="1"/>
  <c r="H30" i="13"/>
  <c r="C31" i="11"/>
  <c r="H31" i="11" s="1"/>
  <c r="C32" i="11"/>
  <c r="H32" i="11" s="1"/>
  <c r="C30" i="11"/>
  <c r="C29" i="11"/>
  <c r="H29" i="11" s="1"/>
  <c r="E29" i="21"/>
  <c r="H28" i="21"/>
  <c r="J28" i="21" s="1"/>
  <c r="K28" i="21" s="1"/>
  <c r="L28" i="21" s="1"/>
  <c r="E32" i="21"/>
  <c r="D23" i="41"/>
  <c r="D26" i="41" s="1"/>
  <c r="E26" i="41" s="1"/>
  <c r="E32" i="20"/>
  <c r="H28" i="20"/>
  <c r="J28" i="20" s="1"/>
  <c r="K28" i="20" s="1"/>
  <c r="L28" i="20" s="1"/>
  <c r="E29" i="20"/>
  <c r="E31" i="20"/>
  <c r="E30" i="20"/>
  <c r="H33" i="18"/>
  <c r="K33" i="18" s="1"/>
  <c r="H26" i="18"/>
  <c r="K26" i="18" s="1"/>
  <c r="E27" i="18"/>
  <c r="E30" i="19"/>
  <c r="C48" i="30"/>
  <c r="D48" i="30" s="1"/>
  <c r="P21" i="19"/>
  <c r="H29" i="18"/>
  <c r="K29" i="18" s="1"/>
  <c r="C33" i="19"/>
  <c r="E33" i="16"/>
  <c r="P11" i="16"/>
  <c r="E27" i="11"/>
  <c r="G27" i="11" s="1"/>
  <c r="H27" i="11" s="1"/>
  <c r="T27" i="4" s="1"/>
  <c r="H22" i="38"/>
  <c r="H23"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E36" i="20"/>
  <c r="H27" i="20"/>
  <c r="J27" i="20" s="1"/>
  <c r="C17" i="38"/>
  <c r="D23" i="38" s="1"/>
  <c r="D25" i="38" s="1"/>
  <c r="J23" i="38"/>
  <c r="H26" i="20"/>
  <c r="J26" i="20" s="1"/>
  <c r="C26" i="29"/>
  <c r="D26" i="29" s="1"/>
  <c r="C8" i="29" s="1"/>
  <c r="C27" i="29"/>
  <c r="D27" i="29" s="1"/>
  <c r="K26" i="28"/>
  <c r="L26" i="28" s="1"/>
  <c r="K27" i="28"/>
  <c r="L27" i="28" s="1"/>
  <c r="K28" i="28"/>
  <c r="L28" i="28" s="1"/>
  <c r="L32" i="18"/>
  <c r="M32" i="18" s="1"/>
  <c r="H32" i="18"/>
  <c r="K32" i="18" s="1"/>
  <c r="M9" i="15"/>
  <c r="M12" i="15" s="1"/>
  <c r="O10" i="15" s="1"/>
  <c r="O12" i="15" s="1"/>
  <c r="O9" i="15"/>
  <c r="O11" i="15" s="1"/>
  <c r="E36" i="15"/>
  <c r="H27" i="15"/>
  <c r="J27" i="15" s="1"/>
  <c r="K27" i="15" s="1"/>
  <c r="C29" i="17"/>
  <c r="C31" i="17"/>
  <c r="C30" i="17"/>
  <c r="C32" i="17"/>
  <c r="C35" i="13"/>
  <c r="C32" i="13"/>
  <c r="C34" i="13"/>
  <c r="C33" i="13"/>
  <c r="K27" i="20"/>
  <c r="D28" i="8"/>
  <c r="E26" i="8"/>
  <c r="Z24" i="4" s="1"/>
  <c r="D27" i="10"/>
  <c r="E27" i="10" s="1"/>
  <c r="AA26" i="4" s="1"/>
  <c r="C23" i="8"/>
  <c r="E23" i="8" s="1"/>
  <c r="W24" i="4" s="1"/>
  <c r="C25" i="8"/>
  <c r="E25" i="8" s="1"/>
  <c r="Y24" i="4" s="1"/>
  <c r="C24" i="8"/>
  <c r="E24" i="8" s="1"/>
  <c r="X24" i="4" s="1"/>
  <c r="C22" i="8"/>
  <c r="E22" i="8" s="1"/>
  <c r="V24" i="4" s="1"/>
  <c r="C26" i="9"/>
  <c r="G34" i="17"/>
  <c r="E34" i="17"/>
  <c r="C35" i="17"/>
  <c r="C34" i="17"/>
  <c r="H36" i="13"/>
  <c r="C36" i="18"/>
  <c r="E30" i="15"/>
  <c r="H28" i="15"/>
  <c r="J28" i="15" s="1"/>
  <c r="K28" i="15" s="1"/>
  <c r="L28" i="15" s="1"/>
  <c r="E32" i="15"/>
  <c r="E30" i="17"/>
  <c r="G30" i="17" s="1"/>
  <c r="H30" i="17" s="1"/>
  <c r="E32" i="17"/>
  <c r="G32" i="17" s="1"/>
  <c r="H32" i="17" s="1"/>
  <c r="E31" i="17"/>
  <c r="G31" i="17" s="1"/>
  <c r="H31" i="17" s="1"/>
  <c r="E29" i="17"/>
  <c r="G29" i="17" s="1"/>
  <c r="H29" i="17" s="1"/>
  <c r="G28" i="17"/>
  <c r="H28" i="17" s="1"/>
  <c r="C33" i="11"/>
  <c r="E33" i="20"/>
  <c r="C35" i="18"/>
  <c r="C34" i="18"/>
  <c r="P22" i="16"/>
  <c r="E34" i="18"/>
  <c r="C27" i="10"/>
  <c r="C20" i="9"/>
  <c r="E20" i="9" s="1"/>
  <c r="T25" i="4" s="1"/>
  <c r="C27" i="21"/>
  <c r="C33" i="21"/>
  <c r="K30" i="21"/>
  <c r="L30" i="21" s="1"/>
  <c r="H30" i="21"/>
  <c r="J30" i="21" s="1"/>
  <c r="U56" i="25"/>
  <c r="AG52" i="25"/>
  <c r="P9" i="18"/>
  <c r="N9" i="18"/>
  <c r="N12" i="18" s="1"/>
  <c r="E29" i="19"/>
  <c r="G17" i="38"/>
  <c r="E18" i="38"/>
  <c r="E19" i="38" s="1"/>
  <c r="F22" i="38" s="1"/>
  <c r="F25" i="38" s="1"/>
  <c r="E16" i="38"/>
  <c r="E17" i="38" s="1"/>
  <c r="J22" i="38"/>
  <c r="J25" i="38" s="1"/>
  <c r="M12" i="21"/>
  <c r="O10" i="21" s="1"/>
  <c r="P10" i="18"/>
  <c r="C30" i="20"/>
  <c r="C33" i="20"/>
  <c r="Q16" i="13"/>
  <c r="S12" i="13" s="1"/>
  <c r="E35" i="17"/>
  <c r="G35" i="17" s="1"/>
  <c r="P21" i="16"/>
  <c r="C30" i="15"/>
  <c r="C40" i="4"/>
  <c r="T40" i="4"/>
  <c r="C28" i="10"/>
  <c r="H28" i="11"/>
  <c r="I32" i="11" l="1"/>
  <c r="Y27" i="4"/>
  <c r="I31" i="11"/>
  <c r="X27" i="4"/>
  <c r="P12" i="19"/>
  <c r="I29" i="11"/>
  <c r="V27" i="4"/>
  <c r="L27" i="15"/>
  <c r="G17" i="15"/>
  <c r="A30" i="4" s="1"/>
  <c r="L10" i="17"/>
  <c r="L12" i="17" s="1"/>
  <c r="I29" i="17"/>
  <c r="V32" i="4"/>
  <c r="I30" i="12"/>
  <c r="W28" i="4"/>
  <c r="K29" i="20"/>
  <c r="L29" i="20" s="1"/>
  <c r="H29" i="20"/>
  <c r="J29" i="20" s="1"/>
  <c r="H33" i="13"/>
  <c r="I33" i="13" s="1"/>
  <c r="G33" i="11"/>
  <c r="H33" i="11" s="1"/>
  <c r="Z27" i="4" s="1"/>
  <c r="E35" i="11"/>
  <c r="G35" i="11" s="1"/>
  <c r="E8" i="28"/>
  <c r="S13" i="13"/>
  <c r="S17" i="13" s="1"/>
  <c r="I28" i="11"/>
  <c r="U27" i="4"/>
  <c r="C35" i="20"/>
  <c r="C34" i="20"/>
  <c r="H34" i="20"/>
  <c r="J34" i="20" s="1"/>
  <c r="E34" i="20"/>
  <c r="H34" i="21"/>
  <c r="J34" i="21" s="1"/>
  <c r="K34" i="21" s="1"/>
  <c r="L34" i="21" s="1"/>
  <c r="E34" i="21"/>
  <c r="C34" i="21"/>
  <c r="C35" i="21"/>
  <c r="I31" i="17"/>
  <c r="X32" i="4"/>
  <c r="K35" i="15"/>
  <c r="L35" i="15" s="1"/>
  <c r="H32" i="19"/>
  <c r="K32" i="19" s="1"/>
  <c r="I32" i="12"/>
  <c r="Y28" i="4"/>
  <c r="H33" i="16"/>
  <c r="K33" i="16" s="1"/>
  <c r="E35" i="16"/>
  <c r="E36" i="18"/>
  <c r="H27" i="18"/>
  <c r="H31" i="19"/>
  <c r="K31" i="19" s="1"/>
  <c r="L31" i="19"/>
  <c r="M31" i="19" s="1"/>
  <c r="L30" i="18"/>
  <c r="M30" i="18" s="1"/>
  <c r="H32" i="13"/>
  <c r="I32" i="13" s="1"/>
  <c r="H27" i="19"/>
  <c r="K27" i="19" s="1"/>
  <c r="L27" i="19" s="1"/>
  <c r="G17" i="19" s="1"/>
  <c r="E36" i="19"/>
  <c r="C36" i="21"/>
  <c r="K35" i="21" s="1"/>
  <c r="L35" i="21" s="1"/>
  <c r="K27" i="21"/>
  <c r="I32" i="17"/>
  <c r="Y32" i="4"/>
  <c r="I30" i="17"/>
  <c r="W32" i="4"/>
  <c r="O11" i="21"/>
  <c r="P11" i="18"/>
  <c r="P12" i="18" s="1"/>
  <c r="H32" i="15"/>
  <c r="J32" i="15" s="1"/>
  <c r="K32" i="15"/>
  <c r="L32" i="15" s="1"/>
  <c r="L30" i="16"/>
  <c r="M30" i="16" s="1"/>
  <c r="H25" i="38"/>
  <c r="E35" i="18"/>
  <c r="K32" i="21"/>
  <c r="L32" i="21" s="1"/>
  <c r="H32" i="21"/>
  <c r="J32" i="21" s="1"/>
  <c r="L11" i="12"/>
  <c r="H34" i="15"/>
  <c r="J34" i="15" s="1"/>
  <c r="K34" i="15" s="1"/>
  <c r="L34" i="15" s="1"/>
  <c r="K33" i="21"/>
  <c r="L33" i="21" s="1"/>
  <c r="D28" i="10"/>
  <c r="E28" i="10" s="1"/>
  <c r="AB26" i="4" s="1"/>
  <c r="E26" i="10"/>
  <c r="Z26" i="4" s="1"/>
  <c r="S15" i="13"/>
  <c r="H29" i="19"/>
  <c r="K29" i="19" s="1"/>
  <c r="S18" i="13"/>
  <c r="C34" i="19"/>
  <c r="C35" i="19"/>
  <c r="E34" i="19"/>
  <c r="H32" i="20"/>
  <c r="J32" i="20" s="1"/>
  <c r="K32" i="20"/>
  <c r="L32" i="20" s="1"/>
  <c r="O12" i="21"/>
  <c r="H33" i="20"/>
  <c r="J33" i="20" s="1"/>
  <c r="K33" i="20"/>
  <c r="L33" i="20" s="1"/>
  <c r="E35" i="20"/>
  <c r="H35" i="20" s="1"/>
  <c r="J35" i="20" s="1"/>
  <c r="H34" i="17"/>
  <c r="AA32" i="4" s="1"/>
  <c r="E28" i="8"/>
  <c r="AB24" i="4" s="1"/>
  <c r="I29" i="12"/>
  <c r="V28" i="4"/>
  <c r="L33" i="18"/>
  <c r="H37" i="13"/>
  <c r="L33" i="19"/>
  <c r="H33" i="19"/>
  <c r="K33" i="19" s="1"/>
  <c r="E35" i="19"/>
  <c r="E34" i="11"/>
  <c r="C35" i="11"/>
  <c r="G34" i="11"/>
  <c r="C34" i="11"/>
  <c r="H30" i="15"/>
  <c r="J30" i="15" s="1"/>
  <c r="K30" i="15"/>
  <c r="L30" i="15" s="1"/>
  <c r="D27" i="9"/>
  <c r="C27" i="9"/>
  <c r="C28" i="9"/>
  <c r="E28" i="9" s="1"/>
  <c r="AB25" i="4" s="1"/>
  <c r="E26" i="9"/>
  <c r="Z25" i="4" s="1"/>
  <c r="H29" i="15"/>
  <c r="J29" i="15" s="1"/>
  <c r="K29" i="15" s="1"/>
  <c r="L29" i="15" s="1"/>
  <c r="X28" i="4"/>
  <c r="I31" i="12"/>
  <c r="H30" i="20"/>
  <c r="J30" i="20" s="1"/>
  <c r="K30" i="20" s="1"/>
  <c r="L30" i="20" s="1"/>
  <c r="H29" i="21"/>
  <c r="J29" i="21" s="1"/>
  <c r="K29" i="21" s="1"/>
  <c r="L29" i="21" s="1"/>
  <c r="H27" i="16"/>
  <c r="E36" i="16"/>
  <c r="E34" i="16"/>
  <c r="H34" i="13"/>
  <c r="I34" i="13" s="1"/>
  <c r="P11" i="19"/>
  <c r="C38" i="13"/>
  <c r="H38" i="13" s="1"/>
  <c r="H35" i="17"/>
  <c r="AB32" i="4" s="1"/>
  <c r="I28" i="17"/>
  <c r="U32" i="4"/>
  <c r="L27" i="20"/>
  <c r="G17" i="20"/>
  <c r="K35" i="20"/>
  <c r="L35" i="20" s="1"/>
  <c r="I28" i="12"/>
  <c r="U28" i="4"/>
  <c r="H30" i="19"/>
  <c r="K30" i="19" s="1"/>
  <c r="H31" i="20"/>
  <c r="J31" i="20" s="1"/>
  <c r="K31" i="20"/>
  <c r="L31" i="20" s="1"/>
  <c r="H30" i="11"/>
  <c r="L32" i="16"/>
  <c r="M32" i="16" s="1"/>
  <c r="L31" i="16"/>
  <c r="M31" i="16" s="1"/>
  <c r="L29" i="18"/>
  <c r="M29" i="18" s="1"/>
  <c r="L29" i="19" l="1"/>
  <c r="M29" i="19" s="1"/>
  <c r="L30" i="19"/>
  <c r="M30" i="19" s="1"/>
  <c r="H34" i="19"/>
  <c r="L34" i="19" s="1"/>
  <c r="E27" i="9"/>
  <c r="AA25" i="4" s="1"/>
  <c r="I30" i="11"/>
  <c r="W27" i="4"/>
  <c r="A49" i="4"/>
  <c r="C49" i="4" s="1"/>
  <c r="A48" i="4"/>
  <c r="G17" i="21"/>
  <c r="L27" i="21"/>
  <c r="K27" i="18"/>
  <c r="L27" i="18" s="1"/>
  <c r="G17" i="18" s="1"/>
  <c r="H34" i="18"/>
  <c r="L34" i="18" s="1"/>
  <c r="L32" i="19"/>
  <c r="M32" i="19" s="1"/>
  <c r="H35" i="11"/>
  <c r="AB27" i="4" s="1"/>
  <c r="K27" i="16"/>
  <c r="L27" i="16" s="1"/>
  <c r="G17" i="16" s="1"/>
  <c r="A31" i="4" s="1"/>
  <c r="H34" i="16"/>
  <c r="L34" i="16" s="1"/>
  <c r="H34" i="11"/>
  <c r="AA27" i="4" s="1"/>
  <c r="K34" i="20"/>
  <c r="L34" i="20" s="1"/>
  <c r="L35" i="19"/>
  <c r="H35" i="19"/>
  <c r="K35" i="19" s="1"/>
  <c r="H35" i="16"/>
  <c r="K35" i="16" s="1"/>
  <c r="L35" i="16"/>
  <c r="Z30" i="4"/>
  <c r="X30" i="4"/>
  <c r="W30" i="4"/>
  <c r="V30" i="4"/>
  <c r="AB30" i="4"/>
  <c r="T30" i="4"/>
  <c r="Y30" i="4"/>
  <c r="U30" i="4"/>
  <c r="C30" i="4"/>
  <c r="AA30" i="4"/>
  <c r="A19" i="4"/>
  <c r="H35" i="18"/>
  <c r="K35" i="18" s="1"/>
  <c r="L33" i="16"/>
  <c r="L35" i="18" l="1"/>
  <c r="Y49" i="4"/>
  <c r="V48" i="4"/>
  <c r="U49" i="4"/>
  <c r="Z48" i="4"/>
  <c r="C48" i="4"/>
  <c r="T49" i="4"/>
  <c r="W48" i="4"/>
  <c r="AB49" i="4"/>
  <c r="T48" i="4"/>
  <c r="Z49" i="4"/>
  <c r="AB48" i="4"/>
  <c r="AA49" i="4"/>
  <c r="W49" i="4"/>
  <c r="Y48" i="4"/>
  <c r="V49" i="4"/>
  <c r="AA48" i="4"/>
  <c r="X48" i="4"/>
  <c r="X49" i="4"/>
  <c r="U48" i="4"/>
  <c r="AA31" i="4"/>
  <c r="C31" i="4"/>
  <c r="Y31" i="4"/>
  <c r="W31" i="4"/>
  <c r="X31" i="4"/>
  <c r="U31" i="4"/>
  <c r="V31" i="4"/>
  <c r="T31" i="4"/>
  <c r="AB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B00-000001000000}">
      <text>
        <r>
          <rPr>
            <b/>
            <sz val="9"/>
            <color rgb="FF000000"/>
            <rFont val="Tahoma"/>
            <family val="2"/>
            <charset val="1"/>
          </rPr>
          <t>A minimum of two attachment points per side are required</t>
        </r>
      </text>
    </comment>
    <comment ref="C4" authorId="0"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<sst xmlns="http://schemas.openxmlformats.org/spreadsheetml/2006/main" count="3340" uniqueCount="908">
  <si>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</si>
  <si>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</si>
  <si>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</si>
  <si>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</si>
  <si>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</si>
  <si>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</si>
  <si>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</si>
  <si>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</si>
  <si>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</si>
  <si>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</si>
  <si>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</si>
  <si>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</si>
  <si>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</si>
  <si>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</si>
  <si>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</si>
  <si>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</si>
  <si>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</si>
  <si>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</si>
  <si>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</si>
  <si>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</si>
  <si>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</si>
  <si>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</si>
  <si>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</si>
  <si>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</si>
  <si>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</si>
  <si>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</si>
  <si>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</si>
  <si>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</si>
  <si>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</si>
  <si>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</si>
  <si>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</si>
  <si>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</si>
  <si>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</si>
  <si>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</si>
  <si>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</si>
  <si>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</si>
  <si>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</si>
  <si>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</si>
  <si>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</si>
  <si>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</si>
  <si>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</si>
  <si>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</si>
  <si>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</si>
  <si>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</si>
  <si>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</si>
  <si>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</si>
  <si>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</si>
  <si>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</si>
  <si>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</si>
  <si>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</si>
  <si>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</si>
  <si>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</si>
  <si>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</si>
  <si>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</si>
  <si>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</si>
  <si>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</si>
  <si>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</si>
  <si>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</si>
  <si>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</si>
  <si>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</si>
  <si>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</si>
  <si>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</si>
  <si>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</si>
  <si>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</si>
  <si>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</si>
  <si>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</si>
  <si>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</si>
  <si>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</si>
  <si>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</si>
  <si>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</si>
  <si>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</si>
  <si>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</si>
  <si>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</si>
  <si>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</si>
  <si>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</si>
  <si>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</si>
  <si>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</si>
  <si>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</si>
  <si>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</si>
  <si>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</si>
  <si>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</si>
  <si>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</si>
  <si>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</si>
  <si>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</si>
  <si>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</si>
  <si>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</si>
  <si>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</si>
  <si>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</si>
  <si>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</si>
  <si>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</si>
  <si>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</si>
  <si>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</si>
  <si>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</si>
  <si>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</si>
  <si>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</si>
  <si>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</si>
  <si>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</si>
  <si>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</si>
  <si>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</si>
  <si>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</si>
  <si>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</si>
  <si>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</si>
  <si>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</si>
  <si>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</si>
  <si>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</si>
  <si>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</si>
  <si>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</si>
  <si>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</si>
  <si>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</si>
  <si>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</si>
  <si>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</si>
  <si>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</si>
  <si>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</si>
  <si>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</si>
  <si>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</si>
  <si>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</si>
  <si>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</si>
  <si>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</si>
  <si>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</si>
  <si>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</si>
  <si>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</si>
  <si>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</si>
  <si>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</si>
  <si>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</si>
  <si>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</si>
  <si>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</si>
  <si>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</si>
  <si>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</si>
  <si>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</si>
  <si>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</si>
  <si>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</si>
  <si>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</si>
  <si>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</si>
  <si>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</si>
  <si>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</si>
  <si>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</si>
  <si>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</si>
  <si>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</si>
  <si>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</si>
  <si>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</si>
  <si>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</si>
  <si>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</si>
  <si>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</si>
  <si>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</si>
  <si>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</si>
  <si>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</si>
  <si>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</si>
  <si>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</si>
  <si>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</si>
  <si>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</si>
  <si>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</si>
  <si>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</si>
  <si>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</si>
  <si>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</si>
  <si>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</si>
  <si>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</si>
  <si>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</si>
  <si>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</si>
  <si>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</si>
  <si>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</si>
  <si>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</si>
  <si>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</si>
  <si>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</si>
  <si>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</si>
  <si>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</si>
  <si>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</si>
  <si>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</si>
  <si>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</si>
  <si>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</si>
  <si>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</si>
  <si>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</si>
  <si>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</si>
  <si>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</si>
  <si>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</si>
  <si>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</si>
  <si>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</si>
  <si>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</si>
  <si>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</si>
  <si>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</si>
  <si>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</si>
  <si>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</si>
  <si>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</si>
  <si>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</si>
  <si>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</si>
  <si>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</si>
  <si>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</si>
  <si>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</si>
  <si>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</si>
  <si>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</si>
  <si>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</si>
  <si>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</si>
  <si>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</si>
  <si>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</si>
  <si>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</si>
  <si>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</si>
  <si>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</si>
  <si>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</si>
  <si>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</si>
  <si>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</si>
  <si>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</si>
  <si>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</si>
  <si>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</si>
  <si>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</si>
  <si>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</si>
  <si>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</si>
  <si>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</si>
  <si>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</si>
  <si>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</si>
  <si>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</si>
  <si>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</si>
  <si>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</si>
  <si>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</si>
  <si>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</si>
  <si>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</si>
  <si>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</si>
  <si>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</si>
  <si>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</si>
  <si>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</si>
  <si>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</si>
  <si>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</si>
  <si>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</si>
  <si>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</si>
  <si>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</si>
  <si>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</si>
  <si>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</si>
  <si>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</si>
  <si>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</si>
  <si>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</si>
  <si>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</si>
  <si>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</si>
  <si>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</si>
  <si>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</si>
  <si>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</si>
  <si>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</si>
  <si>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</si>
  <si>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</si>
  <si>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</si>
  <si>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</si>
  <si>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</si>
  <si>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</si>
  <si>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</si>
  <si>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</si>
  <si>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</si>
  <si>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</si>
  <si>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</si>
  <si>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</si>
  <si>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</si>
  <si>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</si>
  <si>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</si>
  <si>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</si>
  <si>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</si>
  <si>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</si>
  <si>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</si>
  <si>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</si>
  <si>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</si>
  <si>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</si>
  <si>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</si>
  <si>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</si>
  <si>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</si>
  <si>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</si>
  <si>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</si>
  <si>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</si>
  <si>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</si>
  <si>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</si>
  <si>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</si>
  <si>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</si>
  <si>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</si>
  <si>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</si>
  <si>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</si>
  <si>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</si>
  <si>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</si>
  <si>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</si>
  <si>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</si>
  <si>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</si>
  <si>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</si>
  <si>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</si>
  <si>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</si>
  <si>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</si>
  <si>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</si>
  <si>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</si>
  <si>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</si>
  <si>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</si>
  <si>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</si>
  <si>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</si>
  <si>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</si>
  <si>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</si>
  <si>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</si>
  <si>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</si>
  <si>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</si>
  <si>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</si>
  <si>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</si>
  <si>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</si>
  <si>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</si>
  <si>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</si>
  <si>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</si>
  <si>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</si>
  <si>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</si>
  <si>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</si>
  <si>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</si>
  <si>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</si>
  <si>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</si>
  <si>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</si>
  <si>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</si>
  <si>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</si>
  <si>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</si>
  <si>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</si>
  <si>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</si>
  <si>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</si>
  <si>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</si>
  <si>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</si>
  <si>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</si>
  <si>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</si>
  <si>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</si>
  <si>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</si>
  <si>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</si>
  <si>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</si>
  <si>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</si>
  <si>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</si>
  <si>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</si>
  <si>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</si>
  <si>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</si>
  <si>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</si>
  <si>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</si>
  <si>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</si>
  <si>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</si>
  <si>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</si>
  <si>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</si>
  <si>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</si>
  <si>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</si>
  <si>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</si>
  <si>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254 x355.6 x304.8 mm3</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</si>
  <si>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</si>
  <si>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</si>
  <si>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</si>
  <si>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</si>
  <si>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</si>
  <si>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</si>
  <si>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</si>
  <si>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</si>
  <si>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</si>
  <si>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</si>
  <si>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</si>
  <si>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</si>
  <si>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</si>
  <si>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</si>
  <si>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</si>
  <si>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</si>
  <si>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</si>
  <si>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</si>
  <si>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</si>
  <si>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</si>
  <si>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</si>
  <si>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</si>
  <si>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</si>
  <si>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</si>
  <si>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</si>
  <si>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</si>
  <si>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</si>
  <si>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</si>
  <si>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</si>
  <si>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</si>
  <si>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</si>
  <si>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</si>
  <si>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</si>
  <si>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</si>
  <si>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</si>
  <si>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</si>
  <si>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</si>
  <si>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</si>
  <si>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</si>
  <si>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</si>
  <si>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</si>
  <si>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</si>
  <si>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</si>
  <si>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</si>
  <si>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</si>
  <si>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</si>
  <si>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</si>
  <si>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</si>
  <si>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</si>
  <si>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</si>
  <si>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</si>
  <si>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</si>
  <si>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</si>
  <si>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</si>
  <si>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</si>
  <si>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</si>
  <si>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</si>
  <si>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</si>
  <si>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</si>
  <si>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</si>
  <si>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</si>
  <si>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</si>
  <si>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</si>
  <si>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</si>
  <si>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</si>
  <si>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</si>
  <si>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</si>
  <si>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</si>
  <si>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</si>
  <si>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</si>
  <si>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</si>
  <si>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</si>
  <si>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</si>
  <si>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</si>
  <si>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</si>
  <si>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</si>
  <si>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</si>
  <si>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</si>
  <si>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</si>
  <si>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</si>
  <si>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</si>
  <si>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</si>
  <si>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</si>
  <si>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</si>
  <si>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</si>
  <si>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</si>
  <si>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</si>
  <si>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</si>
  <si>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</si>
  <si>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</si>
  <si>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</si>
  <si>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</si>
  <si>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</si>
  <si>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</si>
  <si>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</si>
  <si>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</si>
  <si>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</si>
  <si>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</si>
  <si>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</si>
  <si>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</si>
  <si>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</si>
  <si>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</si>
  <si>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</si>
  <si>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</si>
  <si>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</si>
  <si>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</si>
  <si>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</si>
  <si>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</si>
  <si>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</si>
  <si>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</si>
  <si>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</si>
  <si>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</si>
  <si>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</si>
  <si>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</si>
  <si>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</si>
  <si>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</si>
  <si>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</si>
  <si>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</si>
  <si>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</si>
  <si>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</si>
  <si>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</si>
  <si>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</si>
  <si>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</si>
  <si>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</si>
  <si>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</si>
  <si>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</si>
  <si>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</si>
  <si>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</si>
  <si>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</si>
  <si>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</si>
  <si>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</si>
  <si>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</si>
  <si>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</si>
  <si>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</si>
  <si>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</si>
  <si>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</si>
  <si>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</si>
  <si>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</si>
  <si>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</si>
  <si>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</si>
  <si>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</si>
  <si>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</si>
  <si>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</si>
  <si>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</si>
  <si>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</si>
  <si>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</si>
  <si>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</si>
  <si>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</si>
  <si>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</si>
  <si>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</si>
  <si>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</si>
  <si>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</si>
  <si>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</si>
  <si>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</si>
  <si>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</si>
  <si>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</si>
  <si>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</si>
  <si>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</si>
  <si>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</si>
  <si>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</si>
  <si>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</si>
  <si>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</si>
  <si>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</si>
  <si>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</si>
  <si>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</si>
  <si>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</si>
  <si>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</si>
  <si>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</si>
  <si>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</si>
  <si>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</si>
  <si>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</si>
  <si>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</si>
  <si>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</si>
  <si>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</si>
  <si>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</si>
  <si>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</si>
  <si>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</si>
  <si>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</si>
  <si>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</si>
  <si>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</si>
  <si>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</si>
  <si>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</si>
  <si>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</si>
  <si>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</si>
  <si>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</si>
  <si>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</si>
  <si>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</si>
  <si>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</si>
  <si>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</si>
  <si>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</si>
  <si>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</si>
  <si>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</si>
  <si>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</si>
  <si>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</si>
  <si>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</si>
  <si>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</si>
  <si>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</si>
  <si>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</si>
  <si>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</si>
  <si>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</si>
  <si>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</si>
  <si>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</si>
  <si>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</si>
  <si>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</si>
  <si>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</si>
  <si>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</si>
  <si>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</si>
  <si>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</si>
  <si>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</si>
  <si>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</si>
  <si>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</si>
  <si>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</si>
  <si>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</si>
  <si>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</si>
  <si>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</si>
  <si>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</si>
  <si>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</si>
  <si>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</si>
  <si>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</si>
  <si>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</si>
  <si>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</si>
  <si>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</si>
  <si>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</si>
  <si>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</si>
  <si>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</si>
  <si>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</si>
  <si>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</si>
  <si>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</si>
  <si>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</si>
  <si>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</si>
  <si>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</si>
  <si>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</si>
  <si>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</si>
  <si>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</si>
  <si>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</si>
  <si>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AL 5052</t>
  </si>
  <si>
    <t>First layer thickness</t>
  </si>
  <si>
    <t>[EV-only]</t>
  </si>
  <si>
    <t>Second layer</t>
  </si>
  <si>
    <t>DuPont Nomex Type 410</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</si>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</sst>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0">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7">
    <xf numFmtId="0" fontId="0" fillId="0" borderId="0" xfId="0"/>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5" xfId="0" applyFont="1" applyBorder="1" applyAlignment="1">
      <alignment horizontal="center"/>
    </xf>
    <xf numFmtId="0" fontId="3" fillId="0" borderId="4" xfId="0" applyFont="1" applyBorder="1" applyAlignment="1">
      <alignment horizontal="center"/>
    </xf>
    <xf numFmtId="0" fontId="5" fillId="4" borderId="4" xfId="0" applyFont="1" applyFill="1" applyBorder="1" applyAlignment="1" applyProtection="1">
      <alignment horizontal="center"/>
      <protection locked="0"/>
    </xf>
    <xf numFmtId="49" fontId="3" fillId="4" borderId="4" xfId="0" applyNumberFormat="1" applyFont="1" applyFill="1" applyBorder="1" applyAlignment="1" applyProtection="1">
      <alignment horizontal="center"/>
      <protection locked="0"/>
    </xf>
    <xf numFmtId="0" fontId="8" fillId="0" borderId="0" xfId="0" applyFont="1" applyAlignment="1">
      <alignment horizontal="left" wrapText="1"/>
    </xf>
    <xf numFmtId="0" fontId="9" fillId="0" borderId="0" xfId="0" applyFont="1" applyAlignment="1">
      <alignment horizontal="left" vertical="center" wrapText="1"/>
    </xf>
    <xf numFmtId="0" fontId="5" fillId="0" borderId="0" xfId="0" applyFont="1" applyAlignment="1">
      <alignment horizontal="center"/>
    </xf>
    <xf numFmtId="0" fontId="6" fillId="0" borderId="1" xfId="0" applyFont="1" applyBorder="1" applyAlignment="1">
      <alignment horizontal="center"/>
    </xf>
    <xf numFmtId="0" fontId="3" fillId="0" borderId="0" xfId="0" applyFont="1" applyAlignment="1">
      <alignment horizontal="left" wrapText="1"/>
    </xf>
    <xf numFmtId="0" fontId="0" fillId="0" borderId="0" xfId="0" applyAlignment="1">
      <alignment horizontal="left" wrapText="1"/>
    </xf>
    <xf numFmtId="0" fontId="0" fillId="0" borderId="0" xfId="0" applyAlignment="1">
      <alignment horizontal="left"/>
    </xf>
    <xf numFmtId="0" fontId="5" fillId="0" borderId="0" xfId="0" applyFont="1"/>
    <xf numFmtId="0" fontId="5" fillId="0" borderId="0" xfId="0" applyFont="1"/>
    <xf numFmtId="0" fontId="0" fillId="0" borderId="0" xfId="0" applyAlignment="1">
      <alignment horizontal="left"/>
    </xf>
    <xf numFmtId="0" fontId="6" fillId="0" borderId="0" xfId="0" applyFont="1" applyAlignment="1">
      <alignment horizontal="left"/>
    </xf>
    <xf numFmtId="0" fontId="7" fillId="0" borderId="0" xfId="0" applyFont="1" applyAlignment="1">
      <alignment horizontal="left"/>
    </xf>
    <xf numFmtId="0" fontId="0" fillId="0" borderId="0" xfId="0" applyAlignment="1">
      <alignment horizontal="left" wrapText="1"/>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0" fontId="5" fillId="0" borderId="0" xfId="0" applyFont="1" applyAlignment="1">
      <alignment horizontal="center"/>
    </xf>
    <xf numFmtId="1" fontId="3" fillId="0" borderId="0" xfId="0" applyNumberFormat="1" applyFont="1"/>
    <xf numFmtId="0" fontId="3" fillId="0" borderId="4" xfId="0" applyFont="1" applyBorder="1" applyAlignment="1">
      <alignment horizontal="center"/>
    </xf>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6" fillId="4" borderId="19" xfId="0" applyFont="1" applyFill="1" applyBorder="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1" fontId="3" fillId="0" borderId="4" xfId="0" applyNumberFormat="1"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0" fontId="20" fillId="0" borderId="19" xfId="0" applyFont="1" applyBorder="1" applyAlignment="1">
      <alignment horizontal="right"/>
    </xf>
    <xf numFmtId="0" fontId="25" fillId="0" borderId="0" xfId="0" applyFont="1" applyAlignment="1">
      <alignment horizontal="center" vertical="center" wrapText="1"/>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4" xfId="0" applyFont="1" applyBorder="1" applyAlignment="1">
      <alignment horizontal="left" wrapText="1"/>
    </xf>
    <xf numFmtId="11" fontId="5" fillId="0" borderId="4" xfId="0" applyNumberFormat="1" applyFont="1" applyBorder="1" applyAlignment="1">
      <alignment horizontal="center"/>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0" fillId="3" borderId="27" xfId="0" applyFill="1" applyBorder="1" applyAlignment="1">
      <alignment horizontal="center"/>
    </xf>
    <xf numFmtId="0" fontId="0" fillId="3" borderId="4" xfId="0" applyFill="1" applyBorder="1" applyAlignment="1">
      <alignment horizontal="center"/>
    </xf>
    <xf numFmtId="0" fontId="5" fillId="0" borderId="9" xfId="0" applyFont="1" applyBorder="1" applyAlignment="1">
      <alignment horizontal="left" vertical="center" wrapText="1"/>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45">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jpeg"/><Relationship Id="rId2" Type="http://schemas.openxmlformats.org/officeDocument/2006/relationships/image" Target="../media/image23.jpe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jpe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8.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29.bin"/><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30.bin"/><Relationship Id="rId4" Type="http://schemas.openxmlformats.org/officeDocument/2006/relationships/comments" Target="../comments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36.bin"/><Relationship Id="rId4" Type="http://schemas.openxmlformats.org/officeDocument/2006/relationships/comments" Target="../comments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40.bin"/><Relationship Id="rId4" Type="http://schemas.openxmlformats.org/officeDocument/2006/relationships/comments" Target="../comments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140" zoomScaleNormal="100" zoomScalePageLayoutView="140" workbookViewId="0">
      <pane ySplit="23" topLeftCell="A27" activePane="bottomLeft" state="frozen"/>
      <selection pane="bottomLeft" activeCell="A12" sqref="A12"/>
    </sheetView>
  </sheetViews>
  <sheetFormatPr baseColWidth="10" defaultColWidth="8.88671875" defaultRowHeight="13.2"/>
  <cols>
    <col min="1" max="1" width="9.109375" customWidth="1"/>
    <col min="2" max="2" width="11" customWidth="1"/>
    <col min="3" max="1025" width="11.44140625" customWidth="1"/>
  </cols>
  <sheetData>
    <row r="1" spans="1:16">
      <c r="A1" s="14" t="s">
        <v>0</v>
      </c>
      <c r="B1" s="14"/>
      <c r="C1" s="14"/>
      <c r="D1" s="14"/>
      <c r="E1" s="14"/>
    </row>
    <row r="3" spans="1:16">
      <c r="A3" s="13" t="s">
        <v>1</v>
      </c>
      <c r="B3" s="13"/>
      <c r="C3" s="13"/>
      <c r="D3" s="13"/>
      <c r="E3" s="13"/>
      <c r="F3" s="13"/>
      <c r="G3" s="13"/>
      <c r="H3" s="13"/>
      <c r="I3" s="13"/>
      <c r="J3" s="13"/>
      <c r="K3" s="13"/>
      <c r="L3" s="13"/>
      <c r="M3" s="13"/>
      <c r="N3" s="13"/>
      <c r="O3" s="13"/>
    </row>
    <row r="4" spans="1:16">
      <c r="A4" s="16"/>
      <c r="B4" s="16"/>
      <c r="C4" s="16"/>
      <c r="D4" s="16"/>
      <c r="E4" s="16"/>
      <c r="F4" s="16"/>
      <c r="G4" s="16"/>
      <c r="H4" s="16"/>
      <c r="I4" s="16"/>
      <c r="J4" s="16"/>
      <c r="K4" s="16"/>
      <c r="L4" s="16"/>
      <c r="M4" s="16"/>
      <c r="N4" s="16"/>
      <c r="O4" s="16"/>
    </row>
    <row r="5" spans="1:16">
      <c r="A5" s="17" t="s">
        <v>2</v>
      </c>
      <c r="B5" s="16"/>
      <c r="C5" s="16"/>
      <c r="D5" s="16"/>
      <c r="E5" s="16"/>
      <c r="F5" s="16"/>
      <c r="G5" s="16"/>
      <c r="H5" s="16"/>
      <c r="I5" s="16"/>
      <c r="J5" s="16"/>
      <c r="K5" s="16"/>
      <c r="L5" s="16"/>
      <c r="M5" s="16"/>
      <c r="N5" s="16"/>
      <c r="O5" s="16"/>
    </row>
    <row r="6" spans="1:16">
      <c r="A6" s="17"/>
      <c r="B6" s="16"/>
      <c r="C6" s="16"/>
      <c r="D6" s="16"/>
      <c r="E6" s="16"/>
      <c r="F6" s="16"/>
      <c r="G6" s="16"/>
      <c r="H6" s="16"/>
      <c r="I6" s="16"/>
      <c r="J6" s="16"/>
      <c r="K6" s="16"/>
      <c r="L6" s="16"/>
      <c r="M6" s="16"/>
      <c r="N6" s="16"/>
      <c r="O6" s="16"/>
    </row>
    <row r="7" spans="1:16">
      <c r="A7" s="17" t="s">
        <v>3</v>
      </c>
      <c r="B7" s="16"/>
      <c r="C7" s="16"/>
      <c r="D7" s="16"/>
      <c r="E7" s="16"/>
      <c r="F7" s="16"/>
      <c r="G7" s="16"/>
      <c r="H7" s="16"/>
      <c r="I7" s="16"/>
      <c r="J7" s="16"/>
      <c r="K7" s="16"/>
      <c r="L7" s="16"/>
      <c r="M7" s="16"/>
      <c r="N7" s="16"/>
      <c r="O7" s="16"/>
    </row>
    <row r="8" spans="1:16">
      <c r="A8" s="17"/>
      <c r="B8" s="16"/>
      <c r="C8" s="16"/>
      <c r="D8" s="16"/>
      <c r="E8" s="16"/>
      <c r="F8" s="16"/>
      <c r="G8" s="16"/>
      <c r="H8" s="16"/>
      <c r="I8" s="16"/>
      <c r="J8" s="16"/>
      <c r="K8" s="16"/>
      <c r="L8" s="16"/>
      <c r="M8" s="16"/>
      <c r="N8" s="16"/>
      <c r="O8" s="16"/>
    </row>
    <row r="9" spans="1:16">
      <c r="A9" s="18" t="s">
        <v>4</v>
      </c>
      <c r="B9" s="16"/>
      <c r="C9" s="16"/>
      <c r="D9" s="16"/>
      <c r="E9" s="16"/>
      <c r="F9" s="16"/>
      <c r="G9" s="16"/>
      <c r="H9" s="16"/>
      <c r="I9" s="16"/>
      <c r="J9" s="16"/>
      <c r="K9" s="16"/>
      <c r="L9" s="16"/>
      <c r="M9" s="16"/>
      <c r="N9" s="16"/>
      <c r="O9" s="16"/>
    </row>
    <row r="10" spans="1:16">
      <c r="A10" s="17"/>
      <c r="B10" s="16"/>
      <c r="C10" s="16"/>
      <c r="D10" s="16"/>
      <c r="E10" s="16"/>
      <c r="F10" s="16"/>
      <c r="G10" s="16"/>
      <c r="H10" s="16"/>
      <c r="I10" s="16"/>
      <c r="J10" s="16"/>
      <c r="K10" s="16"/>
      <c r="L10" s="16"/>
      <c r="M10" s="16"/>
      <c r="N10" s="16"/>
      <c r="O10" s="16"/>
    </row>
    <row r="11" spans="1:16">
      <c r="A11" s="13" t="s">
        <v>5</v>
      </c>
      <c r="B11" s="13"/>
      <c r="C11" s="13"/>
      <c r="D11" s="13"/>
      <c r="E11" s="13"/>
      <c r="F11" s="13"/>
      <c r="G11" s="13"/>
      <c r="H11" s="13"/>
      <c r="I11" s="13"/>
      <c r="J11" s="13"/>
      <c r="K11" s="13"/>
      <c r="L11" s="13"/>
      <c r="M11" s="13"/>
      <c r="N11" s="13"/>
      <c r="O11" s="13"/>
      <c r="P11" s="13"/>
    </row>
    <row r="12" spans="1:16">
      <c r="A12" s="13" t="s">
        <v>6</v>
      </c>
      <c r="B12" s="13"/>
      <c r="C12" s="13"/>
      <c r="D12" s="13"/>
      <c r="E12" s="13"/>
      <c r="F12" s="13"/>
      <c r="G12" s="13"/>
      <c r="H12" s="13"/>
      <c r="I12" s="13"/>
      <c r="J12" s="13"/>
      <c r="K12" s="13"/>
      <c r="L12" s="13"/>
      <c r="M12" s="13"/>
      <c r="N12" s="13"/>
      <c r="O12" s="13"/>
      <c r="P12" s="13"/>
    </row>
    <row r="13" spans="1:16" ht="25.5" customHeight="1">
      <c r="A13" s="12" t="s">
        <v>7</v>
      </c>
      <c r="B13" s="12"/>
      <c r="C13" s="12"/>
      <c r="D13" s="12"/>
      <c r="E13" s="12"/>
      <c r="F13" s="12"/>
      <c r="G13" s="12"/>
      <c r="H13" s="12"/>
      <c r="I13" s="12"/>
      <c r="J13" s="12"/>
      <c r="K13" s="12"/>
      <c r="L13" s="12"/>
      <c r="M13" s="12"/>
      <c r="N13" s="12"/>
      <c r="O13" s="12"/>
      <c r="P13" s="12"/>
    </row>
    <row r="14" spans="1:16" ht="39" customHeight="1">
      <c r="A14" s="12" t="s">
        <v>8</v>
      </c>
      <c r="B14" s="12"/>
      <c r="C14" s="12"/>
      <c r="D14" s="12"/>
      <c r="E14" s="12"/>
      <c r="F14" s="12"/>
      <c r="G14" s="12"/>
      <c r="H14" s="12"/>
      <c r="I14" s="12"/>
      <c r="J14" s="12"/>
      <c r="K14" s="12"/>
      <c r="L14" s="12"/>
      <c r="M14" s="12"/>
      <c r="N14" s="12"/>
      <c r="O14" s="12"/>
      <c r="P14" s="12"/>
    </row>
    <row r="15" spans="1:16" ht="25.5" customHeight="1">
      <c r="A15" s="11" t="s">
        <v>9</v>
      </c>
      <c r="B15" s="11"/>
      <c r="C15" s="11"/>
      <c r="D15" s="11"/>
      <c r="E15" s="11"/>
      <c r="F15" s="11"/>
      <c r="G15" s="11"/>
      <c r="H15" s="11"/>
      <c r="I15" s="11"/>
      <c r="J15" s="11"/>
      <c r="K15" s="11"/>
      <c r="L15" s="11"/>
      <c r="M15" s="11"/>
      <c r="N15" s="11"/>
      <c r="O15" s="11"/>
      <c r="P15" s="11"/>
    </row>
    <row r="16" spans="1:16">
      <c r="A16" s="17" t="s">
        <v>10</v>
      </c>
      <c r="B16" s="19"/>
      <c r="C16" s="19"/>
      <c r="D16" s="19"/>
      <c r="E16" s="19"/>
      <c r="F16" s="19"/>
      <c r="G16" s="19"/>
      <c r="H16" s="19"/>
      <c r="I16" s="19"/>
      <c r="J16" s="19"/>
      <c r="K16" s="19"/>
      <c r="L16" s="19"/>
      <c r="M16" s="19"/>
      <c r="N16" s="19"/>
      <c r="O16" s="19"/>
      <c r="P16" s="19"/>
    </row>
    <row r="17" spans="1:16">
      <c r="A17" s="20"/>
      <c r="B17" s="19"/>
      <c r="C17" s="19"/>
      <c r="D17" s="19"/>
      <c r="E17" s="19"/>
      <c r="F17" s="19"/>
      <c r="G17" s="19"/>
      <c r="H17" s="19"/>
      <c r="I17" s="19"/>
      <c r="J17" s="19"/>
      <c r="K17" s="19"/>
      <c r="L17" s="19"/>
      <c r="M17" s="19"/>
      <c r="N17" s="19"/>
      <c r="O17" s="19"/>
      <c r="P17" s="19"/>
    </row>
    <row r="18" spans="1:16">
      <c r="A18" s="15" t="s">
        <v>11</v>
      </c>
    </row>
    <row r="19" spans="1:16">
      <c r="A19" s="15" t="s">
        <v>12</v>
      </c>
    </row>
    <row r="20" spans="1:16">
      <c r="A20" s="15"/>
    </row>
    <row r="21" spans="1:16">
      <c r="B21" s="10" t="s">
        <v>13</v>
      </c>
      <c r="C21" s="10"/>
      <c r="D21" s="10"/>
      <c r="E21" s="10"/>
      <c r="F21" s="10"/>
      <c r="G21" s="10"/>
      <c r="H21" s="10"/>
      <c r="I21" s="10"/>
    </row>
    <row r="23" spans="1:16" s="15" customFormat="1">
      <c r="A23" s="15" t="s">
        <v>14</v>
      </c>
    </row>
    <row r="24" spans="1:16">
      <c r="A24" s="21" t="s">
        <v>15</v>
      </c>
      <c r="B24" s="22" t="s">
        <v>16</v>
      </c>
      <c r="C24" s="22"/>
    </row>
    <row r="25" spans="1:16">
      <c r="A25" s="21"/>
      <c r="B25" s="22" t="s">
        <v>17</v>
      </c>
    </row>
    <row r="26" spans="1:16">
      <c r="A26" s="21"/>
      <c r="B26" s="22" t="s">
        <v>18</v>
      </c>
    </row>
    <row r="27" spans="1:16">
      <c r="A27" s="21"/>
      <c r="B27" s="22" t="s">
        <v>19</v>
      </c>
    </row>
    <row r="28" spans="1:16">
      <c r="A28" s="21"/>
      <c r="B28" s="22" t="s">
        <v>20</v>
      </c>
      <c r="C28" s="22"/>
    </row>
    <row r="29" spans="1:16">
      <c r="A29" s="21"/>
      <c r="B29" t="s">
        <v>21</v>
      </c>
      <c r="C29" s="22"/>
    </row>
    <row r="30" spans="1:16">
      <c r="A30" s="23"/>
      <c r="B30" s="24" t="s">
        <v>22</v>
      </c>
      <c r="C30" s="22"/>
    </row>
    <row r="31" spans="1:16">
      <c r="A31" s="23"/>
      <c r="B31" t="s">
        <v>23</v>
      </c>
      <c r="C31" s="22"/>
    </row>
    <row r="32" spans="1:16">
      <c r="A32" s="21"/>
      <c r="B32" s="22" t="s">
        <v>24</v>
      </c>
      <c r="C32" s="22"/>
    </row>
    <row r="33" spans="1:3">
      <c r="B33" t="s">
        <v>25</v>
      </c>
      <c r="C33" s="22"/>
    </row>
    <row r="34" spans="1:3">
      <c r="B34" s="22" t="s">
        <v>26</v>
      </c>
      <c r="C34" s="22"/>
    </row>
    <row r="35" spans="1:3">
      <c r="B35" s="22" t="s">
        <v>27</v>
      </c>
      <c r="C35" s="22"/>
    </row>
    <row r="36" spans="1:3">
      <c r="B36" s="24" t="s">
        <v>28</v>
      </c>
      <c r="C36" s="22"/>
    </row>
    <row r="37" spans="1:3">
      <c r="A37" s="21"/>
      <c r="B37" t="s">
        <v>29</v>
      </c>
      <c r="C37" s="22"/>
    </row>
    <row r="38" spans="1:3">
      <c r="B38" s="22" t="s">
        <v>30</v>
      </c>
      <c r="C38" s="22"/>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22" t="s">
        <v>38</v>
      </c>
    </row>
    <row r="48" spans="1:3">
      <c r="B48" s="22"/>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25" customWidth="1"/>
    <col min="2" max="2" width="109.21875" style="25" customWidth="1"/>
    <col min="3" max="1025" width="11.44140625" customWidth="1"/>
  </cols>
  <sheetData>
    <row r="1" spans="1:2">
      <c r="A1" s="26" t="s">
        <v>39</v>
      </c>
      <c r="B1" s="27"/>
    </row>
    <row r="2" spans="1:2">
      <c r="A2" s="28"/>
      <c r="B2" s="28"/>
    </row>
    <row r="3" spans="1:2">
      <c r="A3" s="29" t="s">
        <v>40</v>
      </c>
      <c r="B3" s="30" t="s">
        <v>41</v>
      </c>
    </row>
    <row r="4" spans="1:2">
      <c r="A4" s="31"/>
      <c r="B4" s="32"/>
    </row>
    <row r="6" spans="1:2">
      <c r="A6" s="32"/>
      <c r="B6" s="32"/>
    </row>
    <row r="7" spans="1:2">
      <c r="B7" s="32"/>
    </row>
    <row r="8" spans="1:2">
      <c r="B8" s="32"/>
    </row>
    <row r="9" spans="1:2">
      <c r="A9" s="32"/>
      <c r="B9" s="32"/>
    </row>
    <row r="10" spans="1:2">
      <c r="B10" s="32"/>
    </row>
    <row r="19" spans="1:2">
      <c r="B19" s="32"/>
    </row>
    <row r="20" spans="1:2">
      <c r="A20" s="32"/>
    </row>
    <row r="21" spans="1:2">
      <c r="A21" s="32"/>
    </row>
    <row r="22" spans="1:2">
      <c r="B22" s="32"/>
    </row>
    <row r="25" spans="1:2">
      <c r="B25" s="32"/>
    </row>
    <row r="27" spans="1:2">
      <c r="A27" s="32"/>
    </row>
    <row r="28" spans="1:2">
      <c r="A28" s="33"/>
      <c r="B28" s="32"/>
    </row>
    <row r="29" spans="1:2">
      <c r="A29" s="32"/>
      <c r="B29" s="32"/>
    </row>
    <row r="30" spans="1:2">
      <c r="A30" s="32"/>
      <c r="B30" s="32"/>
    </row>
    <row r="31" spans="1:2">
      <c r="B31" s="32"/>
    </row>
    <row r="32" spans="1:2">
      <c r="A32" s="32"/>
      <c r="B32" s="32"/>
    </row>
    <row r="36" spans="1:2">
      <c r="B36" s="32"/>
    </row>
    <row r="37" spans="1:2">
      <c r="B37" s="32"/>
    </row>
    <row r="46" spans="1:2">
      <c r="A46" s="33"/>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25" customWidth="1"/>
    <col min="2" max="2" width="109.21875" style="25" customWidth="1"/>
    <col min="3" max="1025" width="11.44140625" customWidth="1"/>
  </cols>
  <sheetData>
    <row r="1" spans="1:2" ht="12.75" customHeight="1">
      <c r="A1" s="15" t="s">
        <v>42</v>
      </c>
    </row>
    <row r="2" spans="1:2">
      <c r="A2" s="28"/>
      <c r="B2" s="28"/>
    </row>
    <row r="3" spans="1:2">
      <c r="A3" s="29" t="s">
        <v>43</v>
      </c>
      <c r="B3" s="30" t="s">
        <v>44</v>
      </c>
    </row>
    <row r="4" spans="1:2">
      <c r="A4" s="31"/>
      <c r="B4" s="32"/>
    </row>
    <row r="10" spans="1:2">
      <c r="B10" s="32"/>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C21" zoomScale="140" zoomScaleNormal="100" zoomScalePageLayoutView="140" workbookViewId="0">
      <selection activeCell="O42" sqref="O42"/>
    </sheetView>
  </sheetViews>
  <sheetFormatPr baseColWidth="10" defaultColWidth="8.88671875" defaultRowHeight="13.2"/>
  <cols>
    <col min="1" max="4" width="5" style="22" customWidth="1"/>
    <col min="5" max="6" width="6.21875" style="22" customWidth="1"/>
    <col min="7" max="19" width="5" style="22" customWidth="1"/>
    <col min="20" max="28" width="4.77734375" style="22" customWidth="1"/>
    <col min="29" max="29" width="5.21875" style="22" customWidth="1"/>
    <col min="30" max="30" width="6.21875" style="22" customWidth="1"/>
    <col min="31" max="32" width="4.21875" style="22" customWidth="1"/>
    <col min="33" max="33" width="5.21875" style="22" customWidth="1"/>
    <col min="34" max="34" width="6.21875" style="22" customWidth="1"/>
    <col min="35" max="36" width="4.21875" style="22" customWidth="1"/>
    <col min="37" max="37" width="5.21875" style="22" customWidth="1"/>
    <col min="38" max="38" width="6.21875" style="22" customWidth="1"/>
    <col min="39" max="40" width="4.21875" style="22" customWidth="1"/>
    <col min="41" max="41" width="5.21875" style="22" customWidth="1"/>
    <col min="42" max="46" width="4.21875" style="22" customWidth="1"/>
    <col min="47" max="1025" width="11.44140625" style="22" customWidth="1"/>
  </cols>
  <sheetData>
    <row r="1" spans="1:21">
      <c r="A1" s="9" t="s">
        <v>45</v>
      </c>
      <c r="B1" s="9"/>
      <c r="C1" s="9"/>
      <c r="D1" s="9"/>
      <c r="E1" s="9"/>
      <c r="F1" s="9"/>
      <c r="G1" s="9"/>
      <c r="H1" s="9"/>
      <c r="I1" s="9"/>
      <c r="J1" s="9"/>
      <c r="K1" s="9"/>
      <c r="L1" s="9"/>
      <c r="M1" s="9"/>
      <c r="N1" s="9"/>
      <c r="O1" s="9"/>
      <c r="P1" s="9"/>
      <c r="Q1" s="9"/>
      <c r="R1" s="9"/>
      <c r="S1" s="9"/>
      <c r="T1" s="34"/>
      <c r="U1" s="35"/>
    </row>
    <row r="2" spans="1:21">
      <c r="A2" s="34"/>
      <c r="B2" s="34"/>
      <c r="C2" s="34"/>
      <c r="D2" s="34"/>
      <c r="E2" s="34"/>
      <c r="F2" s="34"/>
      <c r="G2" s="34"/>
      <c r="H2" s="34"/>
      <c r="I2" s="34"/>
      <c r="J2" s="34"/>
      <c r="T2" s="34"/>
      <c r="U2" s="35"/>
    </row>
    <row r="3" spans="1:21" ht="12.75" customHeight="1">
      <c r="A3" s="8" t="s">
        <v>46</v>
      </c>
      <c r="B3" s="8"/>
      <c r="C3" s="8"/>
      <c r="D3" s="8"/>
      <c r="E3" s="8"/>
      <c r="F3" s="8"/>
      <c r="G3" s="8"/>
      <c r="H3" s="8"/>
      <c r="I3" s="8"/>
      <c r="J3" s="8"/>
      <c r="K3" s="8"/>
      <c r="L3" s="8"/>
      <c r="M3" s="8"/>
      <c r="N3" s="8"/>
      <c r="O3" s="8"/>
      <c r="P3" s="8"/>
      <c r="Q3" s="8"/>
      <c r="R3" s="8"/>
      <c r="S3" s="8"/>
      <c r="T3" s="34"/>
      <c r="U3" s="35"/>
    </row>
    <row r="4" spans="1:21">
      <c r="A4" s="8"/>
      <c r="B4" s="8"/>
      <c r="C4" s="8"/>
      <c r="D4" s="8"/>
      <c r="E4" s="8"/>
      <c r="F4" s="8"/>
      <c r="G4" s="8"/>
      <c r="H4" s="8"/>
      <c r="I4" s="8"/>
      <c r="J4" s="8"/>
      <c r="K4" s="8"/>
      <c r="L4" s="8"/>
      <c r="M4" s="8"/>
      <c r="N4" s="8"/>
      <c r="O4" s="8"/>
      <c r="P4" s="8"/>
      <c r="Q4" s="8"/>
      <c r="R4" s="8"/>
      <c r="S4" s="8"/>
      <c r="T4" s="34"/>
      <c r="U4" s="35"/>
    </row>
    <row r="5" spans="1:21">
      <c r="A5" s="8"/>
      <c r="B5" s="8"/>
      <c r="C5" s="8"/>
      <c r="D5" s="8"/>
      <c r="E5" s="8"/>
      <c r="F5" s="8"/>
      <c r="G5" s="8"/>
      <c r="H5" s="8"/>
      <c r="I5" s="8"/>
      <c r="J5" s="8"/>
      <c r="K5" s="8"/>
      <c r="L5" s="8"/>
      <c r="M5" s="8"/>
      <c r="N5" s="8"/>
      <c r="O5" s="8"/>
      <c r="P5" s="8"/>
      <c r="Q5" s="8"/>
      <c r="R5" s="8"/>
      <c r="S5" s="8"/>
      <c r="T5" s="34"/>
      <c r="U5" s="35"/>
    </row>
    <row r="6" spans="1:21">
      <c r="A6" s="8"/>
      <c r="B6" s="8"/>
      <c r="C6" s="8"/>
      <c r="D6" s="8"/>
      <c r="E6" s="8"/>
      <c r="F6" s="8"/>
      <c r="G6" s="8"/>
      <c r="H6" s="8"/>
      <c r="I6" s="8"/>
      <c r="J6" s="8"/>
      <c r="K6" s="8"/>
      <c r="L6" s="8"/>
      <c r="M6" s="8"/>
      <c r="N6" s="8"/>
      <c r="O6" s="8"/>
      <c r="P6" s="8"/>
      <c r="Q6" s="8"/>
      <c r="R6" s="8"/>
      <c r="S6" s="8"/>
      <c r="T6" s="34"/>
      <c r="U6" s="35"/>
    </row>
    <row r="7" spans="1:21">
      <c r="A7" s="8"/>
      <c r="B7" s="8"/>
      <c r="C7" s="8"/>
      <c r="D7" s="8"/>
      <c r="E7" s="8"/>
      <c r="F7" s="8"/>
      <c r="G7" s="8"/>
      <c r="H7" s="8"/>
      <c r="I7" s="8"/>
      <c r="J7" s="8"/>
      <c r="K7" s="8"/>
      <c r="L7" s="8"/>
      <c r="M7" s="8"/>
      <c r="N7" s="8"/>
      <c r="O7" s="8"/>
      <c r="P7" s="8"/>
      <c r="Q7" s="8"/>
      <c r="R7" s="8"/>
      <c r="S7" s="8"/>
      <c r="T7" s="34"/>
      <c r="U7" s="35"/>
    </row>
    <row r="8" spans="1:21">
      <c r="A8" s="8"/>
      <c r="B8" s="8"/>
      <c r="C8" s="8"/>
      <c r="D8" s="8"/>
      <c r="E8" s="8"/>
      <c r="F8" s="8"/>
      <c r="G8" s="8"/>
      <c r="H8" s="8"/>
      <c r="I8" s="8"/>
      <c r="J8" s="8"/>
      <c r="K8" s="8"/>
      <c r="L8" s="8"/>
      <c r="M8" s="8"/>
      <c r="N8" s="8"/>
      <c r="O8" s="8"/>
      <c r="P8" s="8"/>
      <c r="Q8" s="8"/>
      <c r="R8" s="8"/>
      <c r="S8" s="8"/>
      <c r="T8" s="34"/>
      <c r="U8" s="35"/>
    </row>
    <row r="9" spans="1:21">
      <c r="A9" s="8"/>
      <c r="B9" s="8"/>
      <c r="C9" s="8"/>
      <c r="D9" s="8"/>
      <c r="E9" s="8"/>
      <c r="F9" s="8"/>
      <c r="G9" s="8"/>
      <c r="H9" s="8"/>
      <c r="I9" s="8"/>
      <c r="J9" s="8"/>
      <c r="K9" s="8"/>
      <c r="L9" s="8"/>
      <c r="M9" s="8"/>
      <c r="N9" s="8"/>
      <c r="O9" s="8"/>
      <c r="P9" s="8"/>
      <c r="Q9" s="8"/>
      <c r="R9" s="8"/>
      <c r="S9" s="8"/>
      <c r="T9" s="34"/>
      <c r="U9" s="35"/>
    </row>
    <row r="10" spans="1:21">
      <c r="T10" s="34"/>
      <c r="U10" s="35"/>
    </row>
    <row r="11" spans="1:21" ht="12.75" customHeight="1">
      <c r="A11" s="7" t="s">
        <v>47</v>
      </c>
      <c r="B11" s="7"/>
      <c r="C11" s="7"/>
      <c r="D11" s="7"/>
      <c r="E11" s="7"/>
      <c r="F11" s="7"/>
      <c r="G11" s="7"/>
      <c r="H11" s="7"/>
      <c r="I11" s="7"/>
      <c r="J11" s="7"/>
      <c r="K11" s="7"/>
      <c r="L11" s="7"/>
      <c r="M11" s="7"/>
      <c r="N11" s="7"/>
      <c r="O11" s="7"/>
      <c r="P11" s="7"/>
      <c r="Q11" s="7"/>
      <c r="R11" s="7"/>
      <c r="S11" s="7"/>
      <c r="T11" s="34"/>
      <c r="U11" s="35"/>
    </row>
    <row r="12" spans="1:21" ht="12.75" customHeight="1">
      <c r="A12" s="7"/>
      <c r="B12" s="7"/>
      <c r="C12" s="7"/>
      <c r="D12" s="7"/>
      <c r="E12" s="7"/>
      <c r="F12" s="7"/>
      <c r="G12" s="7"/>
      <c r="H12" s="7"/>
      <c r="I12" s="7"/>
      <c r="J12" s="7"/>
      <c r="K12" s="7"/>
      <c r="L12" s="7"/>
      <c r="M12" s="7"/>
      <c r="N12" s="7"/>
      <c r="O12" s="7"/>
      <c r="P12" s="7"/>
      <c r="Q12" s="7"/>
      <c r="R12" s="7"/>
      <c r="S12" s="7"/>
      <c r="T12" s="34"/>
      <c r="U12" s="35"/>
    </row>
    <row r="13" spans="1:21">
      <c r="T13" s="34"/>
      <c r="U13" s="35"/>
    </row>
    <row r="14" spans="1:21">
      <c r="A14" s="22" t="s">
        <v>48</v>
      </c>
      <c r="D14" s="6" t="s">
        <v>49</v>
      </c>
      <c r="E14" s="6"/>
      <c r="F14" s="6"/>
      <c r="G14" s="6"/>
      <c r="H14" s="6"/>
      <c r="I14" s="6"/>
      <c r="J14" s="6"/>
      <c r="K14" s="22" t="s">
        <v>50</v>
      </c>
      <c r="O14" s="6"/>
      <c r="P14" s="6"/>
      <c r="Q14" s="6"/>
      <c r="R14" s="6"/>
      <c r="S14" s="6"/>
      <c r="T14" s="34"/>
      <c r="U14" s="35"/>
    </row>
    <row r="15" spans="1:21">
      <c r="A15" s="22" t="s">
        <v>51</v>
      </c>
      <c r="D15" s="6"/>
      <c r="E15" s="6"/>
      <c r="F15" s="6"/>
      <c r="G15" s="6"/>
      <c r="H15" s="6"/>
      <c r="I15" s="6"/>
      <c r="J15" s="6"/>
      <c r="K15" s="22" t="s">
        <v>52</v>
      </c>
      <c r="N15" s="6"/>
      <c r="O15" s="6"/>
      <c r="P15" s="6"/>
      <c r="Q15" s="6"/>
      <c r="R15" s="6"/>
      <c r="S15" s="6"/>
      <c r="T15" s="34"/>
      <c r="U15" s="35"/>
    </row>
    <row r="16" spans="1:21">
      <c r="A16" s="22" t="s">
        <v>53</v>
      </c>
      <c r="D16" s="6"/>
      <c r="E16" s="6"/>
      <c r="F16" s="6"/>
      <c r="G16" s="6"/>
      <c r="H16" s="6"/>
      <c r="I16" s="6"/>
      <c r="J16" s="6"/>
      <c r="K16" s="22" t="s">
        <v>52</v>
      </c>
      <c r="N16" s="6"/>
      <c r="O16" s="6"/>
      <c r="P16" s="6"/>
      <c r="Q16" s="6"/>
      <c r="R16" s="6"/>
      <c r="S16" s="6"/>
      <c r="T16" s="34"/>
      <c r="U16" s="35"/>
    </row>
    <row r="17" spans="1:46">
      <c r="A17" s="22" t="s">
        <v>54</v>
      </c>
      <c r="D17" s="5" t="s">
        <v>55</v>
      </c>
      <c r="E17" s="5"/>
      <c r="F17" s="5"/>
      <c r="G17" s="5"/>
      <c r="H17" s="5"/>
      <c r="I17" s="5"/>
      <c r="J17" s="5"/>
      <c r="T17" s="4" t="s">
        <v>56</v>
      </c>
      <c r="U17" s="4"/>
      <c r="V17" s="4"/>
      <c r="W17" s="4"/>
      <c r="X17" s="4"/>
      <c r="Y17" s="4"/>
      <c r="Z17" s="4"/>
      <c r="AA17" s="4"/>
      <c r="AB17" s="4"/>
      <c r="AC17" s="4" t="s">
        <v>57</v>
      </c>
      <c r="AD17" s="4"/>
      <c r="AE17" s="4"/>
      <c r="AF17" s="4"/>
      <c r="AG17" s="4" t="s">
        <v>58</v>
      </c>
      <c r="AH17" s="4"/>
      <c r="AI17" s="4"/>
      <c r="AJ17" s="4"/>
      <c r="AK17" s="3" t="s">
        <v>59</v>
      </c>
      <c r="AL17" s="3"/>
      <c r="AM17" s="3"/>
      <c r="AN17" s="3"/>
      <c r="AO17" s="4" t="s">
        <v>60</v>
      </c>
      <c r="AP17" s="4"/>
      <c r="AQ17" s="4"/>
      <c r="AR17" s="4"/>
      <c r="AS17" s="4"/>
      <c r="AT17" s="4"/>
    </row>
    <row r="18" spans="1:46" ht="12.75" customHeight="1">
      <c r="A18" s="37" t="s">
        <v>61</v>
      </c>
      <c r="B18" s="38"/>
      <c r="C18" s="38"/>
      <c r="D18" s="38"/>
      <c r="E18" s="38"/>
      <c r="F18" s="38"/>
      <c r="G18" s="38"/>
      <c r="H18" s="38"/>
      <c r="I18" s="38"/>
      <c r="J18" s="38"/>
      <c r="K18" s="38"/>
      <c r="L18" s="38"/>
      <c r="M18" s="38"/>
      <c r="N18" s="38"/>
      <c r="O18" s="38"/>
      <c r="P18" s="38"/>
      <c r="Q18" s="38"/>
      <c r="R18" s="38"/>
      <c r="S18" s="39"/>
      <c r="T18" s="2" t="s">
        <v>62</v>
      </c>
      <c r="U18" s="1" t="s">
        <v>63</v>
      </c>
      <c r="V18" s="1" t="s">
        <v>64</v>
      </c>
      <c r="W18" s="1" t="s">
        <v>65</v>
      </c>
      <c r="X18" s="1" t="s">
        <v>66</v>
      </c>
      <c r="Y18" s="1" t="s">
        <v>67</v>
      </c>
      <c r="Z18" s="2" t="s">
        <v>68</v>
      </c>
      <c r="AA18" s="2" t="s">
        <v>69</v>
      </c>
      <c r="AB18" s="2" t="s">
        <v>70</v>
      </c>
      <c r="AC18" s="1" t="s">
        <v>71</v>
      </c>
      <c r="AD18" s="1" t="s">
        <v>72</v>
      </c>
      <c r="AE18" s="1" t="s">
        <v>73</v>
      </c>
      <c r="AF18" s="1" t="s">
        <v>74</v>
      </c>
      <c r="AG18" s="1" t="s">
        <v>71</v>
      </c>
      <c r="AH18" s="1" t="s">
        <v>72</v>
      </c>
      <c r="AI18" s="2" t="s">
        <v>73</v>
      </c>
      <c r="AJ18" s="1" t="s">
        <v>74</v>
      </c>
      <c r="AK18" s="1" t="s">
        <v>71</v>
      </c>
      <c r="AL18" s="1" t="s">
        <v>72</v>
      </c>
      <c r="AM18" s="2" t="s">
        <v>73</v>
      </c>
      <c r="AN18" s="1" t="s">
        <v>74</v>
      </c>
      <c r="AO18" s="765" t="s">
        <v>75</v>
      </c>
      <c r="AP18" s="765" t="s">
        <v>76</v>
      </c>
      <c r="AQ18" s="765" t="s">
        <v>77</v>
      </c>
      <c r="AR18" s="765" t="s">
        <v>78</v>
      </c>
      <c r="AS18" s="765" t="s">
        <v>79</v>
      </c>
      <c r="AT18" s="765" t="s">
        <v>80</v>
      </c>
    </row>
    <row r="19" spans="1:46">
      <c r="A19" s="766" t="str">
        <f>IF(COUNTIF(A24:B48,"NO")&gt;0,"Yes. Chassis deviates from baseline requirements","No. Chassis does not deviate from baseline requirements")</f>
        <v>Yes. Chassis deviates from baseline requirements</v>
      </c>
      <c r="B19" s="766"/>
      <c r="C19" s="766"/>
      <c r="D19" s="766"/>
      <c r="E19" s="766"/>
      <c r="F19" s="766"/>
      <c r="G19" s="766"/>
      <c r="H19" s="766"/>
      <c r="I19" s="766"/>
      <c r="J19" s="766"/>
      <c r="K19" s="766"/>
      <c r="L19" s="766"/>
      <c r="M19" s="766"/>
      <c r="N19" s="766"/>
      <c r="O19" s="766"/>
      <c r="P19" s="766"/>
      <c r="Q19" s="766"/>
      <c r="R19" s="766"/>
      <c r="S19" s="766"/>
      <c r="T19" s="2"/>
      <c r="U19" s="1"/>
      <c r="V19" s="1"/>
      <c r="W19" s="1"/>
      <c r="X19" s="1"/>
      <c r="Y19" s="1"/>
      <c r="Z19" s="2"/>
      <c r="AA19" s="2"/>
      <c r="AB19" s="2"/>
      <c r="AC19" s="1"/>
      <c r="AD19" s="1"/>
      <c r="AE19" s="1"/>
      <c r="AF19" s="1"/>
      <c r="AG19" s="1"/>
      <c r="AH19" s="1"/>
      <c r="AI19" s="2"/>
      <c r="AJ19" s="1"/>
      <c r="AK19" s="1"/>
      <c r="AL19" s="1"/>
      <c r="AM19" s="2"/>
      <c r="AN19" s="1"/>
      <c r="AO19" s="1"/>
      <c r="AP19" s="1"/>
      <c r="AQ19" s="1"/>
      <c r="AR19" s="1"/>
      <c r="AS19" s="1"/>
      <c r="AT19" s="1"/>
    </row>
    <row r="20" spans="1:46">
      <c r="T20" s="2"/>
      <c r="U20" s="1"/>
      <c r="V20" s="1"/>
      <c r="W20" s="1"/>
      <c r="X20" s="1"/>
      <c r="Y20" s="1"/>
      <c r="Z20" s="2"/>
      <c r="AA20" s="2"/>
      <c r="AB20" s="2"/>
      <c r="AC20" s="1"/>
      <c r="AD20" s="1"/>
      <c r="AE20" s="1"/>
      <c r="AF20" s="1"/>
      <c r="AG20" s="1"/>
      <c r="AH20" s="1"/>
      <c r="AI20" s="2"/>
      <c r="AJ20" s="1"/>
      <c r="AK20" s="1"/>
      <c r="AL20" s="1"/>
      <c r="AM20" s="2"/>
      <c r="AN20" s="1"/>
      <c r="AO20" s="1"/>
      <c r="AP20" s="1"/>
      <c r="AQ20" s="1"/>
      <c r="AR20" s="1"/>
      <c r="AS20" s="1"/>
      <c r="AT20" s="1"/>
    </row>
    <row r="21" spans="1:46" ht="12.75" customHeight="1">
      <c r="A21" s="767" t="s">
        <v>81</v>
      </c>
      <c r="B21" s="767"/>
      <c r="C21" s="768" t="s">
        <v>82</v>
      </c>
      <c r="D21" s="768"/>
      <c r="E21" s="769" t="s">
        <v>83</v>
      </c>
      <c r="F21" s="769"/>
      <c r="G21" s="770" t="s">
        <v>84</v>
      </c>
      <c r="H21" s="770"/>
      <c r="I21" s="770"/>
      <c r="J21" s="770"/>
      <c r="K21" s="770"/>
      <c r="L21" s="770"/>
      <c r="M21" s="770"/>
      <c r="N21" s="770"/>
      <c r="O21" s="769" t="s">
        <v>85</v>
      </c>
      <c r="P21" s="769"/>
      <c r="Q21" s="769"/>
      <c r="R21" s="769"/>
      <c r="S21" s="769"/>
      <c r="T21" s="2"/>
      <c r="U21" s="1"/>
      <c r="V21" s="1"/>
      <c r="W21" s="1"/>
      <c r="X21" s="1"/>
      <c r="Y21" s="1"/>
      <c r="Z21" s="2"/>
      <c r="AA21" s="2"/>
      <c r="AB21" s="2"/>
      <c r="AC21" s="1"/>
      <c r="AD21" s="1"/>
      <c r="AE21" s="1"/>
      <c r="AF21" s="1"/>
      <c r="AG21" s="1"/>
      <c r="AH21" s="1"/>
      <c r="AI21" s="2"/>
      <c r="AJ21" s="1"/>
      <c r="AK21" s="1"/>
      <c r="AL21" s="1"/>
      <c r="AM21" s="2"/>
      <c r="AN21" s="1"/>
      <c r="AO21" s="1"/>
      <c r="AP21" s="1"/>
      <c r="AQ21" s="1"/>
      <c r="AR21" s="1"/>
      <c r="AS21" s="1"/>
      <c r="AT21" s="1"/>
    </row>
    <row r="22" spans="1:46" ht="12.75" customHeight="1">
      <c r="A22" s="767"/>
      <c r="B22" s="767"/>
      <c r="C22" s="768"/>
      <c r="D22" s="768"/>
      <c r="E22" s="769"/>
      <c r="F22" s="769"/>
      <c r="G22" s="770"/>
      <c r="H22" s="770"/>
      <c r="I22" s="770"/>
      <c r="J22" s="770"/>
      <c r="K22" s="770"/>
      <c r="L22" s="770"/>
      <c r="M22" s="770"/>
      <c r="N22" s="770"/>
      <c r="O22" s="769"/>
      <c r="P22" s="769"/>
      <c r="Q22" s="769"/>
      <c r="R22" s="769"/>
      <c r="S22" s="769"/>
      <c r="T22" s="2"/>
      <c r="U22" s="1"/>
      <c r="V22" s="1"/>
      <c r="W22" s="1"/>
      <c r="X22" s="1"/>
      <c r="Y22" s="1"/>
      <c r="Z22" s="2"/>
      <c r="AA22" s="2"/>
      <c r="AB22" s="2"/>
      <c r="AC22" s="1"/>
      <c r="AD22" s="1"/>
      <c r="AE22" s="1"/>
      <c r="AF22" s="1"/>
      <c r="AG22" s="1"/>
      <c r="AH22" s="1"/>
      <c r="AI22" s="2"/>
      <c r="AJ22" s="1"/>
      <c r="AK22" s="1"/>
      <c r="AL22" s="1"/>
      <c r="AM22" s="2"/>
      <c r="AN22" s="1"/>
      <c r="AO22" s="1"/>
      <c r="AP22" s="1"/>
      <c r="AQ22" s="1"/>
      <c r="AR22" s="1"/>
      <c r="AS22" s="1"/>
      <c r="AT22" s="1"/>
    </row>
    <row r="23" spans="1:46">
      <c r="A23" s="767"/>
      <c r="B23" s="767"/>
      <c r="C23" s="768"/>
      <c r="D23" s="768"/>
      <c r="E23" s="769"/>
      <c r="F23" s="769"/>
      <c r="G23" s="770"/>
      <c r="H23" s="770"/>
      <c r="I23" s="770"/>
      <c r="J23" s="770"/>
      <c r="K23" s="770"/>
      <c r="L23" s="770"/>
      <c r="M23" s="770"/>
      <c r="N23" s="770"/>
      <c r="O23" s="769"/>
      <c r="P23" s="769"/>
      <c r="Q23" s="769"/>
      <c r="R23" s="769"/>
      <c r="S23" s="769"/>
      <c r="T23" s="2"/>
      <c r="U23" s="1"/>
      <c r="V23" s="1"/>
      <c r="W23" s="1"/>
      <c r="X23" s="1"/>
      <c r="Y23" s="1"/>
      <c r="Z23" s="2"/>
      <c r="AA23" s="2"/>
      <c r="AB23" s="2"/>
      <c r="AC23" s="1"/>
      <c r="AD23" s="1"/>
      <c r="AE23" s="1"/>
      <c r="AF23" s="1"/>
      <c r="AG23" s="1"/>
      <c r="AH23" s="1"/>
      <c r="AI23" s="2"/>
      <c r="AJ23" s="1"/>
      <c r="AK23" s="1"/>
      <c r="AL23" s="1"/>
      <c r="AM23" s="2"/>
      <c r="AN23" s="1"/>
      <c r="AO23" s="1"/>
      <c r="AP23" s="1"/>
      <c r="AQ23" s="1"/>
      <c r="AR23" s="1"/>
      <c r="AS23" s="1"/>
      <c r="AT23" s="1"/>
    </row>
    <row r="24" spans="1:46" ht="12.75" customHeight="1">
      <c r="A24" s="771" t="str">
        <f>IF(AND('T3.8 Main Hoop Tubing'!D13&gt;='T3.8 Main Hoop Tubing'!C13,'T3.8 Main Hoop Tubing'!D14&gt;='T3.8 Main Hoop Tubing'!C14),"YES","NO")</f>
        <v>NO</v>
      </c>
      <c r="B24" s="771"/>
      <c r="C24" s="771" t="s">
        <v>86</v>
      </c>
      <c r="D24" s="771"/>
      <c r="E24" s="772" t="s">
        <v>87</v>
      </c>
      <c r="F24" s="772"/>
      <c r="G24" s="773" t="s">
        <v>88</v>
      </c>
      <c r="H24" s="773"/>
      <c r="I24" s="773"/>
      <c r="J24" s="773"/>
      <c r="K24" s="773"/>
      <c r="L24" s="773"/>
      <c r="M24" s="773"/>
      <c r="N24" s="773"/>
      <c r="O24" s="774" t="s">
        <v>89</v>
      </c>
      <c r="P24" s="774"/>
      <c r="Q24" s="774"/>
      <c r="R24" s="774"/>
      <c r="S24" s="774"/>
      <c r="T24" s="43">
        <f>IF(A24="no",'T3.8 Main Hoop Tubing'!E20,"NA")</f>
        <v>149.49141481320081</v>
      </c>
      <c r="U24" s="36">
        <f>IF(A24="no",'T3.8 Main Hoop Tubing'!E21,"NA")</f>
        <v>101.4492753623188</v>
      </c>
      <c r="V24" s="36">
        <f>IF(A24="no",'T3.8 Main Hoop Tubing'!E22,"NA")</f>
        <v>101.44927536231882</v>
      </c>
      <c r="W24" s="36">
        <f>IF(A24="no",'T3.8 Main Hoop Tubing'!E23,"NA")</f>
        <v>101.44927536231883</v>
      </c>
      <c r="X24" s="36">
        <f>IF(A24="no",'T3.8 Main Hoop Tubing'!E24,"NA")</f>
        <v>101.44927536231883</v>
      </c>
      <c r="Y24" s="36">
        <f>IF(A24="no",'T3.8 Main Hoop Tubing'!E25,"NA")</f>
        <v>101.44927536231883</v>
      </c>
      <c r="Z24" s="36">
        <f>IF(A24="no",'T3.8 Main Hoop Tubing'!E26,"NA")</f>
        <v>126.5693978751767</v>
      </c>
      <c r="AA24" s="44">
        <f>IF(A24="no",'T3.8 Main Hoop Tubing'!E27,"NA")</f>
        <v>66.893473531544572</v>
      </c>
      <c r="AB24" s="36">
        <f>IF(A24="no",'T3.8 Main Hoop Tubing'!E28,"NA")</f>
        <v>107.16209020098295</v>
      </c>
      <c r="AC24" s="45" t="str">
        <f>'T3.8 Main Hoop Tubing'!D4</f>
        <v>Steel</v>
      </c>
      <c r="AD24" s="45" t="str">
        <f>'T3.8 Main Hoop Tubing'!D5</f>
        <v>Round</v>
      </c>
      <c r="AE24" s="46">
        <f>'T3.8 Main Hoop Tubing'!D13</f>
        <v>30</v>
      </c>
      <c r="AF24" s="47">
        <f>'T3.8 Main Hoop Tubing'!D14</f>
        <v>2</v>
      </c>
      <c r="AG24" s="48"/>
      <c r="AH24" s="48"/>
      <c r="AI24" s="49"/>
      <c r="AJ24" s="50"/>
      <c r="AK24" s="48"/>
      <c r="AL24" s="48"/>
      <c r="AM24" s="49"/>
      <c r="AN24" s="50"/>
      <c r="AO24" s="48"/>
      <c r="AP24" s="48"/>
      <c r="AQ24" s="49"/>
      <c r="AR24" s="49"/>
      <c r="AS24" s="50"/>
      <c r="AT24" s="50"/>
    </row>
    <row r="25" spans="1:46" ht="12.75" customHeight="1">
      <c r="A25" s="771" t="str">
        <f>IF(AND('T3.9 Front Hoop Tubing'!D4='T3.9 Front Hoop Tubing'!C4,'T3.9 Front Hoop Tubing'!D5='T3.9 Front Hoop Tubing'!C5,'T3.9 Front Hoop Tubing'!D13&gt;='T3.9 Front Hoop Tubing'!C13,'T3.9 Front Hoop Tubing'!D14&gt;='T3.9 Front Hoop Tubing'!C14),"YES","NO")</f>
        <v>NO</v>
      </c>
      <c r="B25" s="771"/>
      <c r="C25" s="771" t="str">
        <f t="shared" ref="C25:C41" si="0">IF(A25="N/A","N/A",IF(A25="YES","NO","YES"))</f>
        <v>YES</v>
      </c>
      <c r="D25" s="771"/>
      <c r="E25" s="772" t="s">
        <v>90</v>
      </c>
      <c r="F25" s="772"/>
      <c r="G25" s="775" t="s">
        <v>91</v>
      </c>
      <c r="H25" s="775"/>
      <c r="I25" s="775"/>
      <c r="J25" s="775"/>
      <c r="K25" s="775"/>
      <c r="L25" s="775"/>
      <c r="M25" s="775"/>
      <c r="N25" s="775"/>
      <c r="O25" s="774" t="s">
        <v>89</v>
      </c>
      <c r="P25" s="774"/>
      <c r="Q25" s="774"/>
      <c r="R25" s="774"/>
      <c r="S25" s="774"/>
      <c r="T25" s="43">
        <f>IF(A25="no",'T3.9 Front Hoop Tubing'!E20,"NA")</f>
        <v>149.49141481320081</v>
      </c>
      <c r="U25" s="36">
        <f>IF(A25="no",'T3.9 Front Hoop Tubing'!E21,"NA")</f>
        <v>101.4492753623188</v>
      </c>
      <c r="V25" s="36">
        <f>IF(A25="no",'T3.9 Front Hoop Tubing'!E22,"NA")</f>
        <v>101.44927536231882</v>
      </c>
      <c r="W25" s="36">
        <f>IF(A25="no",'T3.9 Front Hoop Tubing'!E23,"NA")</f>
        <v>101.44927536231883</v>
      </c>
      <c r="X25" s="36">
        <f>IF(A25="no",'T3.9 Front Hoop Tubing'!E24,"NA")</f>
        <v>101.44927536231883</v>
      </c>
      <c r="Y25" s="36">
        <f>IF(A25="no",'T3.9 Front Hoop Tubing'!E25,"NA")</f>
        <v>101.44927536231883</v>
      </c>
      <c r="Z25" s="36">
        <f>IF(A25="no",'T3.9 Front Hoop Tubing'!E26,"NA")</f>
        <v>126.5693978751767</v>
      </c>
      <c r="AA25" s="44">
        <f>IF(A25="no",'T3.9 Front Hoop Tubing'!E27,"NA")</f>
        <v>66.893473531544572</v>
      </c>
      <c r="AB25" s="36">
        <f>IF(A25="no",'T3.9 Front Hoop Tubing'!E28,"NA")</f>
        <v>107.16209020098295</v>
      </c>
      <c r="AC25" s="45" t="str">
        <f>'T3.9 Front Hoop Tubing'!D4</f>
        <v>Steel</v>
      </c>
      <c r="AD25" s="45" t="str">
        <f>'T3.9 Front Hoop Tubing'!D5</f>
        <v>Round</v>
      </c>
      <c r="AE25" s="46">
        <f>'T3.9 Front Hoop Tubing'!D13</f>
        <v>30</v>
      </c>
      <c r="AF25" s="47">
        <f>'T3.9 Front Hoop Tubing'!D14</f>
        <v>2</v>
      </c>
      <c r="AG25" s="48"/>
      <c r="AH25" s="48"/>
      <c r="AI25" s="49"/>
      <c r="AJ25" s="50"/>
      <c r="AK25" s="48"/>
      <c r="AL25" s="48"/>
      <c r="AM25" s="49"/>
      <c r="AN25" s="50"/>
      <c r="AO25" s="48"/>
      <c r="AP25" s="48"/>
      <c r="AQ25" s="49"/>
      <c r="AR25" s="49"/>
      <c r="AS25" s="50"/>
      <c r="AT25" s="50"/>
    </row>
    <row r="26" spans="1:46" ht="12.75" customHeight="1">
      <c r="A26" s="771" t="str">
        <f>IF(AND('T3.10 Main Hoop Bracing'!D13&gt;='T3.10 Main Hoop Bracing'!C13,'T3.10 Main Hoop Bracing'!D14&gt;='T3.10 Main Hoop Bracing'!C14,'T3.10 Main Hoop Bracing'!D5='T3.10 Main Hoop Bracing'!C5),"YES","NO")</f>
        <v>NO</v>
      </c>
      <c r="B26" s="771"/>
      <c r="C26" s="771" t="str">
        <f t="shared" si="0"/>
        <v>YES</v>
      </c>
      <c r="D26" s="771"/>
      <c r="E26" s="772" t="s">
        <v>92</v>
      </c>
      <c r="F26" s="772"/>
      <c r="G26" s="775" t="s">
        <v>93</v>
      </c>
      <c r="H26" s="775"/>
      <c r="I26" s="775"/>
      <c r="J26" s="775"/>
      <c r="K26" s="775"/>
      <c r="L26" s="775"/>
      <c r="M26" s="775"/>
      <c r="N26" s="775"/>
      <c r="O26" s="774" t="s">
        <v>89</v>
      </c>
      <c r="P26" s="774"/>
      <c r="Q26" s="774"/>
      <c r="R26" s="774"/>
      <c r="S26" s="774"/>
      <c r="T26" s="43">
        <f>IF(A26="NO",'T3.10 Main Hoop Bracing'!E20,"NA")</f>
        <v>129.24356363810895</v>
      </c>
      <c r="U26" s="36">
        <f>IF(A26="NO",'T3.10 Main Hoop Bracing'!E21,"NA")</f>
        <v>104.38550420168067</v>
      </c>
      <c r="V26" s="36">
        <f>IF(A26="NO",'T3.10 Main Hoop Bracing'!E22,"NA")</f>
        <v>104.38550420168067</v>
      </c>
      <c r="W26" s="36">
        <f>IF(A26="NO",'T3.10 Main Hoop Bracing'!E23,"NA")</f>
        <v>104.38550420168069</v>
      </c>
      <c r="X26" s="36">
        <f>IF(A26="NO",'T3.10 Main Hoop Bracing'!E24,"NA")</f>
        <v>104.38550420168067</v>
      </c>
      <c r="Y26" s="36">
        <f>IF(A26="NO",'T3.10 Main Hoop Bracing'!E25,"NA")</f>
        <v>104.38550420168067</v>
      </c>
      <c r="Z26" s="36">
        <f>IF(A26="NO",'T3.10 Main Hoop Bracing'!E26,"NA")</f>
        <v>117.24237558599884</v>
      </c>
      <c r="AA26" s="44">
        <f>IF(A26="NO",'T3.10 Main Hoop Bracing'!E27,"NA")</f>
        <v>77.373292089041286</v>
      </c>
      <c r="AB26" s="36">
        <f>IF(A26="NO",'T3.10 Main Hoop Bracing'!E28,"NA")</f>
        <v>106.35558356729896</v>
      </c>
      <c r="AC26" s="45" t="str">
        <f>'T3.10 Main Hoop Bracing'!D4</f>
        <v>Steel</v>
      </c>
      <c r="AD26" s="45" t="str">
        <f>'T3.10 Main Hoop Bracing'!D5</f>
        <v>Round</v>
      </c>
      <c r="AE26" s="46">
        <f>'T3.10 Main Hoop Bracing'!D13</f>
        <v>28</v>
      </c>
      <c r="AF26" s="47">
        <f>'T3.10 Main Hoop Bracing'!D14</f>
        <v>1.5</v>
      </c>
      <c r="AG26" s="48"/>
      <c r="AH26" s="48"/>
      <c r="AI26" s="48"/>
      <c r="AJ26" s="48"/>
      <c r="AK26" s="48"/>
      <c r="AL26" s="48"/>
      <c r="AM26" s="48"/>
      <c r="AN26" s="48"/>
      <c r="AO26" s="48"/>
      <c r="AP26" s="48"/>
      <c r="AQ26" s="48"/>
      <c r="AR26" s="48"/>
      <c r="AS26" s="48"/>
      <c r="AT26" s="48"/>
    </row>
    <row r="27" spans="1:46" ht="12.75" customHeight="1">
      <c r="A27" s="771" t="str">
        <f>IF(NOT('T3.10.5 T3.5 MHoop Brace Spt'!F2="tubing only"),"N/A",IF(AND('T3.10.5 T3.5 MHoop Brace Spt'!E5='T3.10.5 T3.5 MHoop Brace Spt'!C5,'T3.10.5 T3.5 MHoop Brace Spt'!E15&gt;='T3.10.5 T3.5 MHoop Brace Spt'!C15,'T3.10.5 T3.5 MHoop Brace Spt'!E16&gt;='T3.10.5 T3.5 MHoop Brace Spt'!C16),"YES","NO"))</f>
        <v>NO</v>
      </c>
      <c r="B27" s="771"/>
      <c r="C27" s="771" t="str">
        <f t="shared" si="0"/>
        <v>YES</v>
      </c>
      <c r="D27" s="771"/>
      <c r="E27" s="772" t="s">
        <v>94</v>
      </c>
      <c r="F27" s="772"/>
      <c r="G27" s="775" t="s">
        <v>95</v>
      </c>
      <c r="H27" s="775"/>
      <c r="I27" s="775"/>
      <c r="J27" s="775"/>
      <c r="K27" s="775"/>
      <c r="L27" s="775"/>
      <c r="M27" s="775"/>
      <c r="N27" s="775"/>
      <c r="O27" s="774" t="s">
        <v>89</v>
      </c>
      <c r="P27" s="774"/>
      <c r="Q27" s="774"/>
      <c r="R27" s="774"/>
      <c r="S27" s="774"/>
      <c r="T27" s="43">
        <f>IF(A27="NO",'T3.10.5 T3.5 MHoop Brace Spt'!$H$27,"NA")</f>
        <v>229.29615376169056</v>
      </c>
      <c r="U27" s="36">
        <f>IF(A27="NO",'T3.10.5 T3.5 MHoop Brace Spt'!$H$28,"NA")</f>
        <v>242.76859504132233</v>
      </c>
      <c r="V27" s="36">
        <f>IF(A27="NO",'T3.10.5 T3.5 MHoop Brace Spt'!$H$29,"NA")</f>
        <v>242.76859504132233</v>
      </c>
      <c r="W27" s="36">
        <f>IF(A27="NO",'T3.10.5 T3.5 MHoop Brace Spt'!$H$30,"NA")</f>
        <v>242.76859504132233</v>
      </c>
      <c r="X27" s="36">
        <f>IF(A27="NO",'T3.10.5 T3.5 MHoop Brace Spt'!$H$31,"NA")</f>
        <v>242.76859504132233</v>
      </c>
      <c r="Y27" s="36">
        <f>IF(A27="NO",'T3.10.5 T3.5 MHoop Brace Spt'!$H$32,"NA")</f>
        <v>242.76859504132236</v>
      </c>
      <c r="Z27" s="36">
        <f>IF(A27="NO",'T3.10.5 T3.5 MHoop Brace Spt'!$H$33,"NA")</f>
        <v>232.96489222187762</v>
      </c>
      <c r="AA27" s="44">
        <f>IF(A27="NO",'T3.10.5 T3.5 MHoop Brace Spt'!$H$34,"NA")</f>
        <v>43.611721504901837</v>
      </c>
      <c r="AB27" s="36">
        <f>IF(A27="NO",'T3.10.5 T3.5 MHoop Brace Spt'!$H$35,"NA")</f>
        <v>236.6923304974276</v>
      </c>
      <c r="AC27" s="47" t="str">
        <f>IF(A27="N/A","",IF('T3.10.5 T3.5 MHoop Brace Spt'!$F$2="composite only","",'T3.10.5 T3.5 MHoop Brace Spt'!E5))</f>
        <v>Steel</v>
      </c>
      <c r="AD27" s="47" t="str">
        <f>IF(A27="N/A","",IF('T3.10.5 T3.5 MHoop Brace Spt'!$F$2="composite only","",'T3.10.5 T3.5 MHoop Brace Spt'!$E$6))</f>
        <v>Round</v>
      </c>
      <c r="AE27" s="46">
        <f>IF(A27="N/A","",IF('T3.10.5 T3.5 MHoop Brace Spt'!$F$2="composite only","",'T3.10.5 T3.5 MHoop Brace Spt'!$E$15))</f>
        <v>25</v>
      </c>
      <c r="AF27" s="47">
        <f>IF(A27="N/A","",IF('T3.10.5 T3.5 MHoop Brace Spt'!$F$2="composite only","",'T3.10.5 T3.5 MHoop Brace Spt'!$E$16))</f>
        <v>1.5</v>
      </c>
      <c r="AG27" s="48"/>
      <c r="AH27" s="48"/>
      <c r="AI27" s="48"/>
      <c r="AJ27" s="48"/>
      <c r="AK27" s="48"/>
      <c r="AL27" s="48"/>
      <c r="AM27" s="48"/>
      <c r="AN27" s="48"/>
      <c r="AO27" s="48"/>
      <c r="AP27" s="48"/>
      <c r="AQ27" s="48"/>
      <c r="AR27" s="48"/>
      <c r="AS27" s="48"/>
      <c r="AT27" s="48"/>
    </row>
    <row r="28" spans="1:46" ht="12.75" customHeight="1">
      <c r="A28" s="771" t="str">
        <f>IF('T3.11 T3.5 FHoop Bracing'!F2="tubing only",IF(AND('T3.11 T3.5 FHoop Bracing'!E6='T3.11 T3.5 FHoop Bracing'!C6,'T3.11 T3.5 FHoop Bracing'!E15&gt;='T3.11 T3.5 FHoop Bracing'!C15,'T3.11 T3.5 FHoop Bracing'!E16&gt;='T3.11 T3.5 FHoop Bracing'!C16,'T3.11 T3.5 FHoop Bracing'!E5='T3.11 T3.5 FHoop Bracing'!C5),"YES","NO"),"N/A")</f>
        <v>NO</v>
      </c>
      <c r="B28" s="771"/>
      <c r="C28" s="771" t="str">
        <f t="shared" si="0"/>
        <v>YES</v>
      </c>
      <c r="D28" s="771"/>
      <c r="E28" s="772" t="s">
        <v>96</v>
      </c>
      <c r="F28" s="772"/>
      <c r="G28" s="775" t="s">
        <v>97</v>
      </c>
      <c r="H28" s="775"/>
      <c r="I28" s="775"/>
      <c r="J28" s="775"/>
      <c r="K28" s="775"/>
      <c r="L28" s="775"/>
      <c r="M28" s="775"/>
      <c r="N28" s="775"/>
      <c r="O28" s="774" t="s">
        <v>89</v>
      </c>
      <c r="P28" s="774"/>
      <c r="Q28" s="774"/>
      <c r="R28" s="774"/>
      <c r="S28" s="774"/>
      <c r="T28" s="43">
        <f>IF($A$28="NO",'T3.11 T3.5 FHoop Bracing'!$H$27,"NA")</f>
        <v>129.24356363810895</v>
      </c>
      <c r="U28" s="36">
        <f>IF($A$28="NO",'T3.11 T3.5 FHoop Bracing'!$H$28,"NA")</f>
        <v>104.38550420168067</v>
      </c>
      <c r="V28" s="36">
        <f>IF($A$28="NO",'T3.11 T3.5 FHoop Bracing'!$H$29,"NA")</f>
        <v>104.38550420168067</v>
      </c>
      <c r="W28" s="36">
        <f>IF($A$28="NO",'T3.11 T3.5 FHoop Bracing'!$H$30,"NA")</f>
        <v>104.38550420168069</v>
      </c>
      <c r="X28" s="36">
        <f>IF($A$28="NO",'T3.11 T3.5 FHoop Bracing'!$H$31,"NA")</f>
        <v>104.38550420168067</v>
      </c>
      <c r="Y28" s="36">
        <f>IF($A$28="NO",'T3.11 T3.5 FHoop Bracing'!$H$32,"NA")</f>
        <v>104.38550420168067</v>
      </c>
      <c r="Z28" s="36">
        <f>IF($A$28="NO",'T3.11 T3.5 FHoop Bracing'!$H$33,"NA")</f>
        <v>117.24237558599884</v>
      </c>
      <c r="AA28" s="44">
        <f>IF($A$28="NO",'T3.11 T3.5 FHoop Bracing'!$H$34,"NA")</f>
        <v>77.3732920890413</v>
      </c>
      <c r="AB28" s="36">
        <f>IF($A$28="NO",'T3.11 T3.5 FHoop Bracing'!$H$35,"NA")</f>
        <v>106.35558356729896</v>
      </c>
      <c r="AC28" s="47" t="str">
        <f>IF(A28="N/A","",IF('T3.11 T3.5 FHoop Bracing'!$F$2="Composite Only","",'T3.11 T3.5 FHoop Bracing'!$E$5))</f>
        <v>Steel</v>
      </c>
      <c r="AD28" s="47" t="str">
        <f>IF(A28="N/A","",IF('T3.11 T3.5 FHoop Bracing'!$F$2="Composite Only","",'T3.11 T3.5 FHoop Bracing'!$E$6))</f>
        <v>Round</v>
      </c>
      <c r="AE28" s="46">
        <f>IF(A28="N/A","",IF('T3.11 T3.5 FHoop Bracing'!$F$2="Composite Only","",'T3.11 T3.5 FHoop Bracing'!$E$15))</f>
        <v>28</v>
      </c>
      <c r="AF28" s="47">
        <f>IF(A28="N/A","",IF('T3.11 T3.5 FHoop Bracing'!$F$2="Composite Only","",'T3.11 T3.5 FHoop Bracing'!$E$16))</f>
        <v>1.5</v>
      </c>
      <c r="AG28" s="48"/>
      <c r="AH28" s="48"/>
      <c r="AI28" s="48"/>
      <c r="AJ28" s="48"/>
      <c r="AK28" s="48"/>
      <c r="AL28" s="48"/>
      <c r="AM28" s="48"/>
      <c r="AN28" s="48"/>
      <c r="AO28" s="48"/>
      <c r="AP28" s="48"/>
      <c r="AQ28" s="48"/>
      <c r="AR28" s="48"/>
      <c r="AS28" s="48"/>
      <c r="AT28" s="48"/>
    </row>
    <row r="29" spans="1:46" ht="12.75" customHeight="1">
      <c r="A29" s="771" t="str">
        <f>IF(NOT('T3.13 T3.5 Ft Bulkhead'!F2="tubing only"),"N/A",IF(AND('T3.13 T3.5 Ft Bulkhead'!E5='T3.13 T3.5 Ft Bulkhead'!C5,'T3.13 T3.5 Ft Bulkhead'!E17&gt;='T3.13 T3.5 Ft Bulkhead'!C17,'T3.13 T3.5 Ft Bulkhead'!E18&gt;='T3.13 T3.5 Ft Bulkhead'!C18),"YES","NO"))</f>
        <v>YES</v>
      </c>
      <c r="B29" s="771"/>
      <c r="C29" s="771" t="str">
        <f t="shared" si="0"/>
        <v>NO</v>
      </c>
      <c r="D29" s="771"/>
      <c r="E29" s="772" t="s">
        <v>98</v>
      </c>
      <c r="F29" s="772"/>
      <c r="G29" s="775" t="s">
        <v>99</v>
      </c>
      <c r="H29" s="775"/>
      <c r="I29" s="775"/>
      <c r="J29" s="775"/>
      <c r="K29" s="775"/>
      <c r="L29" s="775"/>
      <c r="M29" s="775"/>
      <c r="N29" s="775"/>
      <c r="O29" s="774" t="s">
        <v>89</v>
      </c>
      <c r="P29" s="774"/>
      <c r="Q29" s="774"/>
      <c r="R29" s="774"/>
      <c r="S29" s="774"/>
      <c r="T29" s="43" t="str">
        <f>IF($A$29="NO",'T3.13 T3.5 Ft Bulkhead'!$H30,"NA")</f>
        <v>NA</v>
      </c>
      <c r="U29" s="36" t="str">
        <f>IF($A$29="NO",'T3.13 T3.5 Ft Bulkhead'!$H31,"NA")</f>
        <v>NA</v>
      </c>
      <c r="V29" s="36" t="str">
        <f>IF($A$29="NO",'T3.13 T3.5 Ft Bulkhead'!$H32,"NA")</f>
        <v>NA</v>
      </c>
      <c r="W29" s="36" t="str">
        <f>IF($A$29="NO",'T3.13 T3.5 Ft Bulkhead'!$H33,"NA")</f>
        <v>NA</v>
      </c>
      <c r="X29" s="36" t="str">
        <f>IF($A$29="NO",'T3.13 T3.5 Ft Bulkhead'!$H34,"NA")</f>
        <v>NA</v>
      </c>
      <c r="Y29" s="36" t="str">
        <f>IF($A$29="NO",'T3.13 T3.5 Ft Bulkhead'!$H35,"NA")</f>
        <v>NA</v>
      </c>
      <c r="Z29" s="36" t="str">
        <f>IF($A$29="NO",'T3.13 T3.5 Ft Bulkhead'!$H36,"NA")</f>
        <v>NA</v>
      </c>
      <c r="AA29" s="44" t="str">
        <f>IF($A$29="NO",'T3.13 T3.5 Ft Bulkhead'!$H37,"NA")</f>
        <v>NA</v>
      </c>
      <c r="AB29" s="36" t="str">
        <f>IF($A$29="NO",'T3.13 T3.5 Ft Bulkhead'!$H38,"NA")</f>
        <v>NA</v>
      </c>
      <c r="AC29" s="47" t="str">
        <f>IF(A29="N/A","",IF('T3.13 T3.5 Ft Bulkhead'!$F$2="Composite only","",'T3.13 T3.5 Ft Bulkhead'!$E$5))</f>
        <v>Steel</v>
      </c>
      <c r="AD29" s="47" t="str">
        <f>IF(A29="N/A","",IF('T3.13 T3.5 Ft Bulkhead'!$F$2="Composite only","",'T3.13 T3.5 Ft Bulkhead'!$E$6))</f>
        <v>Round</v>
      </c>
      <c r="AE29" s="46">
        <f>IF(A29="N/A","",IF('T3.13 T3.5 Ft Bulkhead'!$F$2="Composite only","",'T3.13 T3.5 Ft Bulkhead'!$E$18))</f>
        <v>28</v>
      </c>
      <c r="AF29" s="47">
        <f>IF(A29="N/A","",IF('T3.13 T3.5 Ft Bulkhead'!$F$2="Composite only","",'T3.13 T3.5 Ft Bulkhead'!$E$19))</f>
        <v>1.5</v>
      </c>
      <c r="AG29" s="48"/>
      <c r="AH29" s="48"/>
      <c r="AI29" s="48"/>
      <c r="AJ29" s="48"/>
      <c r="AK29" s="48"/>
      <c r="AL29" s="48"/>
      <c r="AM29" s="48"/>
      <c r="AN29" s="48"/>
      <c r="AO29" s="48"/>
      <c r="AP29" s="48"/>
      <c r="AQ29" s="48"/>
      <c r="AR29" s="48"/>
      <c r="AS29" s="48"/>
      <c r="AT29" s="48"/>
    </row>
    <row r="30" spans="1:46" ht="12.75" customHeight="1">
      <c r="A30" s="771" t="str">
        <f>IF(NOT('T3.14 T3.5 FBH Spt Structure'!F2="tubing only"),"N/A",IF('T3.14 T3.5 FBH Spt Structure'!G17="YES","YES","NO"))</f>
        <v>NO</v>
      </c>
      <c r="B30" s="771"/>
      <c r="C30" s="771" t="str">
        <f t="shared" si="0"/>
        <v>YES</v>
      </c>
      <c r="D30" s="771"/>
      <c r="E30" s="776" t="s">
        <v>100</v>
      </c>
      <c r="F30" s="776"/>
      <c r="G30" s="777" t="s">
        <v>101</v>
      </c>
      <c r="H30" s="777"/>
      <c r="I30" s="777"/>
      <c r="J30" s="777"/>
      <c r="K30" s="777"/>
      <c r="L30" s="777"/>
      <c r="M30" s="777"/>
      <c r="N30" s="777"/>
      <c r="O30" s="778" t="s">
        <v>89</v>
      </c>
      <c r="P30" s="778"/>
      <c r="Q30" s="778"/>
      <c r="R30" s="778"/>
      <c r="S30" s="778"/>
      <c r="T30" s="51">
        <f>IF($A$30="NO",'T3.14 T3.5 FBH Spt Structure'!$K$27,"NA")</f>
        <v>382.16025626948425</v>
      </c>
      <c r="U30" s="52">
        <f>IF($A$30="NO",'T3.14 T3.5 FBH Spt Structure'!$K$28,"NA")</f>
        <v>404.61432506887064</v>
      </c>
      <c r="V30" s="52">
        <f>IF($A$30="NO",'T3.14 T3.5 FBH Spt Structure'!$K$29,"NA")</f>
        <v>404.61432506887058</v>
      </c>
      <c r="W30" s="52">
        <f>IF($A$30="NO",'T3.14 T3.5 FBH Spt Structure'!$K$30,"NA")</f>
        <v>404.61432506887064</v>
      </c>
      <c r="X30" s="52">
        <f>IF($A$30="NO",'T3.14 T3.5 FBH Spt Structure'!$K$31,"NA")</f>
        <v>404.61432506887053</v>
      </c>
      <c r="Y30" s="52">
        <f>IF($A$30="NO",'T3.14 T3.5 FBH Spt Structure'!$K$32,"NA")</f>
        <v>404.6143250688707</v>
      </c>
      <c r="Z30" s="52">
        <f>IF($A$30="NO",'T3.14 T3.5 FBH Spt Structure'!$K$33,"NA")</f>
        <v>388.27482036979598</v>
      </c>
      <c r="AA30" s="44">
        <f>IF($A$30="NO",'T3.14 T3.5 FBH Spt Structure'!$K$34,"NA")</f>
        <v>26.167032902941109</v>
      </c>
      <c r="AB30" s="52">
        <f>IF($A$30="NO",'T3.14 T3.5 FBH Spt Structure'!$K$35,"NA")</f>
        <v>394.48721749571268</v>
      </c>
      <c r="AC30" s="53" t="str">
        <f>IF('T3.14 T3.5 FBH Spt Structure'!$F$2="tubing only",'T3.14 T3.5 FBH Spt Structure'!$E$5,"")</f>
        <v>Steel</v>
      </c>
      <c r="AD30" s="53" t="str">
        <f>IF('T3.14 T3.5 FBH Spt Structure'!$F$2="tubing only",'T3.14 T3.5 FBH Spt Structure'!$E$6,"")</f>
        <v>Round</v>
      </c>
      <c r="AE30" s="54">
        <f>IF('T3.14 T3.5 FBH Spt Structure'!$F$2="tubing only",'T3.14 T3.5 FBH Spt Structure'!$E$15,"")</f>
        <v>25</v>
      </c>
      <c r="AF30" s="53">
        <f>IF('T3.14 T3.5 FBH Spt Structure'!$F$2="tubing only",'T3.14 T3.5 FBH Spt Structure'!$E$16,"")</f>
        <v>1.5</v>
      </c>
      <c r="AG30" s="53" t="str">
        <f>IF('T3.14 T3.5 FBH Spt Structure'!$F$2="tubing only",IF('T3.14 T3.5 FBH Spt Structure'!$F$14&gt;0,'T3.14 T3.5 FBH Spt Structure'!$F$5,""),"")</f>
        <v/>
      </c>
      <c r="AH30" s="53" t="str">
        <f>IF('T3.14 T3.5 FBH Spt Structure'!$F$2="tubing only",IF('T3.14 T3.5 FBH Spt Structure'!$F$14&gt;0,'T3.14 T3.5 FBH Spt Structure'!$F$6,""),"")</f>
        <v/>
      </c>
      <c r="AI30" s="54" t="str">
        <f>IF('T3.14 T3.5 FBH Spt Structure'!$F$2="tubing only",IF('T3.14 T3.5 FBH Spt Structure'!$F$14&gt;0,'T3.14 T3.5 FBH Spt Structure'!$F$15,""),"")</f>
        <v/>
      </c>
      <c r="AJ30" s="53" t="str">
        <f>IF('T3.14 T3.5 FBH Spt Structure'!$F$2="tubing only",IF('T3.14 T3.5 FBH Spt Structure'!$F$14&gt;0,'T3.14 T3.5 FBH Spt Structure'!$F$16,""),"")</f>
        <v/>
      </c>
      <c r="AK30" s="53" t="str">
        <f>IF('T3.14 T3.5 FBH Spt Structure'!$F$2="tubing only",IF('T3.14 T3.5 FBH Spt Structure'!$G$14&gt;0,'T3.14 T3.5 FBH Spt Structure'!$G$5,""),"")</f>
        <v/>
      </c>
      <c r="AL30" s="53" t="str">
        <f>IF('T3.14 T3.5 FBH Spt Structure'!$F$2="tubing only",IF('T3.14 T3.5 FBH Spt Structure'!$G$14&gt;0,'T3.14 T3.5 FBH Spt Structure'!$G$6,""),"")</f>
        <v/>
      </c>
      <c r="AM30" s="54" t="str">
        <f>IF('T3.14 T3.5 FBH Spt Structure'!$F$2="tubing only",IF('T3.14 T3.5 FBH Spt Structure'!$G$14&gt;0,'T3.14 T3.5 FBH Spt Structure'!$G$15,""),"")</f>
        <v/>
      </c>
      <c r="AN30" s="53" t="str">
        <f>IF('T3.14 T3.5 FBH Spt Structure'!$F$2="tubing only",IF('T3.14 T3.5 FBH Spt Structure'!$G$14&gt;0,'T3.14 T3.5 FBH Spt Structure'!$G$16,""),"")</f>
        <v/>
      </c>
      <c r="AO30" s="53"/>
      <c r="AP30" s="54"/>
      <c r="AQ30" s="53"/>
      <c r="AR30" s="53"/>
      <c r="AS30" s="55"/>
      <c r="AT30" s="56"/>
    </row>
    <row r="31" spans="1:46" ht="12.75" customHeight="1">
      <c r="A31" s="771" t="str">
        <f>IF(NOT('T3.15 T3.5 SIS'!F2="tubing only"),"N/A",IF('T3.15 T3.5 SIS'!G17="YES","YES","NO"))</f>
        <v>NO</v>
      </c>
      <c r="B31" s="771"/>
      <c r="C31" s="771" t="str">
        <f t="shared" si="0"/>
        <v>YES</v>
      </c>
      <c r="D31" s="771"/>
      <c r="E31" s="772" t="s">
        <v>102</v>
      </c>
      <c r="F31" s="772"/>
      <c r="G31" s="775" t="s">
        <v>103</v>
      </c>
      <c r="H31" s="775"/>
      <c r="I31" s="775"/>
      <c r="J31" s="775"/>
      <c r="K31" s="775"/>
      <c r="L31" s="775"/>
      <c r="M31" s="775"/>
      <c r="N31" s="775"/>
      <c r="O31" s="774" t="s">
        <v>89</v>
      </c>
      <c r="P31" s="774"/>
      <c r="Q31" s="774"/>
      <c r="R31" s="774"/>
      <c r="S31" s="774"/>
      <c r="T31" s="43">
        <f>IF($A$31="NO",'T3.15 T3.5 SIS'!$L$27,"NA")</f>
        <v>172.3247515174786</v>
      </c>
      <c r="U31" s="36">
        <f>IF($A$31="NO",'T3.15 T3.5 SIS'!$L$28,"NA")</f>
        <v>139.18067226890759</v>
      </c>
      <c r="V31" s="36">
        <f>IF($A$31="NO",'T3.15 T3.5 SIS'!$L$29,"NA")</f>
        <v>139.18067226890759</v>
      </c>
      <c r="W31" s="36">
        <f>IF($A$31="NO",'T3.15 T3.5 SIS'!$L$30,"NA")</f>
        <v>139.18067226890759</v>
      </c>
      <c r="X31" s="36">
        <f>IF($A$31="NO",'T3.15 T3.5 SIS'!$L$31,"NA")</f>
        <v>139.18067226890756</v>
      </c>
      <c r="Y31" s="36">
        <f>IF($A$31="NO",'T3.15 T3.5 SIS'!$L$32,"NA")</f>
        <v>139.18067226890756</v>
      </c>
      <c r="Z31" s="36">
        <f>IF($A$31="NO",'T3.15 T3.5 SIS'!$L$33,"NA")</f>
        <v>156.32316744799846</v>
      </c>
      <c r="AA31" s="44">
        <f>IF($A$31="NO",'T3.15 T3.5 SIS'!$L$34,"NA")</f>
        <v>58.029969066780964</v>
      </c>
      <c r="AB31" s="36">
        <f>IF($A$31="NO",'T3.15 T3.5 SIS'!$L$35,"NA")</f>
        <v>141.80744475639861</v>
      </c>
      <c r="AC31" s="47" t="str">
        <f>IF('T3.15 T3.5 SIS'!$F$2="tubing only",'T3.15 T3.5 SIS'!$E$5,"")</f>
        <v>Steel</v>
      </c>
      <c r="AD31" s="47" t="str">
        <f>IF('T3.15 T3.5 SIS'!$F$2="tubing only",'T3.15 T3.5 SIS'!$E$6,"")</f>
        <v>Round</v>
      </c>
      <c r="AE31" s="46">
        <f>IF('T3.15 T3.5 SIS'!$F$2="tubing only",'T3.15 T3.5 SIS'!$E$15,"")</f>
        <v>28</v>
      </c>
      <c r="AF31" s="47">
        <f>IF('T3.15 T3.5 SIS'!$F$2="tubing only",'T3.15 T3.5 SIS'!$E$16,"")</f>
        <v>1.5</v>
      </c>
      <c r="AG31" s="47" t="str">
        <f>IF('T3.15 T3.5 SIS'!$F$2="tubing only",IF('T3.15 T3.5 SIS'!$F$14&gt;0,'T3.15 T3.5 SIS'!$F$5,""),"")</f>
        <v/>
      </c>
      <c r="AH31" s="47" t="str">
        <f>IF('T3.15 T3.5 SIS'!$F$2="tubing only",IF('T3.15 T3.5 SIS'!$F$14&gt;0,'T3.15 T3.5 SIS'!$F$6,""),"")</f>
        <v/>
      </c>
      <c r="AI31" s="46" t="str">
        <f>IF('T3.15 T3.5 SIS'!$F$2="tubing only",IF('T3.15 T3.5 SIS'!$F$14&gt;0,'T3.15 T3.5 SIS'!$F$15,""),"")</f>
        <v/>
      </c>
      <c r="AJ31" s="47" t="str">
        <f>IF('T3.15 T3.5 SIS'!$F$2="tubing only",IF('T3.15 T3.5 SIS'!$F$14&gt;0,'T3.15 T3.5 SIS'!$F$16,""),"")</f>
        <v/>
      </c>
      <c r="AK31" s="47" t="str">
        <f>IF('T3.15 T3.5 SIS'!$F$2="tubing only",IF('T3.15 T3.5 SIS'!$G$14&gt;0,'T3.15 T3.5 SIS'!$G$5,""),"")</f>
        <v/>
      </c>
      <c r="AL31" s="47" t="str">
        <f>IF('T3.15 T3.5 SIS'!$F$2="tubing only",IF('T3.15 T3.5 SIS'!$G$14&gt;0,'T3.15 T3.5 SIS'!$G$6,""),"")</f>
        <v/>
      </c>
      <c r="AM31" s="46" t="str">
        <f>IF('T3.15 T3.5 SIS'!$F$2="tubing only",IF('T3.15 T3.5 SIS'!$G$14&gt;0,'T3.15 T3.5 SIS'!$G$15,""),"")</f>
        <v/>
      </c>
      <c r="AN31" s="47" t="str">
        <f>IF('T3.15 T3.5 SIS'!$F$2="tubing only",IF('T3.15 T3.5 SIS'!$G$14&gt;0,'T3.15 T3.5 SIS'!$G$16,""),"")</f>
        <v/>
      </c>
      <c r="AO31" s="50"/>
      <c r="AP31" s="49"/>
      <c r="AQ31" s="50"/>
      <c r="AR31" s="50"/>
      <c r="AS31" s="57"/>
      <c r="AT31" s="57"/>
    </row>
    <row r="32" spans="1:46" ht="12.75" customHeight="1">
      <c r="A32" s="771" t="str">
        <f>IF(AND('T4.5 Shoulder Harness Bar'!F2="tubing only",'T4.5 Shoulder Harness Bar'!E5='T4.5 Shoulder Harness Bar'!C5,'T4.5 Shoulder Harness Bar'!E15&gt;='T4.5 Shoulder Harness Bar'!C15,'T4.5 Shoulder Harness Bar'!E16&gt;='T4.5 Shoulder Harness Bar'!C16),"YES","NO")</f>
        <v>NO</v>
      </c>
      <c r="B32" s="771"/>
      <c r="C32" s="771" t="str">
        <f t="shared" si="0"/>
        <v>YES</v>
      </c>
      <c r="D32" s="771"/>
      <c r="E32" s="772" t="s">
        <v>104</v>
      </c>
      <c r="F32" s="772"/>
      <c r="G32" s="775" t="s">
        <v>105</v>
      </c>
      <c r="H32" s="775"/>
      <c r="I32" s="775"/>
      <c r="J32" s="775"/>
      <c r="K32" s="775"/>
      <c r="L32" s="775"/>
      <c r="M32" s="775"/>
      <c r="N32" s="775"/>
      <c r="O32" s="774" t="s">
        <v>89</v>
      </c>
      <c r="P32" s="774"/>
      <c r="Q32" s="774"/>
      <c r="R32" s="774"/>
      <c r="S32" s="774"/>
      <c r="T32" s="43">
        <f>IF(A32="YES","NA",'T4.5 Shoulder Harness Bar'!H27)</f>
        <v>149.49141481320081</v>
      </c>
      <c r="U32" s="36">
        <f>IF(A32="YES","NA",'T4.5 Shoulder Harness Bar'!H28)</f>
        <v>101.4492753623188</v>
      </c>
      <c r="V32" s="36">
        <f>IF(A32="YES","NA",'T4.5 Shoulder Harness Bar'!H29)</f>
        <v>101.44927536231882</v>
      </c>
      <c r="W32" s="36">
        <f>IF(A32="YES","NA",'T4.5 Shoulder Harness Bar'!H30)</f>
        <v>101.44927536231883</v>
      </c>
      <c r="X32" s="36">
        <f>IF(A32="YES","NA",'T4.5 Shoulder Harness Bar'!H31)</f>
        <v>101.44927536231883</v>
      </c>
      <c r="Y32" s="36">
        <f>IF(A32="YES","NA",'T4.5 Shoulder Harness Bar'!H32)</f>
        <v>101.44927536231883</v>
      </c>
      <c r="Z32" s="36">
        <f>IF(A32="YES","NA",'T4.5 Shoulder Harness Bar'!H33)</f>
        <v>126.5693978751767</v>
      </c>
      <c r="AA32" s="44">
        <f>IF(A32="YES","NA",'T4.5 Shoulder Harness Bar'!H34)</f>
        <v>66.893473531544572</v>
      </c>
      <c r="AB32" s="36">
        <f>IF(A32="YES","NA",'T4.5 Shoulder Harness Bar'!H35)</f>
        <v>107.16209020098295</v>
      </c>
      <c r="AC32" s="47" t="str">
        <f>IF('T4.5 Shoulder Harness Bar'!F2="composite only","",'T4.5 Shoulder Harness Bar'!E5)</f>
        <v>Steel</v>
      </c>
      <c r="AD32" s="47" t="str">
        <f>IF('T4.5 Shoulder Harness Bar'!F2="composite only","",'T4.5 Shoulder Harness Bar'!E6)</f>
        <v>Round</v>
      </c>
      <c r="AE32" s="46">
        <f>IF('T4.5 Shoulder Harness Bar'!F2="composite only","",'T4.5 Shoulder Harness Bar'!E15)</f>
        <v>30</v>
      </c>
      <c r="AF32" s="47">
        <f>IF('T4.5 Shoulder Harness Bar'!F2="composite only","",'T4.5 Shoulder Harness Bar'!E16)</f>
        <v>2</v>
      </c>
      <c r="AG32" s="48"/>
      <c r="AH32" s="48"/>
      <c r="AI32" s="48"/>
      <c r="AJ32" s="48"/>
      <c r="AK32" s="48"/>
      <c r="AL32" s="48"/>
      <c r="AM32" s="48"/>
      <c r="AN32" s="48"/>
      <c r="AO32" s="47" t="str">
        <f>IF('T4.5 Shoulder Harness Bar'!F2="tubing only","",'T4.5 Shoulder Harness Bar'!F5)</f>
        <v/>
      </c>
      <c r="AP32" s="46" t="str">
        <f>IF('T4.5 Shoulder Harness Bar'!F2="tubing only","",'T4.5 Shoulder Harness Bar'!F18)</f>
        <v/>
      </c>
      <c r="AQ32" s="47" t="str">
        <f>IF('T4.5 Shoulder Harness Bar'!$F$2="tubing only","",'T4.5 Shoulder Harness Bar'!F20)</f>
        <v/>
      </c>
      <c r="AR32" s="47" t="str">
        <f>IF('T4.5 Shoulder Harness Bar'!$F$2="tubing only","",'T4.5 Shoulder Harness Bar'!F21)</f>
        <v/>
      </c>
      <c r="AS32" s="56" t="str">
        <f>IF('T4.5 Shoulder Harness Bar'!F2="tubing only","",'T4.5 Shoulder Harness Bar'!F22)</f>
        <v/>
      </c>
      <c r="AT32" s="56"/>
    </row>
    <row r="33" spans="1:46" ht="12.75" customHeight="1">
      <c r="A33" s="771" t="str">
        <f>IF('T3.17.3 IA AI Plate'!D23="YES","YES","NO")</f>
        <v>YES</v>
      </c>
      <c r="B33" s="771"/>
      <c r="C33" s="771" t="str">
        <f t="shared" si="0"/>
        <v>NO</v>
      </c>
      <c r="D33" s="771"/>
      <c r="E33" s="4" t="s">
        <v>106</v>
      </c>
      <c r="F33" s="4"/>
      <c r="G33" s="775" t="s">
        <v>107</v>
      </c>
      <c r="H33" s="775"/>
      <c r="I33" s="775"/>
      <c r="J33" s="775"/>
      <c r="K33" s="775"/>
      <c r="L33" s="775"/>
      <c r="M33" s="775"/>
      <c r="N33" s="775"/>
      <c r="O33" s="774" t="s">
        <v>108</v>
      </c>
      <c r="P33" s="774"/>
      <c r="Q33" s="774"/>
      <c r="R33" s="774"/>
      <c r="S33" s="774"/>
      <c r="T33" s="43" t="str">
        <f>IF(A33="YES","NA",IF('T3.17.3 IA AI Plate'!$D$23="NO","CH"))</f>
        <v>NA</v>
      </c>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row>
    <row r="34" spans="1:46" ht="12.75" customHeight="1">
      <c r="A34" s="771" t="str">
        <f>IF('T3.11 T3.5 FHoop Bracing'!F2="tubing only","N/A","NO")</f>
        <v>N/A</v>
      </c>
      <c r="B34" s="771"/>
      <c r="C34" s="771" t="str">
        <f t="shared" si="0"/>
        <v>N/A</v>
      </c>
      <c r="D34" s="771"/>
      <c r="E34" s="772" t="s">
        <v>109</v>
      </c>
      <c r="F34" s="772"/>
      <c r="G34" s="775" t="s">
        <v>110</v>
      </c>
      <c r="H34" s="775"/>
      <c r="I34" s="775"/>
      <c r="J34" s="775"/>
      <c r="K34" s="775"/>
      <c r="L34" s="775"/>
      <c r="M34" s="775"/>
      <c r="N34" s="775"/>
      <c r="O34" s="774"/>
      <c r="P34" s="774"/>
      <c r="Q34" s="774"/>
      <c r="R34" s="774"/>
      <c r="S34" s="774"/>
      <c r="T34" s="43" t="str">
        <f>IF($A$34="NO",'T3.11 T3.5 FHoop Bracing'!$H$27,"NA")</f>
        <v>NA</v>
      </c>
      <c r="U34" s="36" t="str">
        <f>IF($A$34="NO",'T3.11 T3.5 FHoop Bracing'!$H$28,"NA")</f>
        <v>NA</v>
      </c>
      <c r="V34" s="36" t="str">
        <f>IF($A$34="NO",'T3.11 T3.5 FHoop Bracing'!$H$29,"NA")</f>
        <v>NA</v>
      </c>
      <c r="W34" s="36" t="str">
        <f>IF($A$34="NO",'T3.11 T3.5 FHoop Bracing'!$H$30,"NA")</f>
        <v>NA</v>
      </c>
      <c r="X34" s="36" t="str">
        <f>IF($A$34="NO",'T3.11 T3.5 FHoop Bracing'!$H$31,"NA")</f>
        <v>NA</v>
      </c>
      <c r="Y34" s="36" t="str">
        <f>IF($A$34="NO",'T3.11 T3.5 FHoop Bracing'!$H$32,"NA")</f>
        <v>NA</v>
      </c>
      <c r="Z34" s="36" t="str">
        <f>IF($A$34="NO",'T3.11 T3.5 FHoop Bracing'!$H$33,"NA")</f>
        <v>NA</v>
      </c>
      <c r="AA34" s="44" t="str">
        <f>IF($A$34="NO",'T3.11 T3.5 FHoop Bracing'!$H$34,"NA")</f>
        <v>NA</v>
      </c>
      <c r="AB34" s="36" t="str">
        <f>IF($A$34="NO",'T3.11 T3.5 FHoop Bracing'!$H$35,"NA")</f>
        <v>NA</v>
      </c>
      <c r="AC34" s="47" t="str">
        <f>IF('T3.11 T3.5 FHoop Bracing'!$F$2="tubing Only","",'T3.11 T3.5 FHoop Bracing'!$E$5)</f>
        <v/>
      </c>
      <c r="AD34" s="47" t="str">
        <f>IF('T3.11 T3.5 FHoop Bracing'!$F$2="tubing Only","",'T3.11 T3.5 FHoop Bracing'!$E$6)</f>
        <v/>
      </c>
      <c r="AE34" s="46" t="str">
        <f>IF('T3.11 T3.5 FHoop Bracing'!$F$2="tubing Only","",'T3.11 T3.5 FHoop Bracing'!$E$15)</f>
        <v/>
      </c>
      <c r="AF34" s="47" t="str">
        <f>IF('T3.11 T3.5 FHoop Bracing'!$F$2="tubing Only","",'T3.11 T3.5 FHoop Bracing'!$E$16)</f>
        <v/>
      </c>
      <c r="AG34" s="48"/>
      <c r="AH34" s="48"/>
      <c r="AI34" s="48"/>
      <c r="AJ34" s="48"/>
      <c r="AK34" s="48"/>
      <c r="AL34" s="48"/>
      <c r="AM34" s="48"/>
      <c r="AN34" s="48"/>
      <c r="AO34" s="47" t="str">
        <f>IF('T3.11 T3.5 FHoop Bracing'!$F$2="tubing Only","",'T3.11 T3.5 FHoop Bracing'!$F$5)</f>
        <v/>
      </c>
      <c r="AP34" s="46" t="str">
        <f>IF('T3.11 T3.5 FHoop Bracing'!$F$2="tubing Only","",'T3.11 T3.5 FHoop Bracing'!$F$18)</f>
        <v/>
      </c>
      <c r="AQ34" s="47" t="str">
        <f>IF('T3.11 T3.5 FHoop Bracing'!$F$2="tubing Only","",'T3.11 T3.5 FHoop Bracing'!$F$20)</f>
        <v/>
      </c>
      <c r="AR34" s="47" t="str">
        <f>IF('T3.11 T3.5 FHoop Bracing'!$F$2="tubing Only","",'T3.11 T3.5 FHoop Bracing'!$F$20)</f>
        <v/>
      </c>
      <c r="AS34" s="56" t="str">
        <f>IF('T3.11 T3.5 FHoop Bracing'!$F$2="tubing Only","",'T3.11 T3.5 FHoop Bracing'!$F$22)</f>
        <v/>
      </c>
      <c r="AT34" s="56"/>
    </row>
    <row r="35" spans="1:46" ht="12.75" customHeight="1">
      <c r="A35" s="771" t="str">
        <f>IF('T3.13 T3.5 Ft Bulkhead'!F2="tubing only","N/A","NO")</f>
        <v>N/A</v>
      </c>
      <c r="B35" s="771"/>
      <c r="C35" s="771" t="str">
        <f t="shared" si="0"/>
        <v>N/A</v>
      </c>
      <c r="D35" s="771"/>
      <c r="E35" s="4" t="s">
        <v>111</v>
      </c>
      <c r="F35" s="4"/>
      <c r="G35" s="775" t="s">
        <v>112</v>
      </c>
      <c r="H35" s="775"/>
      <c r="I35" s="775"/>
      <c r="J35" s="775"/>
      <c r="K35" s="775"/>
      <c r="L35" s="775"/>
      <c r="M35" s="775"/>
      <c r="N35" s="775"/>
      <c r="O35" s="774"/>
      <c r="P35" s="774"/>
      <c r="Q35" s="774"/>
      <c r="R35" s="774"/>
      <c r="S35" s="774"/>
      <c r="T35" s="43" t="str">
        <f>IF($A$35="NO",'T3.13 T3.5 Ft Bulkhead'!$H30,"NA")</f>
        <v>NA</v>
      </c>
      <c r="U35" s="36" t="str">
        <f>IF($A$35="NO",'T3.13 T3.5 Ft Bulkhead'!$H31,"NA")</f>
        <v>NA</v>
      </c>
      <c r="V35" s="36" t="str">
        <f>IF($A$35="NO",'T3.13 T3.5 Ft Bulkhead'!$H32,"NA")</f>
        <v>NA</v>
      </c>
      <c r="W35" s="36" t="str">
        <f>IF($A$35="NO",'T3.13 T3.5 Ft Bulkhead'!$H33,"NA")</f>
        <v>NA</v>
      </c>
      <c r="X35" s="36" t="str">
        <f>IF($A$35="NO",'T3.13 T3.5 Ft Bulkhead'!$H34,"NA")</f>
        <v>NA</v>
      </c>
      <c r="Y35" s="36" t="str">
        <f>IF($A$35="NO",'T3.13 T3.5 Ft Bulkhead'!$H35,"NA")</f>
        <v>NA</v>
      </c>
      <c r="Z35" s="36" t="str">
        <f>IF($A$35="NO",'T3.13 T3.5 Ft Bulkhead'!$H36,"NA")</f>
        <v>NA</v>
      </c>
      <c r="AA35" s="44" t="str">
        <f>IF($A$35="NO",'T3.13 T3.5 Ft Bulkhead'!$H37,"NA")</f>
        <v>NA</v>
      </c>
      <c r="AB35" s="36" t="str">
        <f>IF($A$35="NO",'T3.13 T3.5 Ft Bulkhead'!$H38,"NA")</f>
        <v>NA</v>
      </c>
      <c r="AC35" s="47" t="str">
        <f>IF('T3.13 T3.5 Ft Bulkhead'!$F$2="tubes + Composite",'T3.13 T3.5 Ft Bulkhead'!$E$5,"")</f>
        <v/>
      </c>
      <c r="AD35" s="47" t="str">
        <f>IF('T3.13 T3.5 Ft Bulkhead'!$F$2="tubes + composite",'T3.13 T3.5 Ft Bulkhead'!$E$6,"")</f>
        <v/>
      </c>
      <c r="AE35" s="46" t="str">
        <f>IF('T3.13 T3.5 Ft Bulkhead'!$F$2="tubes + composite",'T3.13 T3.5 Ft Bulkhead'!$E$18,"")</f>
        <v/>
      </c>
      <c r="AF35" s="47" t="str">
        <f>IF('T3.13 T3.5 Ft Bulkhead'!$F$2="tubes + composite",'T3.13 T3.5 Ft Bulkhead'!$E$19,"")</f>
        <v/>
      </c>
      <c r="AG35" s="48"/>
      <c r="AH35" s="48"/>
      <c r="AI35" s="48"/>
      <c r="AJ35" s="48"/>
      <c r="AK35" s="48"/>
      <c r="AL35" s="48"/>
      <c r="AM35" s="48"/>
      <c r="AN35" s="48"/>
      <c r="AO35" s="47" t="str">
        <f>IF('T3.13 T3.5 Ft Bulkhead'!$F$2="tubing only","",'T3.13 T3.5 Ft Bulkhead'!$F$5)</f>
        <v/>
      </c>
      <c r="AP35" s="46" t="str">
        <f>IF('T3.13 T3.5 Ft Bulkhead'!$F$2="tubing only","",'T3.13 T3.5 Ft Bulkhead'!$F$21)</f>
        <v/>
      </c>
      <c r="AQ35" s="47" t="str">
        <f>IF('T3.13 T3.5 Ft Bulkhead'!$F$2="tubing only","",'T3.13 T3.5 Ft Bulkhead'!$F$23)</f>
        <v/>
      </c>
      <c r="AR35" s="47" t="str">
        <f>IF('T3.13 T3.5 Ft Bulkhead'!$F$2="tubing only","",'T3.13 T3.5 Ft Bulkhead'!$F$24)</f>
        <v/>
      </c>
      <c r="AS35" s="56" t="str">
        <f>IF('T3.13 T3.5 Ft Bulkhead'!$F$2="tubing only","",'T3.13 T3.5 Ft Bulkhead'!$F$25)</f>
        <v/>
      </c>
      <c r="AT35" s="56"/>
    </row>
    <row r="36" spans="1:46" ht="12.75" customHeight="1">
      <c r="A36" s="771" t="str">
        <f>IF('T3.14 T3.5 FBH Spt Structure'!F2="tubing only","N/A","NO")</f>
        <v>N/A</v>
      </c>
      <c r="B36" s="771"/>
      <c r="C36" s="771" t="str">
        <f t="shared" si="0"/>
        <v>N/A</v>
      </c>
      <c r="D36" s="771"/>
      <c r="E36" s="4" t="s">
        <v>113</v>
      </c>
      <c r="F36" s="4"/>
      <c r="G36" s="775" t="s">
        <v>114</v>
      </c>
      <c r="H36" s="775"/>
      <c r="I36" s="775"/>
      <c r="J36" s="775"/>
      <c r="K36" s="775"/>
      <c r="L36" s="775"/>
      <c r="M36" s="775"/>
      <c r="N36" s="775"/>
      <c r="O36" s="774"/>
      <c r="P36" s="774"/>
      <c r="Q36" s="774"/>
      <c r="R36" s="774"/>
      <c r="S36" s="774"/>
      <c r="T36" s="43" t="str">
        <f>IF($A$36="NO",'T3.14 T3.5 FBH Spt Structure'!$K$27,"NA")</f>
        <v>NA</v>
      </c>
      <c r="U36" s="36" t="str">
        <f>IF($A$36="NO",'T3.14 T3.5 FBH Spt Structure'!$K$28,"NA")</f>
        <v>NA</v>
      </c>
      <c r="V36" s="36" t="str">
        <f>IF($A$36="NO",'T3.14 T3.5 FBH Spt Structure'!$K$29,"NA")</f>
        <v>NA</v>
      </c>
      <c r="W36" s="36" t="str">
        <f>IF($A$36="NO",'T3.14 T3.5 FBH Spt Structure'!$K$30,"NA")</f>
        <v>NA</v>
      </c>
      <c r="X36" s="36" t="str">
        <f>IF($A$36="NO",'T3.14 T3.5 FBH Spt Structure'!$K$31,"NA")</f>
        <v>NA</v>
      </c>
      <c r="Y36" s="36" t="str">
        <f>IF($A$36="NO",'T3.14 T3.5 FBH Spt Structure'!$K$32,"NA")</f>
        <v>NA</v>
      </c>
      <c r="Z36" s="36" t="str">
        <f>IF($A$36="NO",'T3.14 T3.5 FBH Spt Structure'!$K$33,"NA")</f>
        <v>NA</v>
      </c>
      <c r="AA36" s="44" t="str">
        <f>IF($A$36="NO",'T3.14 T3.5 FBH Spt Structure'!$K$34,"NA")</f>
        <v>NA</v>
      </c>
      <c r="AB36" s="36" t="str">
        <f>IF($A$36="NO",'T3.14 T3.5 FBH Spt Structure'!$K$35,"NA")</f>
        <v>NA</v>
      </c>
      <c r="AC36" s="47" t="str">
        <f>IF('T3.14 T3.5 FBH Spt Structure'!$F$2="Tubes + composite",'T3.14 T3.5 FBH Spt Structure'!$E$5,"")</f>
        <v/>
      </c>
      <c r="AD36" s="47" t="str">
        <f>IF('T3.14 T3.5 FBH Spt Structure'!$F$2="Tubes + composite",'T3.14 T3.5 FBH Spt Structure'!$E$6,"")</f>
        <v/>
      </c>
      <c r="AE36" s="46" t="str">
        <f>IF('T3.14 T3.5 FBH Spt Structure'!$F$2="Tubes + composite",'T3.14 T3.5 FBH Spt Structure'!$E$15,"")</f>
        <v/>
      </c>
      <c r="AF36" s="47" t="str">
        <f>IF('T3.14 T3.5 FBH Spt Structure'!$F$2="Tubes + composite",'T3.14 T3.5 FBH Spt Structure'!$E$16,"")</f>
        <v/>
      </c>
      <c r="AG36" s="47" t="str">
        <f>IF('T3.14 T3.5 FBH Spt Structure'!$F$2="Tubes + composite",IF('T3.14 T3.5 FBH Spt Structure'!$F$14&gt;0,'T3.14 T3.5 FBH Spt Structure'!$F$5,""),"")</f>
        <v/>
      </c>
      <c r="AH36" s="47" t="str">
        <f>IF('T3.14 T3.5 FBH Spt Structure'!$F$2="Tubes + composite",IF('T3.14 T3.5 FBH Spt Structure'!$F$14&gt;0,'T3.14 T3.5 FBH Spt Structure'!$F$6,""),"")</f>
        <v/>
      </c>
      <c r="AI36" s="46" t="str">
        <f>IF('T3.14 T3.5 FBH Spt Structure'!$F$2="Tubes + composite",IF('T3.14 T3.5 FBH Spt Structure'!$F$14&gt;0,'T3.14 T3.5 FBH Spt Structure'!$F$15,""),"")</f>
        <v/>
      </c>
      <c r="AJ36" s="47" t="str">
        <f>IF('T3.14 T3.5 FBH Spt Structure'!$F$2="Tubes + composite",IF('T3.14 T3.5 FBH Spt Structure'!$F$14&gt;0,'T3.14 T3.5 FBH Spt Structure'!$F$16,""),"")</f>
        <v/>
      </c>
      <c r="AK36" s="47" t="str">
        <f>IF('T3.14 T3.5 FBH Spt Structure'!$F$2="Tubes + composite",IF('T3.14 T3.5 FBH Spt Structure'!$G$14&gt;0,'T3.14 T3.5 FBH Spt Structure'!$G$5,""),"")</f>
        <v/>
      </c>
      <c r="AL36" s="47" t="str">
        <f>IF('T3.14 T3.5 FBH Spt Structure'!$F$2="Tubes + composite",IF('T3.14 T3.5 FBH Spt Structure'!$G$14&gt;0,'T3.14 T3.5 FBH Spt Structure'!$G$6,""),"")</f>
        <v/>
      </c>
      <c r="AM36" s="46" t="str">
        <f>IF('T3.14 T3.5 FBH Spt Structure'!$F$2="Tubes + composite",IF('T3.14 T3.5 FBH Spt Structure'!$G$14&gt;0,'T3.14 T3.5 FBH Spt Structure'!$G$15,""),"")</f>
        <v/>
      </c>
      <c r="AN36" s="47" t="str">
        <f>IF('T3.14 T3.5 FBH Spt Structure'!$F$2="Tubes + composite",IF('T3.14 T3.5 FBH Spt Structure'!$G$14&gt;0,'T3.14 T3.5 FBH Spt Structure'!$G$16,""),"")</f>
        <v/>
      </c>
      <c r="AO36" s="47" t="str">
        <f>IF('T3.14 T3.5 FBH Spt Structure'!$F$2="tubing only","",'T3.14 T3.5 FBH Spt Structure'!$I$5)</f>
        <v/>
      </c>
      <c r="AP36" s="46" t="str">
        <f>IF('T3.14 T3.5 FBH Spt Structure'!$F$2="tubing only","",'T3.14 T3.5 FBH Spt Structure'!$I$18)</f>
        <v/>
      </c>
      <c r="AQ36" s="47" t="str">
        <f>IF('T3.14 T3.5 FBH Spt Structure'!$F$2="tubing only","",'T3.14 T3.5 FBH Spt Structure'!$I$20)</f>
        <v/>
      </c>
      <c r="AR36" s="47" t="str">
        <f>IF('T3.14 T3.5 FBH Spt Structure'!$F$2="tubing only","",'T3.14 T3.5 FBH Spt Structure'!$I$21)</f>
        <v/>
      </c>
      <c r="AS36" s="56" t="str">
        <f>IF('T3.14 T3.5 FBH Spt Structure'!$F$2="tubing only","",'T3.14 T3.5 FBH Spt Structure'!$I$22)</f>
        <v/>
      </c>
      <c r="AT36" s="56"/>
    </row>
    <row r="37" spans="1:46" ht="12.75" customHeight="1">
      <c r="A37" s="771" t="str">
        <f>IF('T3.15 T3.5 SIS'!F2="tubing only","N/A","NO")</f>
        <v>N/A</v>
      </c>
      <c r="B37" s="771"/>
      <c r="C37" s="771" t="str">
        <f t="shared" si="0"/>
        <v>N/A</v>
      </c>
      <c r="D37" s="771"/>
      <c r="E37" s="4" t="s">
        <v>115</v>
      </c>
      <c r="F37" s="4"/>
      <c r="G37" s="775" t="s">
        <v>116</v>
      </c>
      <c r="H37" s="775"/>
      <c r="I37" s="775"/>
      <c r="J37" s="775"/>
      <c r="K37" s="775"/>
      <c r="L37" s="775"/>
      <c r="M37" s="775"/>
      <c r="N37" s="775"/>
      <c r="O37" s="774"/>
      <c r="P37" s="774"/>
      <c r="Q37" s="774"/>
      <c r="R37" s="774"/>
      <c r="S37" s="774"/>
      <c r="T37" s="779" t="str">
        <f>IF($A$37="NO",'T3.15 T3.5 SIS'!$L$27,"NA")</f>
        <v>NA</v>
      </c>
      <c r="U37" s="770" t="str">
        <f>IF($A$37="NO",'T3.15 T3.5 SIS'!$L$28,"NA")</f>
        <v>NA</v>
      </c>
      <c r="V37" s="770" t="str">
        <f>IF($A$37="NO",'T3.15 T3.5 SIS'!$L$29,"NA")</f>
        <v>NA</v>
      </c>
      <c r="W37" s="770" t="str">
        <f>IF($A$37="NO",'T3.15 T3.5 SIS'!$L$30,"NA")</f>
        <v>NA</v>
      </c>
      <c r="X37" s="770" t="str">
        <f>IF($A$37="NO",'T3.15 T3.5 SIS'!$L$31,"NA")</f>
        <v>NA</v>
      </c>
      <c r="Y37" s="770" t="str">
        <f>IF($A$37="NO",'T3.15 T3.5 SIS'!$L$32,"NA")</f>
        <v>NA</v>
      </c>
      <c r="Z37" s="770" t="str">
        <f>IF($A$37="NO",'T3.15 T3.5 SIS'!$L$33,"NA")</f>
        <v>NA</v>
      </c>
      <c r="AA37" s="780" t="str">
        <f>IF($A$37="NO",'T3.15 T3.5 SIS'!$L$34,"NA")</f>
        <v>NA</v>
      </c>
      <c r="AB37" s="770" t="str">
        <f>IF($A$37="NO",'T3.15 T3.5 SIS'!$L$35,"NA")</f>
        <v>NA</v>
      </c>
      <c r="AC37" s="781" t="str">
        <f>IF('T3.15 T3.5 SIS'!$F$2="tubes + composite",'T3.15 T3.5 SIS'!$E$5,"")</f>
        <v/>
      </c>
      <c r="AD37" s="781" t="str">
        <f>IF('T3.15 T3.5 SIS'!$F$2="tubes + composite",'T3.15 T3.5 SIS'!$E$6,"")</f>
        <v/>
      </c>
      <c r="AE37" s="782" t="str">
        <f>IF('T3.15 T3.5 SIS'!$F$2="tubes + composite",'T3.15 T3.5 SIS'!$E$15,"")</f>
        <v/>
      </c>
      <c r="AF37" s="781" t="str">
        <f>IF('T3.15 T3.5 SIS'!$F$2="tubes + composite",'T3.15 T3.5 SIS'!$E$16,"")</f>
        <v/>
      </c>
      <c r="AG37" s="781" t="str">
        <f>IF('T3.15 T3.5 SIS'!$F$2="tubes + composite",IF('T3.15 T3.5 SIS'!$F$14&gt;0,'T3.15 T3.5 SIS'!$F$5,""),"")</f>
        <v/>
      </c>
      <c r="AH37" s="781" t="str">
        <f>IF('T3.15 T3.5 SIS'!$F$2="tubes + composite",IF('T3.15 T3.5 SIS'!$F$14&gt;0,'T3.15 T3.5 SIS'!$F$6,""),"")</f>
        <v/>
      </c>
      <c r="AI37" s="782" t="str">
        <f>IF('T3.15 T3.5 SIS'!$F$2="tubes + composite",IF('T3.15 T3.5 SIS'!$F$14&gt;0,'T3.15 T3.5 SIS'!$F$15,""),"")</f>
        <v/>
      </c>
      <c r="AJ37" s="781" t="str">
        <f>IF('T3.15 T3.5 SIS'!$F$2="tubes + composite",IF('T3.15 T3.5 SIS'!$F$14&gt;0,'T3.15 T3.5 SIS'!$F$16,""),"")</f>
        <v/>
      </c>
      <c r="AK37" s="781" t="str">
        <f>IF('T3.15 T3.5 SIS'!$F$2="tubes + composite",IF('T3.15 T3.5 SIS'!$G$14&gt;0,'T3.15 T3.5 SIS'!$G$5,""),"")</f>
        <v/>
      </c>
      <c r="AL37" s="781" t="str">
        <f>IF('T3.15 T3.5 SIS'!$F$2="tubes + composite",IF('T3.15 T3.5 SIS'!$G$14&gt;0,'T3.15 T3.5 SIS'!$G$6,""),"")</f>
        <v/>
      </c>
      <c r="AM37" s="782" t="str">
        <f>IF('T3.15 T3.5 SIS'!$F$2="tubes + composite",IF('T3.15 T3.5 SIS'!$G$14&gt;0,'T3.15 T3.5 SIS'!$G$15,""),"")</f>
        <v/>
      </c>
      <c r="AN37" s="781" t="str">
        <f>IF('T3.15 T3.5 SIS'!$F$2="tubes + composite",IF('T3.15 T3.5 SIS'!$G$14&gt;0,'T3.15 T3.5 SIS'!$G$16,""),"")</f>
        <v/>
      </c>
      <c r="AO37" s="47" t="str">
        <f>IF('T3.15 T3.5 SIS'!$F$2="Tubing only","",'T3.15 T3.5 SIS'!$I$5)</f>
        <v/>
      </c>
      <c r="AP37" s="46" t="str">
        <f>IF('T3.15 T3.5 SIS'!$F$2="Tubing only","",'T3.15 T3.5 SIS'!$I$18)</f>
        <v/>
      </c>
      <c r="AQ37" s="47" t="str">
        <f>IF('T3.15 T3.5 SIS'!$F$2="Tubing only","",'T3.15 T3.5 SIS'!$I$20)</f>
        <v/>
      </c>
      <c r="AR37" s="47" t="str">
        <f>IF('T3.15 T3.5 SIS'!$F$2="Tubing only","",'T3.15 T3.5 SIS'!$I$21)</f>
        <v/>
      </c>
      <c r="AS37" s="56" t="str">
        <f>IF('T3.15 T3.5 SIS'!$F$2="Tubing only","",'T3.15 T3.5 SIS'!$I$22)</f>
        <v/>
      </c>
      <c r="AT37" s="56"/>
    </row>
    <row r="38" spans="1:46" ht="12.75" customHeight="1">
      <c r="A38" s="771" t="str">
        <f>IF('T3.15 T3.5 SIS'!F2="tubing only","N/A","NO")</f>
        <v>N/A</v>
      </c>
      <c r="B38" s="771"/>
      <c r="C38" s="771" t="str">
        <f t="shared" si="0"/>
        <v>N/A</v>
      </c>
      <c r="D38" s="771"/>
      <c r="E38" s="4" t="s">
        <v>115</v>
      </c>
      <c r="F38" s="4"/>
      <c r="G38" s="775" t="s">
        <v>117</v>
      </c>
      <c r="H38" s="775"/>
      <c r="I38" s="775"/>
      <c r="J38" s="775"/>
      <c r="K38" s="775"/>
      <c r="L38" s="775"/>
      <c r="M38" s="775"/>
      <c r="N38" s="775"/>
      <c r="O38" s="774"/>
      <c r="P38" s="774"/>
      <c r="Q38" s="774"/>
      <c r="R38" s="774"/>
      <c r="S38" s="774"/>
      <c r="T38" s="779"/>
      <c r="U38" s="770"/>
      <c r="V38" s="770"/>
      <c r="W38" s="770"/>
      <c r="X38" s="770"/>
      <c r="Y38" s="770"/>
      <c r="Z38" s="770"/>
      <c r="AA38" s="780"/>
      <c r="AB38" s="770"/>
      <c r="AC38" s="781"/>
      <c r="AD38" s="781"/>
      <c r="AE38" s="782"/>
      <c r="AF38" s="781"/>
      <c r="AG38" s="781"/>
      <c r="AH38" s="781"/>
      <c r="AI38" s="782"/>
      <c r="AJ38" s="781"/>
      <c r="AK38" s="781"/>
      <c r="AL38" s="781"/>
      <c r="AM38" s="782"/>
      <c r="AN38" s="781"/>
      <c r="AO38" s="47" t="str">
        <f>IF('T3.15 T3.5 SIS'!$F$2="Tubing only","",'T3.15 T3.5 SIS'!$J$5)</f>
        <v/>
      </c>
      <c r="AP38" s="46" t="str">
        <f>IF('T3.15 T3.5 SIS'!$F$2="Tubing only","",'T3.15 T3.5 SIS'!$J$18)</f>
        <v/>
      </c>
      <c r="AQ38" s="47" t="str">
        <f>IF('T3.15 T3.5 SIS'!$F$2="Tubing only","",'T3.15 T3.5 SIS'!$J$20)</f>
        <v/>
      </c>
      <c r="AR38" s="47" t="str">
        <f>IF('T3.15 T3.5 SIS'!$F$2="Tubing only","",'T3.15 T3.5 SIS'!$J$21)</f>
        <v/>
      </c>
      <c r="AS38" s="56" t="str">
        <f>IF('T3.15 T3.5 SIS'!$F$2="Tubing only","",'T3.15 T3.5 SIS'!$J$22)</f>
        <v/>
      </c>
      <c r="AT38" s="56"/>
    </row>
    <row r="39" spans="1:46" ht="12.75" customHeight="1">
      <c r="A39" s="771" t="str">
        <f>IF('T3.10.5 T3.5 MHoop Brace Spt'!F2="tubing only","N/A","NO")</f>
        <v>N/A</v>
      </c>
      <c r="B39" s="771"/>
      <c r="C39" s="771" t="str">
        <f t="shared" si="0"/>
        <v>N/A</v>
      </c>
      <c r="D39" s="771"/>
      <c r="E39" s="4" t="s">
        <v>118</v>
      </c>
      <c r="F39" s="4"/>
      <c r="G39" s="775" t="s">
        <v>119</v>
      </c>
      <c r="H39" s="775"/>
      <c r="I39" s="775"/>
      <c r="J39" s="775"/>
      <c r="K39" s="775"/>
      <c r="L39" s="775"/>
      <c r="M39" s="775"/>
      <c r="N39" s="775"/>
      <c r="O39" s="774"/>
      <c r="P39" s="774"/>
      <c r="Q39" s="774"/>
      <c r="R39" s="774"/>
      <c r="S39" s="774"/>
      <c r="T39" s="43" t="str">
        <f>IF(A39="NO",'T3.10.5 T3.5 MHoop Brace Spt'!$H$27,"NA")</f>
        <v>NA</v>
      </c>
      <c r="U39" s="36" t="str">
        <f>IF(A39="NO",'T3.10.5 T3.5 MHoop Brace Spt'!$H$28,"NA")</f>
        <v>NA</v>
      </c>
      <c r="V39" s="36" t="str">
        <f>IF(A39="NO",'T3.10.5 T3.5 MHoop Brace Spt'!$H$29,"NA")</f>
        <v>NA</v>
      </c>
      <c r="W39" s="36" t="str">
        <f>IF(A39="NO",'T3.10.5 T3.5 MHoop Brace Spt'!$H$30,"NA")</f>
        <v>NA</v>
      </c>
      <c r="X39" s="36" t="str">
        <f>IF(A39="NO",'T3.10.5 T3.5 MHoop Brace Spt'!$H$31,"NA")</f>
        <v>NA</v>
      </c>
      <c r="Y39" s="36" t="str">
        <f>IF(A39="NO",'T3.10.5 T3.5 MHoop Brace Spt'!$H$32,"NA")</f>
        <v>NA</v>
      </c>
      <c r="Z39" s="36" t="str">
        <f>IF(A39="NO",'T3.10.5 T3.5 MHoop Brace Spt'!$H$33,"NA")</f>
        <v>NA</v>
      </c>
      <c r="AA39" s="44" t="str">
        <f>IF(A39="NO",'T3.10.5 T3.5 MHoop Brace Spt'!$H$34,"NA")</f>
        <v>NA</v>
      </c>
      <c r="AB39" s="36" t="str">
        <f>IF(A39="NO",'T3.10.5 T3.5 MHoop Brace Spt'!$H$35,"NA")</f>
        <v>NA</v>
      </c>
      <c r="AC39" s="47" t="str">
        <f>IF(A39="N/A","",IF('T3.10.5 T3.5 MHoop Brace Spt'!$F$2="tubes + composite",'T3.10.5 T3.5 MHoop Brace Spt'!E5,""))</f>
        <v/>
      </c>
      <c r="AD39" s="47" t="str">
        <f>IF(A39="N/A","",IF('T3.10.5 T3.5 MHoop Brace Spt'!$F$2="tubes + composite",'T3.10.5 T3.5 MHoop Brace Spt'!$E$6,""))</f>
        <v/>
      </c>
      <c r="AE39" s="46" t="str">
        <f>IF(A39="N/A","",IF('T3.10.5 T3.5 MHoop Brace Spt'!$F$2="tubes + composite",'T3.10.5 T3.5 MHoop Brace Spt'!$E$15,""))</f>
        <v/>
      </c>
      <c r="AF39" s="47" t="str">
        <f>IF(A39="N/A","",IF('T3.10.5 T3.5 MHoop Brace Spt'!$F$2="tubes + composite",'T3.10.5 T3.5 MHoop Brace Spt'!$E$16,""))</f>
        <v/>
      </c>
      <c r="AG39" s="48"/>
      <c r="AH39" s="48"/>
      <c r="AI39" s="48"/>
      <c r="AJ39" s="48"/>
      <c r="AK39" s="48"/>
      <c r="AL39" s="48"/>
      <c r="AM39" s="48"/>
      <c r="AN39" s="48"/>
      <c r="AO39" s="47" t="str">
        <f>IF('T3.10.5 T3.5 MHoop Brace Spt'!F2="tubing only","",'T3.10.5 T3.5 MHoop Brace Spt'!F5)</f>
        <v/>
      </c>
      <c r="AP39" s="46" t="str">
        <f>IF('T3.10.5 T3.5 MHoop Brace Spt'!F2="tubing only","",'T3.10.5 T3.5 MHoop Brace Spt'!F18)</f>
        <v/>
      </c>
      <c r="AQ39" s="47" t="str">
        <f>IF('T3.10.5 T3.5 MHoop Brace Spt'!$F$2="tubing only","",'T3.10.5 T3.5 MHoop Brace Spt'!$F$20)</f>
        <v/>
      </c>
      <c r="AR39" s="47" t="str">
        <f>IF('T3.10.5 T3.5 MHoop Brace Spt'!$F$2="tubing only","",'T3.10.5 T3.5 MHoop Brace Spt'!$F$21)</f>
        <v/>
      </c>
      <c r="AS39" s="56" t="str">
        <f>IF('T3.10.5 T3.5 MHoop Brace Spt'!F2="tubing only","",'T3.10.5 T3.5 MHoop Brace Spt'!F22)</f>
        <v/>
      </c>
      <c r="AT39" s="56"/>
    </row>
    <row r="40" spans="1:46" ht="12.75" customHeight="1">
      <c r="A40" s="771" t="str">
        <f>IF(A37="no","NO","N/A")</f>
        <v>N/A</v>
      </c>
      <c r="B40" s="771"/>
      <c r="C40" s="771" t="str">
        <f t="shared" si="0"/>
        <v>N/A</v>
      </c>
      <c r="D40" s="771"/>
      <c r="E40" s="783" t="s">
        <v>120</v>
      </c>
      <c r="F40" s="783"/>
      <c r="G40" s="775" t="s">
        <v>121</v>
      </c>
      <c r="H40" s="775"/>
      <c r="I40" s="775"/>
      <c r="J40" s="775"/>
      <c r="K40" s="775"/>
      <c r="L40" s="775"/>
      <c r="M40" s="775"/>
      <c r="N40" s="775"/>
      <c r="O40" s="774"/>
      <c r="P40" s="774"/>
      <c r="Q40" s="774"/>
      <c r="R40" s="774"/>
      <c r="S40" s="774"/>
      <c r="T40" s="43" t="str">
        <f>IF(A40="N/A","NA",IF(OR('T3.16 MH &amp; MH B''ing Attachments'!C8="FAIL",'T3.16 MH &amp; MH B''ing Attachments'!E8="FAIL",'T3.16 MH &amp; MH B''ing Attachments'!I8="FAIL",'T3.16 MH &amp; MH B''ing Attachments'!K8="FAIL"),"FA","PA"))</f>
        <v>NA</v>
      </c>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48"/>
    </row>
    <row r="41" spans="1:46" ht="12.75" customHeight="1">
      <c r="A41" s="771" t="str">
        <f>IF(A36="no","NO","N/A")</f>
        <v>N/A</v>
      </c>
      <c r="B41" s="771"/>
      <c r="C41" s="771" t="str">
        <f t="shared" si="0"/>
        <v>N/A</v>
      </c>
      <c r="D41" s="771"/>
      <c r="E41" s="4" t="s">
        <v>120</v>
      </c>
      <c r="F41" s="4"/>
      <c r="G41" s="775" t="s">
        <v>122</v>
      </c>
      <c r="H41" s="775"/>
      <c r="I41" s="775"/>
      <c r="J41" s="775"/>
      <c r="K41" s="775"/>
      <c r="L41" s="775"/>
      <c r="M41" s="775"/>
      <c r="N41" s="775"/>
      <c r="O41" s="774"/>
      <c r="P41" s="774"/>
      <c r="Q41" s="774"/>
      <c r="R41" s="774"/>
      <c r="S41" s="774"/>
      <c r="T41" s="43" t="str">
        <f>IF('T3.16 FH &amp; FH B''ing Attachments'!C3=0,"CH",IF(A41="N/A","NA",IF(OR('T3.16 FH &amp; FH B''ing Attachments'!C8="FAIL",'T3.16 FH &amp; FH B''ing Attachments'!E8="FAIL",'T3.16 FH &amp; FH B''ing Attachments'!I8="FAIL",'T3.16 FH &amp; FH B''ing Attachments'!K8="FAIL"),"FA","PA")))</f>
        <v>NA</v>
      </c>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row>
    <row r="42" spans="1:46" ht="12.75" customHeight="1">
      <c r="A42" s="771" t="s">
        <v>123</v>
      </c>
      <c r="B42" s="771"/>
      <c r="C42" s="771" t="s">
        <v>123</v>
      </c>
      <c r="D42" s="771"/>
      <c r="E42" s="4" t="s">
        <v>124</v>
      </c>
      <c r="F42" s="4"/>
      <c r="G42" s="775" t="s">
        <v>125</v>
      </c>
      <c r="H42" s="775"/>
      <c r="I42" s="775"/>
      <c r="J42" s="775"/>
      <c r="K42" s="775"/>
      <c r="L42" s="775"/>
      <c r="M42" s="775"/>
      <c r="N42" s="775"/>
      <c r="O42" s="774" t="s">
        <v>108</v>
      </c>
      <c r="P42" s="774"/>
      <c r="Q42" s="774"/>
      <c r="R42" s="774"/>
      <c r="S42" s="774"/>
      <c r="T42" s="43" t="str">
        <f>IF('T1.2.1 T4.6 T4.8 Firewall'!D3="PASS","PA","FA")</f>
        <v>FA</v>
      </c>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row>
    <row r="43" spans="1:46" ht="12.75" customHeight="1">
      <c r="A43" s="784" t="s">
        <v>123</v>
      </c>
      <c r="B43" s="784"/>
      <c r="C43" s="784" t="s">
        <v>123</v>
      </c>
      <c r="D43" s="784"/>
      <c r="E43" s="4" t="s">
        <v>126</v>
      </c>
      <c r="F43" s="4"/>
      <c r="G43" s="775" t="s">
        <v>127</v>
      </c>
      <c r="H43" s="775"/>
      <c r="I43" s="775"/>
      <c r="J43" s="775"/>
      <c r="K43" s="775"/>
      <c r="L43" s="775"/>
      <c r="M43" s="775"/>
      <c r="N43" s="775"/>
      <c r="O43" s="774"/>
      <c r="P43" s="774"/>
      <c r="Q43" s="774"/>
      <c r="R43" s="774"/>
      <c r="S43" s="774"/>
      <c r="T43" s="43" t="str">
        <f>IF(A43="N/A","NA",IF('T3.16.6&amp;3.17.5 Prim.Struc.Att.'!C24="FAIL","FA","PA"))</f>
        <v>NA</v>
      </c>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8"/>
      <c r="AS43" s="48"/>
      <c r="AT43" s="48"/>
    </row>
    <row r="44" spans="1:46" ht="12.75" customHeight="1">
      <c r="A44" s="771" t="str">
        <f>IF(OR('T4.5 Harness Attachments'!Q34="YES",'T4.5 Harness Attachments'!Q35="YES",'T4.5 Harness Attachments'!Q36="YES",'T4.5 Harness Attachments'!Q37="YES"),"NO","N/A")</f>
        <v>N/A</v>
      </c>
      <c r="B44" s="771"/>
      <c r="C44" s="771" t="str">
        <f>IF(A44="N/A","N/A",IF(A44="YES","NO","YES"))</f>
        <v>N/A</v>
      </c>
      <c r="D44" s="771"/>
      <c r="E44" s="4" t="s">
        <v>104</v>
      </c>
      <c r="F44" s="4"/>
      <c r="G44" s="775" t="s">
        <v>128</v>
      </c>
      <c r="H44" s="775"/>
      <c r="I44" s="775"/>
      <c r="J44" s="775"/>
      <c r="K44" s="775"/>
      <c r="L44" s="775"/>
      <c r="M44" s="775"/>
      <c r="N44" s="775"/>
      <c r="O44" s="774"/>
      <c r="P44" s="774"/>
      <c r="Q44" s="774"/>
      <c r="R44" s="774"/>
      <c r="S44" s="774"/>
      <c r="T44" s="43" t="str">
        <f>IF(A44="N/A","NA",IF('T4.5 Harness Attachments'!A35="PASS","PA","FA"))</f>
        <v>NA</v>
      </c>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row>
    <row r="45" spans="1:46" ht="12.75" customHeight="1">
      <c r="A45" s="785" t="s">
        <v>123</v>
      </c>
      <c r="B45" s="785"/>
      <c r="C45" s="785" t="s">
        <v>123</v>
      </c>
      <c r="D45" s="785"/>
      <c r="E45" s="4" t="s">
        <v>129</v>
      </c>
      <c r="F45" s="4"/>
      <c r="G45" s="775" t="str">
        <f>IF($D$17="electric vehicle","Accumulator Container","N/A")</f>
        <v>Accumulator Container</v>
      </c>
      <c r="H45" s="775"/>
      <c r="I45" s="775"/>
      <c r="J45" s="775"/>
      <c r="K45" s="775"/>
      <c r="L45" s="775"/>
      <c r="M45" s="775"/>
      <c r="N45" s="775"/>
      <c r="O45" s="774"/>
      <c r="P45" s="774"/>
      <c r="Q45" s="774"/>
      <c r="R45" s="774"/>
      <c r="S45" s="774"/>
      <c r="T45" s="60"/>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36" t="str">
        <f>IF('EV5 Accumulator Container'!$E$56="No Compliance shown","FA","PA")</f>
        <v>FA</v>
      </c>
    </row>
    <row r="46" spans="1:46" ht="12.75" customHeight="1">
      <c r="A46" s="785" t="s">
        <v>123</v>
      </c>
      <c r="B46" s="785"/>
      <c r="C46" s="785" t="s">
        <v>123</v>
      </c>
      <c r="D46" s="785"/>
      <c r="E46" s="4" t="s">
        <v>129</v>
      </c>
      <c r="F46" s="4"/>
      <c r="G46" s="775" t="str">
        <f>IF($D$17="electric vehicle","Accumulator Stack Construction","N/A")</f>
        <v>Accumulator Stack Construction</v>
      </c>
      <c r="H46" s="775"/>
      <c r="I46" s="775"/>
      <c r="J46" s="775"/>
      <c r="K46" s="775"/>
      <c r="L46" s="775"/>
      <c r="M46" s="775"/>
      <c r="N46" s="775"/>
      <c r="O46" s="774"/>
      <c r="P46" s="774"/>
      <c r="Q46" s="774"/>
      <c r="R46" s="774"/>
      <c r="S46" s="774"/>
      <c r="T46" s="60"/>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36" t="str">
        <f>IF('EV5 Acc. Stack Construction'!$E$24="No Compliance shown","FA","PA")</f>
        <v>FA</v>
      </c>
    </row>
    <row r="47" spans="1:46" ht="12.75" customHeight="1">
      <c r="A47" s="785" t="s">
        <v>123</v>
      </c>
      <c r="B47" s="785"/>
      <c r="C47" s="785" t="str">
        <f>IF(A47="N/A","N/A",IF(A47="YES","NO","YES"))</f>
        <v>N/A</v>
      </c>
      <c r="D47" s="785"/>
      <c r="E47" s="4" t="s">
        <v>130</v>
      </c>
      <c r="F47" s="4"/>
      <c r="G47" s="775" t="str">
        <f>IF(D17="electric vehicle","Accumulator Attachment","N/A")</f>
        <v>Accumulator Attachment</v>
      </c>
      <c r="H47" s="775"/>
      <c r="I47" s="775"/>
      <c r="J47" s="775"/>
      <c r="K47" s="775"/>
      <c r="L47" s="775"/>
      <c r="M47" s="775"/>
      <c r="N47" s="775"/>
      <c r="O47" s="774"/>
      <c r="P47" s="774"/>
      <c r="Q47" s="774"/>
      <c r="R47" s="774"/>
      <c r="S47" s="774"/>
      <c r="T47" s="60"/>
      <c r="U47" s="48"/>
      <c r="V47" s="48"/>
      <c r="W47" s="48"/>
      <c r="X47" s="48"/>
      <c r="Y47" s="48"/>
      <c r="Z47" s="48"/>
      <c r="AA47" s="48"/>
      <c r="AB47" s="48"/>
      <c r="AC47" s="48"/>
      <c r="AD47" s="48"/>
      <c r="AE47" s="48"/>
      <c r="AF47" s="48"/>
      <c r="AG47" s="48"/>
      <c r="AH47" s="48"/>
      <c r="AI47" s="48"/>
      <c r="AJ47" s="48"/>
      <c r="AK47" s="48"/>
      <c r="AL47" s="48"/>
      <c r="AM47" s="48"/>
      <c r="AN47" s="48"/>
      <c r="AO47" s="48"/>
      <c r="AP47" s="48"/>
      <c r="AQ47" s="48"/>
      <c r="AR47" s="48"/>
      <c r="AS47" s="48"/>
      <c r="AT47" s="36" t="str">
        <f>IF('EV5.5. Acc. Attachments'!$C$10="PASS","PA","FA")</f>
        <v>FA</v>
      </c>
    </row>
    <row r="48" spans="1:46" ht="12.75" customHeight="1">
      <c r="A48" s="785" t="str">
        <f>IF(NOT('EV5.5.1&amp;2 EV4.4 ACPS TSPS sidex'!F2="tubing only"),"NO",IF('EV5.5.1&amp;2 EV4.4 ACPS TSPS sidex'!G17="YES","YES","NO"))</f>
        <v>YES</v>
      </c>
      <c r="B48" s="785"/>
      <c r="C48" s="785" t="str">
        <f>IF(A48="N/A","N/A",IF(A48="YES","NO","YES"))</f>
        <v>NO</v>
      </c>
      <c r="D48" s="785"/>
      <c r="E48" s="4" t="s">
        <v>131</v>
      </c>
      <c r="F48" s="4"/>
      <c r="G48" s="775" t="str">
        <f>IF(D17="electric vehicle","Accumulator&amp;Tractive System Protection Side","N/A")</f>
        <v>Accumulator&amp;Tractive System Protection Side</v>
      </c>
      <c r="H48" s="775"/>
      <c r="I48" s="775"/>
      <c r="J48" s="775"/>
      <c r="K48" s="775"/>
      <c r="L48" s="775"/>
      <c r="M48" s="775"/>
      <c r="N48" s="775"/>
      <c r="O48" s="774"/>
      <c r="P48" s="774"/>
      <c r="Q48" s="774"/>
      <c r="R48" s="774"/>
      <c r="S48" s="774"/>
      <c r="T48" s="43" t="str">
        <f>IF($A$48="NO",'EV5.5.1&amp;2 EV4.4 ACPS TSPS Side'!$L$27,"NA")</f>
        <v>NA</v>
      </c>
      <c r="U48" s="36" t="str">
        <f>IF($A$48="NO",'EV5.5.1&amp;2 EV4.4 ACPS TSPS Side'!$L$28,"NA")</f>
        <v>NA</v>
      </c>
      <c r="V48" s="36" t="str">
        <f>IF($A$48="NO",'EV5.5.1&amp;2 EV4.4 ACPS TSPS Side'!$L$29,"NA")</f>
        <v>NA</v>
      </c>
      <c r="W48" s="36" t="str">
        <f>IF($A$48="NO",'EV5.5.1&amp;2 EV4.4 ACPS TSPS Side'!$L$30,"NA")</f>
        <v>NA</v>
      </c>
      <c r="X48" s="36" t="str">
        <f>IF($A$48="NO",'EV5.5.1&amp;2 EV4.4 ACPS TSPS Side'!$L$31,"NA")</f>
        <v>NA</v>
      </c>
      <c r="Y48" s="36" t="str">
        <f>IF($A$48="NO",'EV5.5.1&amp;2 EV4.4 ACPS TSPS Side'!$L$32,"NA")</f>
        <v>NA</v>
      </c>
      <c r="Z48" s="36" t="str">
        <f>IF($A$48="NO",'EV5.5.1&amp;2 EV4.4 ACPS TSPS Side'!$L$33,"NA")</f>
        <v>NA</v>
      </c>
      <c r="AA48" s="44" t="str">
        <f>IF($A$48="NO",'EV5.5.1&amp;2 EV4.4 ACPS TSPS sidex'!$L$34,"NA")</f>
        <v>NA</v>
      </c>
      <c r="AB48" s="36" t="str">
        <f>IF($A$48="NO",'EV5.5.1&amp;2 EV4.4 ACPS TSPS Side'!$L$35,"NA")</f>
        <v>NA</v>
      </c>
      <c r="AC48" s="47" t="str">
        <f>IF('EV5.5.1&amp;2 EV4.4 ACPS TSPS Side'!$F$2="tubing only",'EV5.5.1&amp;2 EV4.4 ACPS TSPS Side'!$E$5,"")</f>
        <v>Steel</v>
      </c>
      <c r="AD48" s="47" t="str">
        <f>IF('EV5.5.1&amp;2 EV4.4 ACPS TSPS Side'!$F$2="tubing only",'EV5.5.1&amp;2 EV4.4 ACPS TSPS Side'!$E$6,"")</f>
        <v>Round</v>
      </c>
      <c r="AE48" s="46">
        <f>IF('EV5.5.1&amp;2 EV4.4 ACPS TSPS Side'!$F$2="tubing only",'EV5.5.1&amp;2 EV4.4 ACPS TSPS Side'!$E$15,"")</f>
        <v>25.4</v>
      </c>
      <c r="AF48" s="47">
        <f>IF('EV5.5.1&amp;2 EV4.4 ACPS TSPS Side'!$F$2="tubing only",'EV5.5.1&amp;2 EV4.4 ACPS TSPS Side'!$E$16,"")</f>
        <v>1.6</v>
      </c>
      <c r="AG48" s="47" t="str">
        <f>IF('EV5.5.1&amp;2 EV4.4 ACPS TSPS sidex'!$F$2="tubing only",IF('EV5.5.1&amp;2 EV4.4 ACPS TSPS sidex'!$F$14&gt;0,'EV5.5.1&amp;2 EV4.4 ACPS TSPS sidex'!$F$5,""),"")</f>
        <v/>
      </c>
      <c r="AH48" s="47" t="str">
        <f>IF('EV5.5.1&amp;2 EV4.4 ACPS TSPS sidex'!$F$2="tubing only",IF('EV5.5.1&amp;2 EV4.4 ACPS TSPS sidex'!$F$14&gt;0,'EV5.5.1&amp;2 EV4.4 ACPS TSPS sidex'!$F$6,""),"")</f>
        <v/>
      </c>
      <c r="AI48" s="46" t="str">
        <f>IF('EV5.5.1&amp;2 EV4.4 ACPS TSPS sidex'!$F$2="tubing only",IF('EV5.5.1&amp;2 EV4.4 ACPS TSPS sidex'!$F$14&gt;0,'EV5.5.1&amp;2 EV4.4 ACPS TSPS sidex'!$F$15,""),"")</f>
        <v/>
      </c>
      <c r="AJ48" s="47" t="str">
        <f>IF('EV5.5.1&amp;2 EV4.4 ACPS TSPS sidex'!$F$2="tubing only",IF('EV5.5.1&amp;2 EV4.4 ACPS TSPS sidex'!$F$14&gt;0,'EV5.5.1&amp;2 EV4.4 ACPS TSPS sidex'!$F$16,""),"")</f>
        <v/>
      </c>
      <c r="AK48" s="47" t="str">
        <f>IF('EV5.5.1&amp;2 EV4.4 ACPS TSPS sidex'!$F$2="tubing only",IF('EV5.5.1&amp;2 EV4.4 ACPS TSPS sidex'!$G$14&gt;0,'EV5.5.1&amp;2 EV4.4 ACPS TSPS sidex'!$G$5,""),"")</f>
        <v/>
      </c>
      <c r="AL48" s="47" t="str">
        <f>IF('EV5.5.1&amp;2 EV4.4 ACPS TSPS sidex'!$F$2="tubing only",IF('EV5.5.1&amp;2 EV4.4 ACPS TSPS sidex'!$G$14&gt;0,'EV5.5.1&amp;2 EV4.4 ACPS TSPS sidex'!$G$6,""),"")</f>
        <v/>
      </c>
      <c r="AM48" s="46" t="str">
        <f>IF('EV5.5.1&amp;2 EV4.4 ACPS TSPS sidex'!$F$2="tubing only",IF('EV5.5.1&amp;2 EV4.4 ACPS TSPS sidex'!$G$14&gt;0,'EV5.5.1&amp;2 EV4.4 ACPS TSPS sidex'!$G$15,""),"")</f>
        <v/>
      </c>
      <c r="AN48" s="47" t="str">
        <f>IF('EV5.5.1&amp;2 EV4.4 ACPS TSPS sidex'!$F$2="tubing only",IF('EV5.5.1&amp;2 EV4.4 ACPS TSPS sidex'!$G$14&gt;0,'EV5.5.1&amp;2 EV4.4 ACPS TSPS sidex'!$G$16,""),"")</f>
        <v/>
      </c>
      <c r="AO48" s="47" t="str">
        <f>IF('EV5.5.1&amp;2 EV4.4 ACPS TSPS sidex'!$F$2="Tubing only","",'EV5.5.1&amp;2 EV4.4 ACPS TSPS sidex'!$I$5)</f>
        <v/>
      </c>
      <c r="AP48" s="46" t="str">
        <f>IF('EV5.5.1&amp;2 EV4.4 ACPS TSPS sidex'!$F$2="Tubing only","",'EV5.5.1&amp;2 EV4.4 ACPS TSPS sidex'!$I$18)</f>
        <v/>
      </c>
      <c r="AQ48" s="47" t="str">
        <f>IF('EV5.5.1&amp;2 EV4.4 ACPS TSPS sidex'!$F$2="Tubing only","",'EV5.5.1&amp;2 EV4.4 ACPS TSPS sidex'!$I$20)</f>
        <v/>
      </c>
      <c r="AR48" s="47" t="str">
        <f>IF('EV5.5.1&amp;2 EV4.4 ACPS TSPS sidex'!$F$2="Tubing only","",'EV5.5.1&amp;2 EV4.4 ACPS TSPS sidex'!$I$21)</f>
        <v/>
      </c>
      <c r="AS48" s="56" t="str">
        <f>IF('EV5.5.1&amp;2 EV4.4 ACPS TSPS sidex'!$F$2="Tubing only","",'EV5.5.1&amp;2 EV4.4 ACPS TSPS sidex'!$I$22)</f>
        <v/>
      </c>
      <c r="AT48" s="56"/>
    </row>
    <row r="49" spans="1:46" ht="12.75" customHeight="1">
      <c r="A49" s="785" t="str">
        <f>IF(NOT('EV5.5.1&amp;2 EV4.4 ACPS TSPS rearx'!F2="tubing only"),"NO",IF('EV5.5.1&amp;2 EV4.4 ACPS TSPS sidex'!G17="YES","YES","NO"))</f>
        <v>YES</v>
      </c>
      <c r="B49" s="785"/>
      <c r="C49" s="785" t="str">
        <f>IF(A49="N/A","N/A",IF(A49="YES","NO","YES"))</f>
        <v>NO</v>
      </c>
      <c r="D49" s="785"/>
      <c r="E49" s="4" t="s">
        <v>131</v>
      </c>
      <c r="F49" s="4"/>
      <c r="G49" s="775" t="str">
        <f>IF(D17="electric vehicle","Accumulator&amp;Tractive System Protection Rear","N/A")</f>
        <v>Accumulator&amp;Tractive System Protection Rear</v>
      </c>
      <c r="H49" s="775"/>
      <c r="I49" s="775"/>
      <c r="J49" s="775"/>
      <c r="K49" s="775"/>
      <c r="L49" s="775"/>
      <c r="M49" s="775"/>
      <c r="N49" s="775"/>
      <c r="O49" s="774"/>
      <c r="P49" s="774"/>
      <c r="Q49" s="774"/>
      <c r="R49" s="774"/>
      <c r="S49" s="774"/>
      <c r="T49" s="43" t="str">
        <f>IF($A$48="NO",'EV5.5.1&amp;2 EV4.4 ACPS TSPS Rear'!$L$27,"NA")</f>
        <v>NA</v>
      </c>
      <c r="U49" s="36" t="str">
        <f>IF($A$48="NO",'EV5.5.1&amp;2 EV4.4 ACPS TSPS Rear'!$L$28,"NA")</f>
        <v>NA</v>
      </c>
      <c r="V49" s="36" t="str">
        <f>IF($A$48="NO",'EV5.5.1&amp;2 EV4.4 ACPS TSPS Rear'!$L$29,"NA")</f>
        <v>NA</v>
      </c>
      <c r="W49" s="36" t="str">
        <f>IF($A$48="NO",'EV5.5.1&amp;2 EV4.4 ACPS TSPS Rear'!$L$30,"NA")</f>
        <v>NA</v>
      </c>
      <c r="X49" s="36" t="str">
        <f>IF($A$48="NO",'EV5.5.1&amp;2 EV4.4 ACPS TSPS Rear'!$L$31,"NA")</f>
        <v>NA</v>
      </c>
      <c r="Y49" s="36" t="str">
        <f>IF($A$48="NO",'EV5.5.1&amp;2 EV4.4 ACPS TSPS Rear'!$L$32,"NA")</f>
        <v>NA</v>
      </c>
      <c r="Z49" s="36" t="str">
        <f>IF($A$48="NO",'EV5.5.1&amp;2 EV4.4 ACPS TSPS Rear'!$L$33,"NA")</f>
        <v>NA</v>
      </c>
      <c r="AA49" s="44" t="str">
        <f>IF($A$48="NO",'EV5.5.1&amp;2 EV4.4 ACPS TSPS Rear'!$L$34,"NA")</f>
        <v>NA</v>
      </c>
      <c r="AB49" s="36" t="str">
        <f>IF($A$48="NO",'EV5.5.1&amp;2 EV4.4 ACPS TSPS Rear'!$L$35,"NA")</f>
        <v>NA</v>
      </c>
      <c r="AC49" s="47" t="str">
        <f>IF('EV5.5.1&amp;2 EV4.4 ACPS TSPS Rear'!$F$2="tubing only",'EV5.5.1&amp;2 EV4.4 ACPS TSPS Rear'!$E$5,"")</f>
        <v>Steel</v>
      </c>
      <c r="AD49" s="47" t="str">
        <f>IF('EV5.5.1&amp;2 EV4.4 ACPS TSPS Rear'!$F$2="tubing only",'EV5.5.1&amp;2 EV4.4 ACPS TSPS Rear'!$E$6,"")</f>
        <v>Round</v>
      </c>
      <c r="AE49" s="46">
        <f>IF('EV5.5.1&amp;2 EV4.4 ACPS TSPS Rear'!$F$2="tubing only",'EV5.5.1&amp;2 EV4.4 ACPS TSPS Rear'!$E$15,"")</f>
        <v>20</v>
      </c>
      <c r="AF49" s="47">
        <f>IF('EV5.5.1&amp;2 EV4.4 ACPS TSPS Rear'!$F$2="tubing only",'EV5.5.1&amp;2 EV4.4 ACPS TSPS Rear'!$E$16,"")</f>
        <v>1.5</v>
      </c>
      <c r="AG49" s="47" t="str">
        <f>IF('EV5.5.1&amp;2 EV4.4 ACPS TSPS sidex'!$F$2="tubing only",IF('EV5.5.1&amp;2 EV4.4 ACPS TSPS sidex'!$F$14&gt;0,'EV5.5.1&amp;2 EV4.4 ACPS TSPS sidex'!$F$5,""),"")</f>
        <v/>
      </c>
      <c r="AH49" s="47" t="str">
        <f>IF('EV5.5.1&amp;2 EV4.4 ACPS TSPS sidex'!$F$2="tubing only",IF('EV5.5.1&amp;2 EV4.4 ACPS TSPS sidex'!$F$14&gt;0,'EV5.5.1&amp;2 EV4.4 ACPS TSPS sidex'!$F$6,""),"")</f>
        <v/>
      </c>
      <c r="AI49" s="46" t="str">
        <f>IF('EV5.5.1&amp;2 EV4.4 ACPS TSPS sidex'!$F$2="tubing only",IF('EV5.5.1&amp;2 EV4.4 ACPS TSPS sidex'!$F$14&gt;0,'EV5.5.1&amp;2 EV4.4 ACPS TSPS sidex'!$F$15,""),"")</f>
        <v/>
      </c>
      <c r="AJ49" s="47" t="str">
        <f>IF('EV5.5.1&amp;2 EV4.4 ACPS TSPS sidex'!$F$2="tubing only",IF('EV5.5.1&amp;2 EV4.4 ACPS TSPS sidex'!$F$14&gt;0,'EV5.5.1&amp;2 EV4.4 ACPS TSPS sidex'!$F$16,""),"")</f>
        <v/>
      </c>
      <c r="AK49" s="47" t="str">
        <f>IF('EV5.5.1&amp;2 EV4.4 ACPS TSPS sidex'!$F$2="tubing only",IF('EV5.5.1&amp;2 EV4.4 ACPS TSPS sidex'!$G$14&gt;0,'EV5.5.1&amp;2 EV4.4 ACPS TSPS sidex'!$G$5,""),"")</f>
        <v/>
      </c>
      <c r="AL49" s="47" t="str">
        <f>IF('EV5.5.1&amp;2 EV4.4 ACPS TSPS sidex'!$F$2="tubing only",IF('EV5.5.1&amp;2 EV4.4 ACPS TSPS sidex'!$G$14&gt;0,'EV5.5.1&amp;2 EV4.4 ACPS TSPS sidex'!$G$6,""),"")</f>
        <v/>
      </c>
      <c r="AM49" s="46" t="str">
        <f>IF('EV5.5.1&amp;2 EV4.4 ACPS TSPS sidex'!$F$2="tubing only",IF('EV5.5.1&amp;2 EV4.4 ACPS TSPS sidex'!$G$14&gt;0,'EV5.5.1&amp;2 EV4.4 ACPS TSPS sidex'!$G$15,""),"")</f>
        <v/>
      </c>
      <c r="AN49" s="47" t="str">
        <f>IF('EV5.5.1&amp;2 EV4.4 ACPS TSPS sidex'!$F$2="tubing only",IF('EV5.5.1&amp;2 EV4.4 ACPS TSPS sidex'!$G$14&gt;0,'EV5.5.1&amp;2 EV4.4 ACPS TSPS sidex'!$G$16,""),"")</f>
        <v/>
      </c>
      <c r="AO49" s="47" t="str">
        <f>IF('EV5.5.1&amp;2 EV4.4 ACPS TSPS sidex'!$F$2="Tubing only","",'EV5.5.1&amp;2 EV4.4 ACPS TSPS sidex'!$I$5)</f>
        <v/>
      </c>
      <c r="AP49" s="46" t="str">
        <f>IF('EV5.5.1&amp;2 EV4.4 ACPS TSPS sidex'!$F$2="Tubing only","",'EV5.5.1&amp;2 EV4.4 ACPS TSPS sidex'!$I$18)</f>
        <v/>
      </c>
      <c r="AQ49" s="47" t="str">
        <f>IF('EV5.5.1&amp;2 EV4.4 ACPS TSPS sidex'!$F$2="Tubing only","",'EV5.5.1&amp;2 EV4.4 ACPS TSPS sidex'!$I$20)</f>
        <v/>
      </c>
      <c r="AR49" s="47" t="str">
        <f>IF('EV5.5.1&amp;2 EV4.4 ACPS TSPS sidex'!$F$2="Tubing only","",'EV5.5.1&amp;2 EV4.4 ACPS TSPS sidex'!$I$21)</f>
        <v/>
      </c>
      <c r="AS49" s="56" t="str">
        <f>IF('EV5.5.1&amp;2 EV4.4 ACPS TSPS sidex'!$F$2="Tubing only","",'EV5.5.1&amp;2 EV4.4 ACPS TSPS sidex'!$I$22)</f>
        <v/>
      </c>
      <c r="AT49" s="56"/>
    </row>
    <row r="50" spans="1:46" ht="12.75" customHeight="1">
      <c r="A50" s="15" t="s">
        <v>132</v>
      </c>
      <c r="T50" s="61"/>
    </row>
    <row r="51" spans="1:46">
      <c r="A51" s="62" t="str">
        <f t="shared" ref="A51:A56" si="1">IF(OR($T51="YES",$T51="N/A"),"P","F")</f>
        <v>F</v>
      </c>
      <c r="B51" s="786" t="s">
        <v>133</v>
      </c>
      <c r="C51" s="786"/>
      <c r="D51" s="786"/>
      <c r="E51" s="786"/>
      <c r="F51" s="786"/>
      <c r="G51" s="786"/>
      <c r="H51" s="786"/>
      <c r="I51" s="786"/>
      <c r="J51" s="786"/>
      <c r="K51" s="786"/>
      <c r="L51" s="786"/>
      <c r="M51" s="786"/>
      <c r="N51" s="786"/>
      <c r="O51" s="786"/>
      <c r="P51" s="786"/>
      <c r="Q51" s="786"/>
      <c r="R51" s="786"/>
      <c r="S51" s="786"/>
      <c r="T51" s="64" t="s">
        <v>134</v>
      </c>
      <c r="U51" s="65"/>
    </row>
    <row r="52" spans="1:46">
      <c r="A52" s="62" t="str">
        <f t="shared" si="1"/>
        <v>F</v>
      </c>
      <c r="B52" s="786" t="s">
        <v>135</v>
      </c>
      <c r="C52" s="786"/>
      <c r="D52" s="786"/>
      <c r="E52" s="786"/>
      <c r="F52" s="786"/>
      <c r="G52" s="786"/>
      <c r="H52" s="786"/>
      <c r="I52" s="786"/>
      <c r="J52" s="786"/>
      <c r="K52" s="786"/>
      <c r="L52" s="786"/>
      <c r="M52" s="786"/>
      <c r="N52" s="786"/>
      <c r="O52" s="786"/>
      <c r="P52" s="786"/>
      <c r="Q52" s="786"/>
      <c r="R52" s="786"/>
      <c r="S52" s="786"/>
      <c r="T52" s="64" t="s">
        <v>134</v>
      </c>
      <c r="U52" s="65"/>
    </row>
    <row r="53" spans="1:46">
      <c r="A53" s="62" t="str">
        <f t="shared" si="1"/>
        <v>F</v>
      </c>
      <c r="B53" s="786" t="s">
        <v>136</v>
      </c>
      <c r="C53" s="786"/>
      <c r="D53" s="786"/>
      <c r="E53" s="786"/>
      <c r="F53" s="786"/>
      <c r="G53" s="786"/>
      <c r="H53" s="786"/>
      <c r="I53" s="786"/>
      <c r="J53" s="786"/>
      <c r="K53" s="786"/>
      <c r="L53" s="786"/>
      <c r="M53" s="786"/>
      <c r="N53" s="786"/>
      <c r="O53" s="786"/>
      <c r="P53" s="786"/>
      <c r="Q53" s="786"/>
      <c r="R53" s="786"/>
      <c r="S53" s="786"/>
      <c r="T53" s="64" t="s">
        <v>134</v>
      </c>
      <c r="U53" s="65"/>
    </row>
    <row r="54" spans="1:46">
      <c r="A54" s="62" t="str">
        <f t="shared" si="1"/>
        <v>F</v>
      </c>
      <c r="B54" s="786" t="s">
        <v>137</v>
      </c>
      <c r="C54" s="786"/>
      <c r="D54" s="786"/>
      <c r="E54" s="786"/>
      <c r="F54" s="786"/>
      <c r="G54" s="786"/>
      <c r="H54" s="786"/>
      <c r="I54" s="786"/>
      <c r="J54" s="786"/>
      <c r="K54" s="786"/>
      <c r="L54" s="786"/>
      <c r="M54" s="786"/>
      <c r="N54" s="786"/>
      <c r="O54" s="786"/>
      <c r="P54" s="786"/>
      <c r="Q54" s="786"/>
      <c r="R54" s="786"/>
      <c r="S54" s="786"/>
      <c r="T54" s="64" t="s">
        <v>134</v>
      </c>
      <c r="U54" s="65"/>
    </row>
    <row r="55" spans="1:46">
      <c r="A55" s="62" t="str">
        <f t="shared" si="1"/>
        <v>F</v>
      </c>
      <c r="B55" s="786" t="s">
        <v>138</v>
      </c>
      <c r="C55" s="786"/>
      <c r="D55" s="786"/>
      <c r="E55" s="786"/>
      <c r="F55" s="786"/>
      <c r="G55" s="786"/>
      <c r="H55" s="786"/>
      <c r="I55" s="786"/>
      <c r="J55" s="786"/>
      <c r="K55" s="786"/>
      <c r="L55" s="786"/>
      <c r="M55" s="786"/>
      <c r="N55" s="786"/>
      <c r="O55" s="786"/>
      <c r="P55" s="786"/>
      <c r="Q55" s="786"/>
      <c r="R55" s="786"/>
      <c r="S55" s="786"/>
      <c r="T55" s="64" t="s">
        <v>134</v>
      </c>
      <c r="U55" s="65"/>
    </row>
    <row r="56" spans="1:46">
      <c r="A56" s="62" t="str">
        <f t="shared" si="1"/>
        <v>F</v>
      </c>
      <c r="B56" s="786" t="s">
        <v>139</v>
      </c>
      <c r="C56" s="786"/>
      <c r="D56" s="786"/>
      <c r="E56" s="786"/>
      <c r="F56" s="786"/>
      <c r="G56" s="786"/>
      <c r="H56" s="786"/>
      <c r="I56" s="786"/>
      <c r="J56" s="786"/>
      <c r="K56" s="786"/>
      <c r="L56" s="786"/>
      <c r="M56" s="786"/>
      <c r="N56" s="786"/>
      <c r="O56" s="786"/>
      <c r="P56" s="786"/>
      <c r="Q56" s="786"/>
      <c r="R56" s="786"/>
      <c r="S56" s="786"/>
      <c r="T56" s="64" t="s">
        <v>134</v>
      </c>
      <c r="U56" s="65"/>
    </row>
    <row r="57" spans="1:46">
      <c r="T57" s="66"/>
    </row>
    <row r="58" spans="1:46">
      <c r="A58" s="9" t="s">
        <v>140</v>
      </c>
      <c r="B58" s="9"/>
      <c r="C58" s="9"/>
      <c r="D58" s="9"/>
      <c r="E58" s="9"/>
      <c r="F58" s="9"/>
      <c r="G58" s="9"/>
      <c r="H58" s="9"/>
      <c r="I58" s="9"/>
      <c r="J58" s="9"/>
      <c r="K58" s="9"/>
      <c r="L58" s="9"/>
      <c r="M58" s="9"/>
      <c r="N58" s="9"/>
      <c r="O58" s="9"/>
      <c r="P58" s="9"/>
      <c r="Q58" s="9"/>
      <c r="R58" s="9"/>
      <c r="S58" s="9"/>
      <c r="T58" s="66"/>
    </row>
    <row r="59" spans="1:46" ht="13.8">
      <c r="A59" s="16" t="s">
        <v>141</v>
      </c>
      <c r="C59" s="42" t="s">
        <v>142</v>
      </c>
      <c r="J59" s="67" t="s">
        <v>143</v>
      </c>
      <c r="T59" s="68"/>
    </row>
    <row r="60" spans="1:46">
      <c r="A60" s="787" t="s">
        <v>144</v>
      </c>
      <c r="B60" s="787"/>
      <c r="C60" s="787"/>
      <c r="D60" s="787"/>
      <c r="E60" s="787"/>
      <c r="F60" s="787"/>
      <c r="G60" s="787"/>
      <c r="H60" s="787"/>
      <c r="I60" s="787"/>
      <c r="J60" s="787"/>
      <c r="K60" s="787"/>
      <c r="L60" s="787"/>
      <c r="M60" s="787"/>
      <c r="N60" s="787"/>
      <c r="O60" s="787"/>
      <c r="P60" s="787"/>
      <c r="Q60" s="787"/>
      <c r="R60" s="787"/>
      <c r="S60" s="787"/>
      <c r="T60" s="66"/>
    </row>
    <row r="61" spans="1:46">
      <c r="T61" s="66"/>
    </row>
    <row r="62" spans="1:46">
      <c r="A62" s="788"/>
      <c r="B62" s="788"/>
      <c r="C62" s="788"/>
      <c r="D62" s="788"/>
      <c r="E62" s="788"/>
      <c r="F62" s="788"/>
      <c r="G62" s="788"/>
      <c r="H62" s="788"/>
      <c r="I62" s="788"/>
      <c r="J62" s="788"/>
      <c r="K62" s="788"/>
      <c r="L62" s="788"/>
      <c r="M62" s="788"/>
      <c r="N62" s="788"/>
      <c r="O62" s="788"/>
      <c r="P62" s="788"/>
      <c r="Q62" s="788"/>
      <c r="R62" s="788"/>
      <c r="S62" s="788"/>
      <c r="T62" s="66"/>
    </row>
    <row r="63" spans="1:46">
      <c r="A63" s="788"/>
      <c r="B63" s="788"/>
      <c r="C63" s="788"/>
      <c r="D63" s="788"/>
      <c r="E63" s="788"/>
      <c r="F63" s="788"/>
      <c r="G63" s="788"/>
      <c r="H63" s="788"/>
      <c r="I63" s="788"/>
      <c r="J63" s="788"/>
      <c r="K63" s="788"/>
      <c r="L63" s="788"/>
      <c r="M63" s="788"/>
      <c r="N63" s="788"/>
      <c r="O63" s="788"/>
      <c r="P63" s="788"/>
      <c r="Q63" s="788"/>
      <c r="R63" s="788"/>
      <c r="S63" s="788"/>
      <c r="T63" s="66"/>
    </row>
    <row r="64" spans="1:46">
      <c r="A64" s="788"/>
      <c r="B64" s="788"/>
      <c r="C64" s="788"/>
      <c r="D64" s="788"/>
      <c r="E64" s="788"/>
      <c r="F64" s="788"/>
      <c r="G64" s="788"/>
      <c r="H64" s="788"/>
      <c r="I64" s="788"/>
      <c r="J64" s="788"/>
      <c r="K64" s="788"/>
      <c r="L64" s="788"/>
      <c r="M64" s="788"/>
      <c r="N64" s="788"/>
      <c r="O64" s="788"/>
      <c r="P64" s="788"/>
      <c r="Q64" s="788"/>
      <c r="R64" s="788"/>
      <c r="S64" s="788"/>
      <c r="T64" s="66"/>
    </row>
    <row r="65" spans="1:20">
      <c r="A65" s="788"/>
      <c r="B65" s="788"/>
      <c r="C65" s="788"/>
      <c r="D65" s="788"/>
      <c r="E65" s="788"/>
      <c r="F65" s="788"/>
      <c r="G65" s="788"/>
      <c r="H65" s="788"/>
      <c r="I65" s="788"/>
      <c r="J65" s="788"/>
      <c r="K65" s="788"/>
      <c r="L65" s="788"/>
      <c r="M65" s="788"/>
      <c r="N65" s="788"/>
      <c r="O65" s="788"/>
      <c r="P65" s="788"/>
      <c r="Q65" s="788"/>
      <c r="R65" s="788"/>
      <c r="S65" s="788"/>
      <c r="T65" s="20"/>
    </row>
    <row r="66" spans="1:20">
      <c r="A66" s="788"/>
      <c r="B66" s="788"/>
      <c r="C66" s="788"/>
      <c r="D66" s="788"/>
      <c r="E66" s="788"/>
      <c r="F66" s="788"/>
      <c r="G66" s="788"/>
      <c r="H66" s="788"/>
      <c r="I66" s="788"/>
      <c r="J66" s="788"/>
      <c r="K66" s="788"/>
      <c r="L66" s="788"/>
      <c r="M66" s="788"/>
      <c r="N66" s="788"/>
      <c r="O66" s="788"/>
      <c r="P66" s="788"/>
      <c r="Q66" s="788"/>
      <c r="R66" s="788"/>
      <c r="S66" s="788"/>
      <c r="T66" s="20"/>
    </row>
    <row r="68" spans="1:20">
      <c r="A68" s="22" t="s">
        <v>145</v>
      </c>
      <c r="D68" s="789"/>
      <c r="E68" s="789"/>
      <c r="F68" s="789"/>
      <c r="G68" s="789"/>
      <c r="H68" s="789"/>
      <c r="I68" s="789"/>
      <c r="J68" s="789"/>
      <c r="K68" s="789"/>
      <c r="L68" s="789"/>
      <c r="M68" s="789"/>
      <c r="N68" s="789"/>
      <c r="O68" s="22" t="s">
        <v>146</v>
      </c>
      <c r="P68" s="790"/>
      <c r="Q68" s="790"/>
      <c r="R68" s="790"/>
      <c r="S68" s="790"/>
    </row>
    <row r="70" spans="1:20" ht="13.2" customHeight="1">
      <c r="A70" s="791" t="s">
        <v>147</v>
      </c>
      <c r="B70" s="791"/>
      <c r="C70" s="791"/>
      <c r="D70" s="791"/>
      <c r="E70" s="791"/>
      <c r="F70" s="791"/>
      <c r="G70" s="791"/>
      <c r="H70" s="791"/>
      <c r="I70" s="791"/>
      <c r="J70" s="791"/>
      <c r="K70" s="791"/>
      <c r="L70" s="791"/>
      <c r="M70" s="791"/>
      <c r="N70" s="791"/>
      <c r="O70" s="791"/>
      <c r="P70" s="791"/>
      <c r="Q70" s="791"/>
      <c r="R70" s="791"/>
      <c r="S70" s="791"/>
      <c r="T70" s="70"/>
    </row>
    <row r="71" spans="1:20">
      <c r="A71" s="791"/>
      <c r="B71" s="791"/>
      <c r="C71" s="791"/>
      <c r="D71" s="791"/>
      <c r="E71" s="791"/>
      <c r="F71" s="791"/>
      <c r="G71" s="791"/>
      <c r="H71" s="791"/>
      <c r="I71" s="791"/>
      <c r="J71" s="791"/>
      <c r="K71" s="791"/>
      <c r="L71" s="791"/>
      <c r="M71" s="791"/>
      <c r="N71" s="791"/>
      <c r="O71" s="791"/>
      <c r="P71" s="791"/>
      <c r="Q71" s="791"/>
      <c r="R71" s="791"/>
      <c r="S71" s="791"/>
      <c r="T71" s="70"/>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44" priority="2" operator="greaterThanOrEqual">
      <formula>100</formula>
    </cfRule>
    <cfRule type="cellIs" dxfId="543" priority="3" operator="lessThan">
      <formula>100</formula>
    </cfRule>
  </conditionalFormatting>
  <conditionalFormatting sqref="AO30:AQ30 AD39:AF39 AG30:AN31 AO32:AQ32 AC27:AF32 AE36:AQ37 AC36:AD36 AC34:AF35 AO34:AQ35 AS32 AS34:AS37 AS30 AO39:AS39">
    <cfRule type="expression" dxfId="542" priority="4">
      <formula>AC27=""</formula>
    </cfRule>
  </conditionalFormatting>
  <conditionalFormatting sqref="T28 T34">
    <cfRule type="expression" dxfId="541" priority="5">
      <formula>T28&gt;=100</formula>
    </cfRule>
    <cfRule type="cellIs" dxfId="540" priority="6" operator="between">
      <formula>0</formula>
      <formula>99.99</formula>
    </cfRule>
    <cfRule type="expression" dxfId="539" priority="7">
      <formula>ISBLANK(T28)</formula>
    </cfRule>
  </conditionalFormatting>
  <conditionalFormatting sqref="AA24:AA32 AA34:AA37 AA39">
    <cfRule type="expression" dxfId="538" priority="8">
      <formula>OR(AA24="NA",AA24&lt;100.01)</formula>
    </cfRule>
    <cfRule type="expression" dxfId="537" priority="9">
      <formula>AND(NOT(AA24="NA"),AA24&gt;=100.01)</formula>
    </cfRule>
  </conditionalFormatting>
  <conditionalFormatting sqref="AC39 AC37:AD37">
    <cfRule type="expression" dxfId="536" priority="10">
      <formula>AC37=""</formula>
    </cfRule>
  </conditionalFormatting>
  <conditionalFormatting sqref="T41">
    <cfRule type="expression" dxfId="535" priority="11">
      <formula>T41="FA"</formula>
    </cfRule>
    <cfRule type="expression" dxfId="534" priority="12">
      <formula>OR(T41="PA",T41="NA")</formula>
    </cfRule>
    <cfRule type="expression" dxfId="533" priority="13">
      <formula>T41="CH"</formula>
    </cfRule>
  </conditionalFormatting>
  <conditionalFormatting sqref="AB48:AB49 T48:Z49">
    <cfRule type="cellIs" dxfId="532" priority="14" operator="greaterThanOrEqual">
      <formula>100</formula>
    </cfRule>
    <cfRule type="cellIs" dxfId="531" priority="15" operator="lessThan">
      <formula>100</formula>
    </cfRule>
  </conditionalFormatting>
  <conditionalFormatting sqref="AC48:AN48">
    <cfRule type="expression" dxfId="530" priority="16">
      <formula>AC48=""</formula>
    </cfRule>
  </conditionalFormatting>
  <conditionalFormatting sqref="AA48:AA49">
    <cfRule type="expression" dxfId="529" priority="17">
      <formula>OR(AA48="NA",AA48&lt;100.01)</formula>
    </cfRule>
    <cfRule type="expression" dxfId="528" priority="18">
      <formula>AND(NOT(AA48="NA"),AA48&gt;=100.01)</formula>
    </cfRule>
  </conditionalFormatting>
  <conditionalFormatting sqref="AO48:AQ49 AS48:AS49">
    <cfRule type="expression" dxfId="527" priority="19">
      <formula>AO48=""</formula>
    </cfRule>
  </conditionalFormatting>
  <conditionalFormatting sqref="T33">
    <cfRule type="cellIs" dxfId="526" priority="20" operator="equal">
      <formula>"CH"</formula>
    </cfRule>
    <cfRule type="expression" dxfId="525" priority="21">
      <formula>T33="FA"</formula>
    </cfRule>
    <cfRule type="expression" dxfId="524" priority="22">
      <formula>OR($T$33="PA",$T$33="NA")</formula>
    </cfRule>
  </conditionalFormatting>
  <conditionalFormatting sqref="T40">
    <cfRule type="cellIs" dxfId="523" priority="23" operator="equal">
      <formula>"CH"</formula>
    </cfRule>
    <cfRule type="expression" dxfId="522" priority="24">
      <formula>T40="FA"</formula>
    </cfRule>
    <cfRule type="expression" dxfId="521" priority="25">
      <formula>OR($T$40="PA",$T$40="NA")</formula>
    </cfRule>
  </conditionalFormatting>
  <conditionalFormatting sqref="T44">
    <cfRule type="cellIs" dxfId="520" priority="26" operator="equal">
      <formula>"CH"</formula>
    </cfRule>
    <cfRule type="expression" dxfId="519" priority="27">
      <formula>T44="FA"</formula>
    </cfRule>
    <cfRule type="expression" dxfId="518" priority="28">
      <formula>OR($T$44="PA",$T$44="NA")</formula>
    </cfRule>
  </conditionalFormatting>
  <conditionalFormatting sqref="T43">
    <cfRule type="cellIs" dxfId="517" priority="29" operator="equal">
      <formula>"CH"</formula>
    </cfRule>
    <cfRule type="expression" dxfId="516" priority="30">
      <formula>T43="FA"</formula>
    </cfRule>
    <cfRule type="expression" dxfId="515" priority="31">
      <formula>OR($T$40="PA",$T$40="NA")</formula>
    </cfRule>
  </conditionalFormatting>
  <conditionalFormatting sqref="AR30 AR32 AR34:AR37">
    <cfRule type="expression" dxfId="514" priority="32">
      <formula>AR30=""</formula>
    </cfRule>
  </conditionalFormatting>
  <conditionalFormatting sqref="AR48:AR49">
    <cfRule type="expression" dxfId="513" priority="33">
      <formula>AR48=""</formula>
    </cfRule>
  </conditionalFormatting>
  <conditionalFormatting sqref="AO38:AQ38 AS38">
    <cfRule type="expression" dxfId="512" priority="34">
      <formula>AO38=""</formula>
    </cfRule>
  </conditionalFormatting>
  <conditionalFormatting sqref="AR38">
    <cfRule type="expression" dxfId="511" priority="35">
      <formula>AR38=""</formula>
    </cfRule>
  </conditionalFormatting>
  <conditionalFormatting sqref="T42">
    <cfRule type="cellIs" dxfId="510" priority="36" operator="equal">
      <formula>"CH"</formula>
    </cfRule>
    <cfRule type="expression" dxfId="509" priority="37">
      <formula>T42="FA"</formula>
    </cfRule>
    <cfRule type="expression" dxfId="508" priority="38">
      <formula>OR(#REF!="PA",#REF!="NA")</formula>
    </cfRule>
  </conditionalFormatting>
  <conditionalFormatting sqref="AT32 AT34:AT37 AT30 AT39">
    <cfRule type="expression" dxfId="507" priority="39">
      <formula>AT30=""</formula>
    </cfRule>
  </conditionalFormatting>
  <conditionalFormatting sqref="AT48:AT49">
    <cfRule type="expression" dxfId="506" priority="40">
      <formula>AT48=""</formula>
    </cfRule>
  </conditionalFormatting>
  <conditionalFormatting sqref="AT38">
    <cfRule type="expression" dxfId="505" priority="41">
      <formula>AT38=""</formula>
    </cfRule>
  </conditionalFormatting>
  <conditionalFormatting sqref="AT45">
    <cfRule type="expression" dxfId="504" priority="42">
      <formula>$AT$45="PA"</formula>
    </cfRule>
    <cfRule type="expression" dxfId="503" priority="43">
      <formula>AT45="FA"</formula>
    </cfRule>
  </conditionalFormatting>
  <conditionalFormatting sqref="AT47">
    <cfRule type="expression" dxfId="502" priority="44">
      <formula>$AT$45="PA"</formula>
    </cfRule>
    <cfRule type="expression" dxfId="501" priority="45">
      <formula>AT47="FA"</formula>
    </cfRule>
  </conditionalFormatting>
  <conditionalFormatting sqref="AT46">
    <cfRule type="expression" dxfId="500" priority="46">
      <formula>$AT$45="PA"</formula>
    </cfRule>
    <cfRule type="expression" dxfId="499" priority="47">
      <formula>AT46="FA"</formula>
    </cfRule>
  </conditionalFormatting>
  <conditionalFormatting sqref="T51">
    <cfRule type="cellIs" dxfId="498" priority="48" operator="equal">
      <formula>"yes"</formula>
    </cfRule>
  </conditionalFormatting>
  <conditionalFormatting sqref="T51">
    <cfRule type="cellIs" dxfId="497" priority="49" operator="equal">
      <formula>"No"</formula>
    </cfRule>
  </conditionalFormatting>
  <conditionalFormatting sqref="T51:U51">
    <cfRule type="cellIs" dxfId="496" priority="50" operator="equal">
      <formula>"N/A"</formula>
    </cfRule>
  </conditionalFormatting>
  <conditionalFormatting sqref="T52">
    <cfRule type="cellIs" dxfId="495" priority="51" operator="equal">
      <formula>"yes"</formula>
    </cfRule>
  </conditionalFormatting>
  <conditionalFormatting sqref="T52">
    <cfRule type="cellIs" dxfId="494" priority="52" operator="equal">
      <formula>"No"</formula>
    </cfRule>
  </conditionalFormatting>
  <conditionalFormatting sqref="T52:U52">
    <cfRule type="cellIs" dxfId="493" priority="53" operator="equal">
      <formula>"N/A"</formula>
    </cfRule>
  </conditionalFormatting>
  <conditionalFormatting sqref="T53">
    <cfRule type="cellIs" dxfId="492" priority="54" operator="equal">
      <formula>"yes"</formula>
    </cfRule>
  </conditionalFormatting>
  <conditionalFormatting sqref="T53">
    <cfRule type="cellIs" dxfId="491" priority="55" operator="equal">
      <formula>"No"</formula>
    </cfRule>
  </conditionalFormatting>
  <conditionalFormatting sqref="T53:U53">
    <cfRule type="cellIs" dxfId="490" priority="56" operator="equal">
      <formula>"N/A"</formula>
    </cfRule>
  </conditionalFormatting>
  <conditionalFormatting sqref="T54">
    <cfRule type="cellIs" dxfId="489" priority="57" operator="equal">
      <formula>"yes"</formula>
    </cfRule>
  </conditionalFormatting>
  <conditionalFormatting sqref="T54">
    <cfRule type="cellIs" dxfId="488" priority="58" operator="equal">
      <formula>"No"</formula>
    </cfRule>
  </conditionalFormatting>
  <conditionalFormatting sqref="T54:U54">
    <cfRule type="cellIs" dxfId="487" priority="59" operator="equal">
      <formula>"N/A"</formula>
    </cfRule>
  </conditionalFormatting>
  <conditionalFormatting sqref="T55">
    <cfRule type="cellIs" dxfId="486" priority="60" operator="equal">
      <formula>"yes"</formula>
    </cfRule>
  </conditionalFormatting>
  <conditionalFormatting sqref="T55">
    <cfRule type="cellIs" dxfId="485" priority="61" operator="equal">
      <formula>"No"</formula>
    </cfRule>
  </conditionalFormatting>
  <conditionalFormatting sqref="T55:U55">
    <cfRule type="cellIs" dxfId="484" priority="62" operator="equal">
      <formula>"N/A"</formula>
    </cfRule>
  </conditionalFormatting>
  <conditionalFormatting sqref="T56">
    <cfRule type="cellIs" dxfId="483" priority="63" operator="equal">
      <formula>"yes"</formula>
    </cfRule>
  </conditionalFormatting>
  <conditionalFormatting sqref="T56">
    <cfRule type="cellIs" dxfId="482" priority="64" operator="equal">
      <formula>"No"</formula>
    </cfRule>
  </conditionalFormatting>
  <conditionalFormatting sqref="T56:U56">
    <cfRule type="cellIs" dxfId="481" priority="65" operator="equal">
      <formula>"N/A"</formula>
    </cfRule>
  </conditionalFormatting>
  <conditionalFormatting sqref="AC49:AN49">
    <cfRule type="expression" dxfId="480"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zoomScale="140" zoomScaleNormal="100" zoomScalePageLayoutView="140" workbookViewId="0"/>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71"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9" t="s">
        <v>148</v>
      </c>
      <c r="B1" s="9"/>
      <c r="C1" s="9"/>
      <c r="D1" s="9"/>
      <c r="E1" s="9"/>
      <c r="F1" s="9"/>
      <c r="G1" s="9"/>
      <c r="H1" s="9"/>
      <c r="I1" s="9"/>
      <c r="J1" s="9"/>
      <c r="K1" s="9"/>
      <c r="L1" s="9"/>
      <c r="M1" s="9"/>
      <c r="N1" s="9"/>
      <c r="O1" s="9"/>
      <c r="P1" s="9"/>
      <c r="Q1" s="9"/>
      <c r="R1" s="9"/>
      <c r="S1" s="9"/>
      <c r="T1" s="72"/>
      <c r="U1" s="72"/>
      <c r="V1" s="73"/>
      <c r="W1" s="74"/>
      <c r="X1" s="73"/>
      <c r="Y1" s="73"/>
      <c r="Z1" s="73"/>
      <c r="AA1" s="73"/>
      <c r="AB1" s="73"/>
      <c r="AC1" s="73"/>
      <c r="AD1" s="72"/>
      <c r="AE1" s="72"/>
      <c r="AF1" s="72"/>
      <c r="AG1" s="72"/>
      <c r="AH1" s="72"/>
      <c r="AI1" s="72"/>
      <c r="AJ1" s="72"/>
      <c r="AK1" s="72"/>
      <c r="AL1" s="72"/>
      <c r="AM1" s="72"/>
    </row>
    <row r="2" spans="1:39" ht="44.25" customHeight="1">
      <c r="T2" s="72"/>
      <c r="U2" s="72"/>
      <c r="V2" s="75" t="s">
        <v>149</v>
      </c>
      <c r="W2" s="74"/>
      <c r="X2" s="73"/>
      <c r="Y2" s="73"/>
      <c r="Z2" s="73"/>
      <c r="AA2" s="73"/>
      <c r="AB2" s="73"/>
      <c r="AC2" s="73"/>
      <c r="AD2" s="72"/>
      <c r="AE2" s="72"/>
      <c r="AF2" s="72"/>
      <c r="AG2" s="72"/>
      <c r="AH2" s="72"/>
      <c r="AI2" s="72"/>
      <c r="AJ2" s="72"/>
      <c r="AK2" s="72"/>
      <c r="AL2" s="72"/>
      <c r="AM2" s="72"/>
    </row>
    <row r="3" spans="1:39" ht="13.95" customHeight="1">
      <c r="A3" t="s">
        <v>48</v>
      </c>
      <c r="D3" s="792" t="str">
        <f>IF('Cover Sheet'!D14:J14&gt;0,'Cover Sheet'!D14:J14,"")</f>
        <v>Ecole Centrale Lyon</v>
      </c>
      <c r="E3" s="792"/>
      <c r="F3" s="792"/>
      <c r="G3" s="792"/>
      <c r="H3" s="792"/>
      <c r="I3" s="792"/>
      <c r="J3" s="792"/>
      <c r="K3" t="s">
        <v>50</v>
      </c>
      <c r="O3" s="792" t="str">
        <f>IF('Cover Sheet'!O14:S14&gt;0,'Cover Sheet'!O14:S14,"")</f>
        <v/>
      </c>
      <c r="P3" s="792"/>
      <c r="Q3" s="792"/>
      <c r="R3" s="792"/>
      <c r="S3" s="792"/>
      <c r="T3" s="72"/>
      <c r="U3" s="72"/>
      <c r="V3" s="793" t="s">
        <v>150</v>
      </c>
      <c r="W3" s="794" t="s">
        <v>151</v>
      </c>
      <c r="X3" s="794" t="s">
        <v>152</v>
      </c>
      <c r="Y3" s="795" t="s">
        <v>153</v>
      </c>
      <c r="Z3" s="795" t="s">
        <v>154</v>
      </c>
      <c r="AA3" s="794" t="s">
        <v>155</v>
      </c>
      <c r="AB3" s="794" t="s">
        <v>156</v>
      </c>
      <c r="AC3" s="796" t="s">
        <v>157</v>
      </c>
      <c r="AD3" s="72"/>
      <c r="AE3" s="73"/>
      <c r="AF3" s="72"/>
      <c r="AG3" s="72"/>
      <c r="AH3" s="72"/>
      <c r="AI3" s="72"/>
      <c r="AJ3" s="72"/>
      <c r="AK3" s="72"/>
      <c r="AL3" s="72"/>
      <c r="AM3" s="72"/>
    </row>
    <row r="4" spans="1:39" ht="13.95" customHeight="1">
      <c r="T4" s="72"/>
      <c r="U4" s="72"/>
      <c r="V4" s="793"/>
      <c r="W4" s="794"/>
      <c r="X4" s="794"/>
      <c r="Y4" s="795"/>
      <c r="Z4" s="795"/>
      <c r="AA4" s="794"/>
      <c r="AB4" s="794"/>
      <c r="AC4" s="796"/>
      <c r="AD4" s="72"/>
      <c r="AE4" s="73"/>
      <c r="AF4" s="72"/>
      <c r="AG4" s="72"/>
      <c r="AH4" s="72"/>
      <c r="AI4" s="72"/>
      <c r="AJ4" s="72"/>
      <c r="AK4" s="72"/>
      <c r="AL4" s="72"/>
      <c r="AM4" s="72"/>
    </row>
    <row r="5" spans="1:39" ht="13.95" customHeight="1">
      <c r="A5" s="797" t="s">
        <v>158</v>
      </c>
      <c r="B5" s="797"/>
      <c r="C5" s="797"/>
      <c r="D5" s="797"/>
      <c r="E5" s="797"/>
      <c r="F5" s="797"/>
      <c r="G5" s="797"/>
      <c r="H5" s="797"/>
      <c r="I5" s="797"/>
      <c r="J5" s="797"/>
      <c r="K5" s="797"/>
      <c r="L5" s="797"/>
      <c r="M5" s="797"/>
      <c r="N5" s="797"/>
      <c r="O5" s="797"/>
      <c r="P5" s="797"/>
      <c r="Q5" s="797"/>
      <c r="R5" s="797"/>
      <c r="S5" s="797"/>
      <c r="T5" s="72"/>
      <c r="U5" s="72"/>
      <c r="V5" s="793"/>
      <c r="W5" s="794"/>
      <c r="X5" s="794"/>
      <c r="Y5" s="795"/>
      <c r="Z5" s="795"/>
      <c r="AA5" s="794"/>
      <c r="AB5" s="794"/>
      <c r="AC5" s="796"/>
      <c r="AD5" s="72"/>
      <c r="AE5" s="73"/>
      <c r="AF5" s="72"/>
      <c r="AG5" s="72"/>
      <c r="AH5" s="72"/>
      <c r="AI5" s="72"/>
      <c r="AJ5" s="72"/>
      <c r="AK5" s="72"/>
      <c r="AL5" s="72"/>
      <c r="AM5" s="72"/>
    </row>
    <row r="6" spans="1:39" ht="13.95" customHeight="1">
      <c r="A6" s="797"/>
      <c r="B6" s="797"/>
      <c r="C6" s="797"/>
      <c r="D6" s="797"/>
      <c r="E6" s="797"/>
      <c r="F6" s="797"/>
      <c r="G6" s="797"/>
      <c r="H6" s="797"/>
      <c r="I6" s="797"/>
      <c r="J6" s="797"/>
      <c r="K6" s="797"/>
      <c r="L6" s="797"/>
      <c r="M6" s="797"/>
      <c r="N6" s="797"/>
      <c r="O6" s="797"/>
      <c r="P6" s="797"/>
      <c r="Q6" s="797"/>
      <c r="R6" s="797"/>
      <c r="S6" s="797"/>
      <c r="T6" s="72"/>
      <c r="U6" s="72"/>
      <c r="V6" s="793"/>
      <c r="W6" s="794"/>
      <c r="X6" s="794"/>
      <c r="Y6" s="795"/>
      <c r="Z6" s="795"/>
      <c r="AA6" s="794"/>
      <c r="AB6" s="794"/>
      <c r="AC6" s="796"/>
      <c r="AD6" s="72"/>
      <c r="AE6" s="73"/>
      <c r="AF6" s="72"/>
      <c r="AG6" s="72"/>
      <c r="AH6" s="72"/>
      <c r="AI6" s="72"/>
      <c r="AJ6" s="72"/>
      <c r="AK6" s="72"/>
      <c r="AL6" s="72"/>
      <c r="AM6" s="72"/>
    </row>
    <row r="7" spans="1:39" ht="13.95" customHeight="1">
      <c r="A7" s="797"/>
      <c r="B7" s="797"/>
      <c r="C7" s="797"/>
      <c r="D7" s="797"/>
      <c r="E7" s="797"/>
      <c r="F7" s="797"/>
      <c r="G7" s="797"/>
      <c r="H7" s="797"/>
      <c r="I7" s="797"/>
      <c r="J7" s="797"/>
      <c r="K7" s="797"/>
      <c r="L7" s="797"/>
      <c r="M7" s="797"/>
      <c r="N7" s="797"/>
      <c r="O7" s="797"/>
      <c r="P7" s="797"/>
      <c r="Q7" s="797"/>
      <c r="R7" s="797"/>
      <c r="S7" s="797"/>
      <c r="T7" s="72"/>
      <c r="U7" s="72"/>
      <c r="V7" s="793"/>
      <c r="W7" s="794"/>
      <c r="X7" s="794"/>
      <c r="Y7" s="795"/>
      <c r="Z7" s="795"/>
      <c r="AA7" s="794"/>
      <c r="AB7" s="794"/>
      <c r="AC7" s="796"/>
      <c r="AD7" s="72"/>
      <c r="AE7" s="73"/>
      <c r="AF7" s="72"/>
      <c r="AG7" s="72"/>
      <c r="AH7" s="72"/>
      <c r="AI7" s="72"/>
      <c r="AJ7" s="72"/>
      <c r="AK7" s="72"/>
      <c r="AL7" s="72"/>
      <c r="AM7" s="72"/>
    </row>
    <row r="8" spans="1:39" ht="13.95" customHeight="1">
      <c r="A8" s="797"/>
      <c r="B8" s="797"/>
      <c r="C8" s="797"/>
      <c r="D8" s="797"/>
      <c r="E8" s="797"/>
      <c r="F8" s="797"/>
      <c r="G8" s="797"/>
      <c r="H8" s="797"/>
      <c r="I8" s="797"/>
      <c r="J8" s="797"/>
      <c r="K8" s="797"/>
      <c r="L8" s="797"/>
      <c r="M8" s="797"/>
      <c r="N8" s="797"/>
      <c r="O8" s="797"/>
      <c r="P8" s="797"/>
      <c r="Q8" s="797"/>
      <c r="R8" s="797"/>
      <c r="S8" s="797"/>
      <c r="T8" s="72"/>
      <c r="U8" s="76"/>
      <c r="V8" s="77" t="s">
        <v>159</v>
      </c>
      <c r="W8" s="78">
        <f>'T3.10.5 T3.5 MHoop Brace Spt'!$F$21</f>
        <v>0</v>
      </c>
      <c r="X8" s="79"/>
      <c r="Y8" s="80"/>
      <c r="Z8" s="81">
        <f>'T3.10.5 T3.5 MHoop Brace Spt'!$F$19</f>
        <v>0</v>
      </c>
      <c r="AA8" s="80"/>
      <c r="AB8" s="78">
        <f>'T3.10.5 T3.5 MHoop Brace Spt'!$F$20</f>
        <v>0</v>
      </c>
      <c r="AC8" s="82"/>
      <c r="AD8" s="72"/>
      <c r="AE8" s="73"/>
      <c r="AF8" s="72"/>
      <c r="AG8" s="72"/>
      <c r="AH8" s="72"/>
      <c r="AI8" s="72"/>
      <c r="AJ8" s="72"/>
      <c r="AK8" s="72"/>
      <c r="AL8" s="72"/>
      <c r="AM8" s="72"/>
    </row>
    <row r="9" spans="1:39" ht="13.95" customHeight="1">
      <c r="A9" s="797"/>
      <c r="B9" s="797"/>
      <c r="C9" s="797"/>
      <c r="D9" s="797"/>
      <c r="E9" s="797"/>
      <c r="F9" s="797"/>
      <c r="G9" s="797"/>
      <c r="H9" s="797"/>
      <c r="I9" s="797"/>
      <c r="J9" s="797"/>
      <c r="K9" s="797"/>
      <c r="L9" s="797"/>
      <c r="M9" s="797"/>
      <c r="N9" s="797"/>
      <c r="O9" s="797"/>
      <c r="P9" s="797"/>
      <c r="Q9" s="797"/>
      <c r="R9" s="797"/>
      <c r="S9" s="797"/>
      <c r="T9" s="72"/>
      <c r="U9" s="83"/>
      <c r="V9" s="77" t="s">
        <v>160</v>
      </c>
      <c r="W9" s="78">
        <f>'T3.11 T3.5 FHoop Bracing'!$F$21</f>
        <v>0</v>
      </c>
      <c r="X9" s="79"/>
      <c r="Y9" s="80"/>
      <c r="Z9" s="81">
        <f>'T3.11 T3.5 FHoop Bracing'!$F$19</f>
        <v>0</v>
      </c>
      <c r="AA9" s="80"/>
      <c r="AB9" s="78">
        <f>'T3.11 T3.5 FHoop Bracing'!$F$20</f>
        <v>0</v>
      </c>
      <c r="AC9" s="82"/>
      <c r="AD9" s="72"/>
      <c r="AE9" s="73"/>
      <c r="AF9" s="72"/>
      <c r="AG9" s="72"/>
      <c r="AH9" s="72"/>
      <c r="AI9" s="72"/>
      <c r="AJ9" s="72"/>
      <c r="AK9" s="72"/>
      <c r="AL9" s="72"/>
      <c r="AM9" s="72"/>
    </row>
    <row r="10" spans="1:39" ht="13.95" customHeight="1">
      <c r="A10" s="84" t="s">
        <v>161</v>
      </c>
      <c r="Q10" s="71"/>
      <c r="R10" s="798" t="s">
        <v>162</v>
      </c>
      <c r="S10" s="798"/>
      <c r="T10" s="72"/>
      <c r="U10" s="85"/>
      <c r="V10" s="77" t="s">
        <v>163</v>
      </c>
      <c r="W10" s="78">
        <f>'T3.13 T3.5 Ft Bulkhead'!$F$24</f>
        <v>0</v>
      </c>
      <c r="X10" s="79"/>
      <c r="Y10" s="80"/>
      <c r="Z10" s="81">
        <f>'T3.13 T3.5 Ft Bulkhead'!$F$22</f>
        <v>0</v>
      </c>
      <c r="AA10" s="80"/>
      <c r="AB10" s="78">
        <f>'T3.13 T3.5 Ft Bulkhead'!$F$23</f>
        <v>0</v>
      </c>
      <c r="AC10" s="82"/>
      <c r="AD10" s="72"/>
      <c r="AE10" s="73"/>
      <c r="AF10" s="72"/>
      <c r="AG10" s="72"/>
      <c r="AH10" s="72"/>
      <c r="AI10" s="72"/>
      <c r="AJ10" s="72"/>
      <c r="AK10" s="72"/>
      <c r="AL10" s="72"/>
      <c r="AM10" s="72"/>
    </row>
    <row r="11" spans="1:39" ht="13.95" customHeight="1">
      <c r="Q11" s="71"/>
      <c r="R11" s="798"/>
      <c r="S11" s="798"/>
      <c r="T11" s="72"/>
      <c r="U11" s="86"/>
      <c r="V11" s="77" t="s">
        <v>164</v>
      </c>
      <c r="W11" s="78">
        <f>'T3.14 T3.5 FBH Spt Structure'!$I$21</f>
        <v>2</v>
      </c>
      <c r="X11" s="79"/>
      <c r="Y11" s="80"/>
      <c r="Z11" s="81">
        <f>'T3.14 T3.5 FBH Spt Structure'!$I$19</f>
        <v>20</v>
      </c>
      <c r="AA11" s="80"/>
      <c r="AB11" s="78">
        <f>'T3.14 T3.5 FBH Spt Structure'!$I$20</f>
        <v>2</v>
      </c>
      <c r="AC11" s="82"/>
      <c r="AD11" s="72"/>
      <c r="AE11" s="73"/>
      <c r="AF11" s="72"/>
      <c r="AG11" s="72"/>
      <c r="AH11" s="72"/>
      <c r="AI11" s="72"/>
      <c r="AJ11" s="72"/>
      <c r="AK11" s="72"/>
      <c r="AL11" s="72"/>
      <c r="AM11" s="72"/>
    </row>
    <row r="12" spans="1:39" ht="13.95" customHeight="1">
      <c r="A12" s="87" t="s">
        <v>165</v>
      </c>
      <c r="Q12" s="23"/>
      <c r="R12" s="799" t="s">
        <v>134</v>
      </c>
      <c r="S12" s="799"/>
      <c r="T12" s="72"/>
      <c r="U12" s="88"/>
      <c r="V12" s="77" t="s">
        <v>166</v>
      </c>
      <c r="W12" s="78">
        <f>'T3.15 T3.5 SIS'!$I$21</f>
        <v>1</v>
      </c>
      <c r="X12" s="79"/>
      <c r="Y12" s="80"/>
      <c r="Z12" s="81">
        <f>'T3.15 T3.5 SIS'!$I$19</f>
        <v>18</v>
      </c>
      <c r="AA12" s="80"/>
      <c r="AB12" s="78">
        <f>'T3.15 T3.5 SIS'!$I$20</f>
        <v>1</v>
      </c>
      <c r="AC12" s="82"/>
      <c r="AD12" s="72"/>
      <c r="AE12" s="73"/>
      <c r="AF12" s="72"/>
      <c r="AG12" s="72"/>
      <c r="AH12" s="72"/>
      <c r="AI12" s="72"/>
      <c r="AJ12" s="72"/>
      <c r="AK12" s="72"/>
      <c r="AL12" s="72"/>
      <c r="AM12" s="72"/>
    </row>
    <row r="13" spans="1:39" ht="13.95" customHeight="1">
      <c r="A13" s="87" t="s">
        <v>167</v>
      </c>
      <c r="Q13" s="23"/>
      <c r="R13" s="799" t="s">
        <v>134</v>
      </c>
      <c r="S13" s="799"/>
      <c r="T13" s="72"/>
      <c r="U13" s="89"/>
      <c r="V13" s="77" t="s">
        <v>168</v>
      </c>
      <c r="W13" s="78">
        <f>'T3.15 T3.5 SIS'!$J$21</f>
        <v>1</v>
      </c>
      <c r="X13" s="79"/>
      <c r="Y13" s="80"/>
      <c r="Z13" s="81">
        <f>'T3.15 T3.5 SIS'!$J$19</f>
        <v>10</v>
      </c>
      <c r="AA13" s="80"/>
      <c r="AB13" s="78">
        <f>'T3.15 T3.5 SIS'!$J$20</f>
        <v>1</v>
      </c>
      <c r="AC13" s="82"/>
      <c r="AD13" s="72"/>
      <c r="AE13" s="73"/>
      <c r="AF13" s="72"/>
      <c r="AG13" s="72"/>
      <c r="AH13" s="72"/>
      <c r="AI13" s="72"/>
      <c r="AJ13" s="72"/>
      <c r="AK13" s="72"/>
      <c r="AL13" s="72"/>
      <c r="AM13" s="72"/>
    </row>
    <row r="14" spans="1:39" ht="13.95" customHeight="1">
      <c r="A14" s="87" t="s">
        <v>169</v>
      </c>
      <c r="Q14" s="23"/>
      <c r="R14" s="799" t="s">
        <v>134</v>
      </c>
      <c r="S14" s="799"/>
      <c r="T14" s="72"/>
      <c r="U14" s="90"/>
      <c r="V14" s="77" t="s">
        <v>170</v>
      </c>
      <c r="W14" s="78">
        <f>'T4.5 Shoulder Harness Bar'!$F$21</f>
        <v>2</v>
      </c>
      <c r="X14" s="79"/>
      <c r="Y14" s="80"/>
      <c r="Z14" s="81">
        <f>'T4.5 Shoulder Harness Bar'!$F$19</f>
        <v>18</v>
      </c>
      <c r="AA14" s="80"/>
      <c r="AB14" s="78">
        <f>'T4.5 Shoulder Harness Bar'!$F$20</f>
        <v>2</v>
      </c>
      <c r="AC14" s="82"/>
      <c r="AD14" s="72"/>
      <c r="AE14" s="73"/>
      <c r="AF14" s="72"/>
      <c r="AG14" s="72"/>
      <c r="AH14" s="72"/>
      <c r="AI14" s="72"/>
      <c r="AJ14" s="72"/>
      <c r="AK14" s="72"/>
      <c r="AL14" s="72"/>
      <c r="AM14" s="72"/>
    </row>
    <row r="15" spans="1:39" ht="13.95" customHeight="1">
      <c r="A15" s="87" t="s">
        <v>171</v>
      </c>
      <c r="Q15" s="23"/>
      <c r="R15" s="799" t="s">
        <v>134</v>
      </c>
      <c r="S15" s="799"/>
      <c r="T15" s="72"/>
      <c r="U15" s="91"/>
      <c r="V15" s="92" t="s">
        <v>172</v>
      </c>
      <c r="W15" s="93"/>
      <c r="X15" s="79"/>
      <c r="Y15" s="80"/>
      <c r="Z15" s="93"/>
      <c r="AA15" s="80"/>
      <c r="AB15" s="93"/>
      <c r="AC15" s="82"/>
      <c r="AD15" s="72"/>
      <c r="AE15" s="73"/>
      <c r="AF15" s="72"/>
      <c r="AG15" s="72"/>
      <c r="AH15" s="72"/>
      <c r="AI15" s="72"/>
      <c r="AJ15" s="72"/>
      <c r="AK15" s="72"/>
      <c r="AL15" s="72"/>
      <c r="AM15" s="72"/>
    </row>
    <row r="16" spans="1:39" ht="13.95" customHeight="1">
      <c r="A16" s="22" t="s">
        <v>173</v>
      </c>
      <c r="Q16" s="23"/>
      <c r="R16" s="799" t="s">
        <v>134</v>
      </c>
      <c r="S16" s="799"/>
      <c r="T16" s="72"/>
      <c r="U16" s="91"/>
      <c r="V16" s="92" t="s">
        <v>174</v>
      </c>
      <c r="W16" s="93"/>
      <c r="X16" s="79"/>
      <c r="Y16" s="80"/>
      <c r="Z16" s="93"/>
      <c r="AA16" s="80"/>
      <c r="AB16" s="93"/>
      <c r="AC16" s="82"/>
      <c r="AD16" s="72"/>
      <c r="AE16" s="73"/>
      <c r="AF16" s="72"/>
      <c r="AG16" s="72"/>
      <c r="AH16" s="72"/>
      <c r="AI16" s="72"/>
      <c r="AJ16" s="72"/>
      <c r="AK16" s="72"/>
      <c r="AL16" s="72"/>
      <c r="AM16" s="72"/>
    </row>
    <row r="17" spans="1:39" ht="13.5" customHeight="1">
      <c r="A17" s="22" t="s">
        <v>175</v>
      </c>
      <c r="Q17" s="23"/>
      <c r="R17" s="799" t="s">
        <v>134</v>
      </c>
      <c r="S17" s="799"/>
      <c r="T17" s="72"/>
      <c r="U17" s="91"/>
      <c r="V17" s="92" t="s">
        <v>176</v>
      </c>
      <c r="W17" s="93"/>
      <c r="X17" s="79"/>
      <c r="Y17" s="80"/>
      <c r="Z17" s="93"/>
      <c r="AA17" s="80"/>
      <c r="AB17" s="93"/>
      <c r="AC17" s="82"/>
      <c r="AD17" s="72"/>
      <c r="AE17" s="73"/>
      <c r="AF17" s="72"/>
      <c r="AG17" s="72"/>
      <c r="AH17" s="72"/>
      <c r="AI17" s="72"/>
      <c r="AJ17" s="72"/>
      <c r="AK17" s="72"/>
      <c r="AL17" s="72"/>
      <c r="AM17" s="72"/>
    </row>
    <row r="18" spans="1:39" ht="37.5" customHeight="1">
      <c r="A18" s="800" t="s">
        <v>177</v>
      </c>
      <c r="B18" s="800"/>
      <c r="C18" s="800"/>
      <c r="D18" s="800"/>
      <c r="E18" s="800"/>
      <c r="F18" s="800"/>
      <c r="G18" s="800"/>
      <c r="H18" s="800"/>
      <c r="I18" s="800"/>
      <c r="J18" s="800"/>
      <c r="K18" s="800"/>
      <c r="L18" s="800"/>
      <c r="M18" s="800"/>
      <c r="N18" s="800"/>
      <c r="O18" s="800"/>
      <c r="P18" s="800"/>
      <c r="Q18" s="800"/>
      <c r="R18" s="801" t="s">
        <v>134</v>
      </c>
      <c r="S18" s="801"/>
      <c r="T18" s="72"/>
      <c r="U18" s="91"/>
      <c r="V18" s="92" t="s">
        <v>178</v>
      </c>
      <c r="W18" s="93"/>
      <c r="X18" s="79"/>
      <c r="Y18" s="80"/>
      <c r="Z18" s="93"/>
      <c r="AA18" s="80"/>
      <c r="AB18" s="93"/>
      <c r="AC18" s="82"/>
      <c r="AD18" s="72"/>
      <c r="AE18" s="72"/>
      <c r="AF18" s="72"/>
      <c r="AG18" s="72"/>
      <c r="AH18" s="72"/>
      <c r="AI18" s="72"/>
      <c r="AJ18" s="72"/>
      <c r="AK18" s="72"/>
      <c r="AL18" s="72"/>
      <c r="AM18" s="72"/>
    </row>
    <row r="19" spans="1:39" ht="27.75" customHeight="1">
      <c r="A19" s="800" t="s">
        <v>179</v>
      </c>
      <c r="B19" s="800"/>
      <c r="C19" s="800"/>
      <c r="D19" s="800"/>
      <c r="E19" s="800"/>
      <c r="F19" s="800"/>
      <c r="G19" s="800"/>
      <c r="H19" s="800"/>
      <c r="I19" s="800"/>
      <c r="J19" s="800"/>
      <c r="K19" s="800"/>
      <c r="L19" s="800"/>
      <c r="M19" s="800"/>
      <c r="N19" s="800"/>
      <c r="O19" s="800"/>
      <c r="P19" s="800"/>
      <c r="Q19" s="800"/>
      <c r="R19" s="801" t="s">
        <v>134</v>
      </c>
      <c r="S19" s="801"/>
      <c r="T19" s="72"/>
      <c r="U19" s="91"/>
      <c r="V19" s="92" t="s">
        <v>180</v>
      </c>
      <c r="W19" s="93"/>
      <c r="X19" s="79"/>
      <c r="Y19" s="80"/>
      <c r="Z19" s="93"/>
      <c r="AA19" s="80"/>
      <c r="AB19" s="93"/>
      <c r="AC19" s="82"/>
      <c r="AD19" s="72"/>
      <c r="AE19" s="72"/>
      <c r="AF19" s="72"/>
      <c r="AG19" s="72"/>
      <c r="AH19" s="72"/>
      <c r="AI19" s="72"/>
      <c r="AJ19" s="72"/>
      <c r="AK19" s="72"/>
      <c r="AL19" s="72"/>
      <c r="AM19" s="72"/>
    </row>
    <row r="20" spans="1:39" ht="37.5" customHeight="1">
      <c r="A20" s="800" t="s">
        <v>181</v>
      </c>
      <c r="B20" s="800"/>
      <c r="C20" s="800"/>
      <c r="D20" s="800"/>
      <c r="E20" s="800"/>
      <c r="F20" s="800"/>
      <c r="G20" s="800"/>
      <c r="H20" s="800"/>
      <c r="I20" s="800"/>
      <c r="J20" s="800"/>
      <c r="K20" s="800"/>
      <c r="L20" s="800"/>
      <c r="M20" s="800"/>
      <c r="N20" s="800"/>
      <c r="O20" s="800"/>
      <c r="P20" s="800"/>
      <c r="Q20" s="800"/>
      <c r="R20" s="801" t="s">
        <v>134</v>
      </c>
      <c r="S20" s="801"/>
      <c r="T20" s="72"/>
      <c r="U20" s="94"/>
      <c r="V20" s="95" t="s">
        <v>182</v>
      </c>
      <c r="W20" s="96"/>
      <c r="X20" s="97"/>
      <c r="Y20" s="98"/>
      <c r="Z20" s="96"/>
      <c r="AA20" s="98"/>
      <c r="AB20" s="96"/>
      <c r="AC20" s="99"/>
      <c r="AD20" s="72"/>
      <c r="AE20" s="72"/>
      <c r="AF20" s="72"/>
      <c r="AG20" s="72"/>
      <c r="AH20" s="72"/>
      <c r="AI20" s="72"/>
      <c r="AJ20" s="72"/>
      <c r="AK20" s="72"/>
      <c r="AL20" s="72"/>
      <c r="AM20" s="72"/>
    </row>
    <row r="21" spans="1:39">
      <c r="A21" s="100"/>
      <c r="B21" s="72"/>
      <c r="C21" s="72"/>
      <c r="D21" s="72"/>
      <c r="E21" s="72"/>
      <c r="F21" s="72"/>
      <c r="G21" s="72"/>
      <c r="H21" s="72"/>
      <c r="I21" s="72"/>
      <c r="J21" s="72"/>
      <c r="K21" s="72"/>
      <c r="L21" s="72"/>
      <c r="M21" s="72"/>
      <c r="N21" s="72"/>
      <c r="O21" s="72"/>
      <c r="P21" s="72"/>
      <c r="Q21" s="72"/>
      <c r="R21" s="72"/>
      <c r="S21" s="101"/>
      <c r="T21" s="100"/>
      <c r="U21" s="72"/>
      <c r="V21" s="72"/>
      <c r="W21" s="102"/>
      <c r="X21" s="72"/>
      <c r="Y21" s="72"/>
      <c r="Z21" s="72"/>
      <c r="AA21" s="72"/>
      <c r="AB21" s="72"/>
      <c r="AC21" s="72"/>
      <c r="AD21" s="72"/>
      <c r="AE21" s="72"/>
      <c r="AF21" s="72"/>
      <c r="AG21" s="72"/>
      <c r="AH21" s="72"/>
      <c r="AI21" s="72"/>
      <c r="AJ21" s="72"/>
      <c r="AK21" s="72"/>
      <c r="AL21" s="72"/>
      <c r="AM21" s="72"/>
    </row>
    <row r="22" spans="1:39">
      <c r="A22" s="103"/>
      <c r="B22" s="104"/>
      <c r="C22" s="104"/>
      <c r="D22" s="104"/>
      <c r="E22" s="104"/>
      <c r="F22" s="104"/>
      <c r="G22" s="104"/>
      <c r="H22" s="104"/>
      <c r="I22" s="104"/>
      <c r="J22" s="104"/>
      <c r="K22" s="104"/>
      <c r="L22" s="104"/>
      <c r="M22" s="104"/>
      <c r="N22" s="104"/>
      <c r="O22" s="104"/>
      <c r="P22" s="104"/>
      <c r="Q22" s="104"/>
      <c r="R22" s="104"/>
      <c r="S22" s="105"/>
      <c r="T22" s="100"/>
      <c r="U22" s="72"/>
      <c r="V22" s="72"/>
      <c r="W22" s="102"/>
      <c r="X22" s="106"/>
      <c r="Y22" s="72"/>
      <c r="Z22" s="72"/>
      <c r="AA22" s="72"/>
      <c r="AB22" s="72"/>
      <c r="AC22" s="72"/>
      <c r="AD22" s="72"/>
      <c r="AE22" s="72"/>
      <c r="AF22" s="72"/>
      <c r="AG22" s="72"/>
      <c r="AH22" s="72"/>
      <c r="AI22" s="72"/>
      <c r="AJ22" s="72"/>
      <c r="AK22" s="72"/>
      <c r="AL22" s="72"/>
      <c r="AM22" s="72"/>
    </row>
    <row r="23" spans="1:39">
      <c r="A23" s="100"/>
      <c r="B23" s="72"/>
      <c r="C23" s="72"/>
      <c r="D23" s="72"/>
      <c r="E23" s="72"/>
      <c r="F23" s="72"/>
      <c r="G23" s="72"/>
      <c r="H23" s="72"/>
      <c r="I23" s="72"/>
      <c r="J23" s="72"/>
      <c r="K23" s="72"/>
      <c r="L23" s="72"/>
      <c r="M23" s="72"/>
      <c r="N23" s="72"/>
      <c r="O23" s="72"/>
      <c r="P23" s="72"/>
      <c r="Q23" s="72"/>
      <c r="R23" s="72"/>
      <c r="S23" s="72"/>
      <c r="T23" s="100"/>
      <c r="U23" s="72"/>
      <c r="V23" s="72"/>
      <c r="W23" s="102"/>
      <c r="X23" s="72"/>
      <c r="Y23" s="72"/>
      <c r="Z23" s="72"/>
      <c r="AA23" s="72"/>
      <c r="AB23" s="72"/>
      <c r="AC23" s="72"/>
      <c r="AD23" s="72"/>
      <c r="AE23" s="72"/>
      <c r="AF23" s="72"/>
      <c r="AG23" s="72"/>
      <c r="AH23" s="72"/>
      <c r="AI23" s="72"/>
      <c r="AJ23" s="72"/>
      <c r="AK23" s="72"/>
      <c r="AL23" s="72"/>
      <c r="AM23" s="72"/>
    </row>
    <row r="24" spans="1:39">
      <c r="A24" s="100"/>
      <c r="B24" s="72"/>
      <c r="C24" s="72"/>
      <c r="D24" s="72"/>
      <c r="E24" s="72"/>
      <c r="F24" s="72"/>
      <c r="G24" s="72"/>
      <c r="H24" s="106"/>
      <c r="I24" s="72"/>
      <c r="J24" s="72"/>
      <c r="K24" s="72"/>
      <c r="L24" s="72"/>
      <c r="M24" s="72"/>
      <c r="N24" s="72"/>
      <c r="O24" s="72"/>
      <c r="P24" s="72"/>
      <c r="Q24" s="72"/>
      <c r="R24" s="72"/>
      <c r="S24" s="72"/>
      <c r="T24" s="100"/>
      <c r="U24" s="72"/>
      <c r="V24" s="72"/>
      <c r="W24" s="102"/>
      <c r="X24" s="72"/>
      <c r="Y24" s="72"/>
      <c r="Z24" s="72"/>
      <c r="AA24" s="72"/>
      <c r="AB24" s="72"/>
      <c r="AC24" s="72"/>
      <c r="AD24" s="72"/>
      <c r="AE24" s="72"/>
      <c r="AF24" s="72"/>
      <c r="AG24" s="72"/>
      <c r="AH24" s="72"/>
      <c r="AI24" s="72"/>
      <c r="AJ24" s="72"/>
      <c r="AK24" s="72"/>
      <c r="AL24" s="72"/>
      <c r="AM24" s="72"/>
    </row>
    <row r="25" spans="1:39">
      <c r="A25" s="100"/>
      <c r="B25" s="72"/>
      <c r="C25" s="72"/>
      <c r="D25" s="72"/>
      <c r="E25" s="72"/>
      <c r="F25" s="72"/>
      <c r="G25" s="72"/>
      <c r="H25" s="72"/>
      <c r="I25" s="72"/>
      <c r="J25" s="72"/>
      <c r="K25" s="72"/>
      <c r="L25" s="72"/>
      <c r="M25" s="72"/>
      <c r="N25" s="72"/>
      <c r="O25" s="72"/>
      <c r="P25" s="72"/>
      <c r="Q25" s="72"/>
      <c r="R25" s="72"/>
      <c r="S25" s="72"/>
      <c r="T25" s="100"/>
      <c r="U25" s="72"/>
      <c r="V25" s="72"/>
      <c r="W25" s="102"/>
      <c r="X25" s="72"/>
      <c r="Y25" s="72"/>
      <c r="Z25" s="72"/>
      <c r="AA25" s="72"/>
      <c r="AB25" s="72"/>
      <c r="AC25" s="72"/>
      <c r="AD25" s="72"/>
      <c r="AE25" s="72"/>
      <c r="AF25" s="72"/>
      <c r="AG25" s="72"/>
      <c r="AH25" s="72"/>
      <c r="AI25" s="72"/>
      <c r="AJ25" s="72"/>
      <c r="AK25" s="72"/>
      <c r="AL25" s="72"/>
      <c r="AM25" s="72"/>
    </row>
    <row r="26" spans="1:39">
      <c r="A26" s="100"/>
      <c r="B26" s="72"/>
      <c r="C26" s="72"/>
      <c r="D26" s="72"/>
      <c r="E26" s="72"/>
      <c r="F26" s="72"/>
      <c r="G26" s="72"/>
      <c r="H26" s="72"/>
      <c r="I26" s="72"/>
      <c r="J26" s="72"/>
      <c r="K26" s="72"/>
      <c r="L26" s="72"/>
      <c r="M26" s="72"/>
      <c r="N26" s="72"/>
      <c r="O26" s="72"/>
      <c r="P26" s="72"/>
      <c r="Q26" s="72"/>
      <c r="R26" s="72"/>
      <c r="S26" s="72"/>
      <c r="T26" s="100"/>
      <c r="U26" s="72"/>
      <c r="V26" s="72"/>
      <c r="W26" s="102"/>
      <c r="X26" s="72"/>
      <c r="Y26" s="72"/>
      <c r="Z26" s="72"/>
      <c r="AA26" s="72"/>
      <c r="AB26" s="72"/>
      <c r="AC26" s="72"/>
      <c r="AD26" s="72"/>
      <c r="AE26" s="72"/>
      <c r="AF26" s="72"/>
      <c r="AG26" s="72"/>
      <c r="AH26" s="72"/>
      <c r="AI26" s="72"/>
      <c r="AJ26" s="72"/>
      <c r="AK26" s="72"/>
      <c r="AL26" s="72"/>
      <c r="AM26" s="72"/>
    </row>
    <row r="27" spans="1:39">
      <c r="A27" s="100"/>
      <c r="B27" s="72"/>
      <c r="C27" s="72"/>
      <c r="D27" s="72"/>
      <c r="E27" s="72"/>
      <c r="F27" s="72"/>
      <c r="G27" s="72"/>
      <c r="H27" s="72"/>
      <c r="I27" s="72"/>
      <c r="J27" s="72"/>
      <c r="K27" s="72"/>
      <c r="L27" s="72"/>
      <c r="M27" s="72"/>
      <c r="N27" s="72"/>
      <c r="O27" s="72"/>
      <c r="P27" s="72"/>
      <c r="Q27" s="72"/>
      <c r="R27" s="72"/>
      <c r="S27" s="72"/>
      <c r="T27" s="100"/>
      <c r="U27" s="72"/>
      <c r="V27" s="72"/>
      <c r="W27" s="102"/>
      <c r="X27" s="72"/>
      <c r="Y27" s="72"/>
      <c r="Z27" s="72"/>
      <c r="AA27" s="72"/>
      <c r="AB27" s="72"/>
      <c r="AC27" s="72"/>
      <c r="AD27" s="72"/>
      <c r="AE27" s="72"/>
      <c r="AF27" s="72"/>
      <c r="AG27" s="72"/>
      <c r="AH27" s="72"/>
      <c r="AI27" s="72"/>
      <c r="AJ27" s="72"/>
      <c r="AK27" s="72"/>
      <c r="AL27" s="72"/>
      <c r="AM27" s="72"/>
    </row>
    <row r="28" spans="1:39">
      <c r="A28" s="100"/>
      <c r="B28" s="72"/>
      <c r="C28" s="72"/>
      <c r="D28" s="72"/>
      <c r="E28" s="72"/>
      <c r="F28" s="72"/>
      <c r="G28" s="72"/>
      <c r="H28" s="72"/>
      <c r="I28" s="72"/>
      <c r="J28" s="72"/>
      <c r="K28" s="72"/>
      <c r="L28" s="72"/>
      <c r="M28" s="72"/>
      <c r="N28" s="72"/>
      <c r="O28" s="72"/>
      <c r="P28" s="72"/>
      <c r="Q28" s="72"/>
      <c r="R28" s="72"/>
      <c r="S28" s="72"/>
      <c r="T28" s="100"/>
      <c r="U28" s="72"/>
      <c r="V28" s="72"/>
      <c r="W28" s="102"/>
      <c r="X28" s="72"/>
      <c r="Y28" s="72"/>
      <c r="Z28" s="72"/>
      <c r="AA28" s="72"/>
      <c r="AB28" s="72"/>
      <c r="AC28" s="72"/>
      <c r="AD28" s="72"/>
      <c r="AE28" s="72"/>
      <c r="AF28" s="72"/>
      <c r="AG28" s="72"/>
      <c r="AH28" s="72"/>
      <c r="AI28" s="72"/>
      <c r="AJ28" s="72"/>
      <c r="AK28" s="72"/>
      <c r="AL28" s="72"/>
      <c r="AM28" s="72"/>
    </row>
    <row r="29" spans="1:39">
      <c r="A29" s="100"/>
      <c r="B29" s="72"/>
      <c r="C29" s="72"/>
      <c r="D29" s="72"/>
      <c r="E29" s="72"/>
      <c r="F29" s="72"/>
      <c r="G29" s="72"/>
      <c r="H29" s="72"/>
      <c r="I29" s="72"/>
      <c r="J29" s="72"/>
      <c r="K29" s="72"/>
      <c r="L29" s="72"/>
      <c r="M29" s="72"/>
      <c r="N29" s="72"/>
      <c r="O29" s="106"/>
      <c r="P29" s="72"/>
      <c r="Q29" s="72"/>
      <c r="R29" s="72"/>
      <c r="S29" s="72"/>
      <c r="T29" s="100"/>
      <c r="U29" s="72"/>
      <c r="V29" s="72"/>
      <c r="W29" s="102"/>
      <c r="X29" s="72"/>
      <c r="Y29" s="72"/>
      <c r="Z29" s="72"/>
      <c r="AA29" s="72"/>
      <c r="AB29" s="72"/>
      <c r="AC29" s="72"/>
      <c r="AD29" s="72"/>
      <c r="AE29" s="72"/>
      <c r="AF29" s="72"/>
      <c r="AG29" s="72"/>
      <c r="AH29" s="72"/>
      <c r="AI29" s="72"/>
      <c r="AJ29" s="72"/>
      <c r="AK29" s="72"/>
      <c r="AL29" s="72"/>
      <c r="AM29" s="72"/>
    </row>
    <row r="30" spans="1:39">
      <c r="A30" s="100"/>
      <c r="B30" s="72"/>
      <c r="C30" s="72"/>
      <c r="D30" s="72"/>
      <c r="E30" s="72"/>
      <c r="F30" s="72"/>
      <c r="G30" s="72"/>
      <c r="H30" s="72"/>
      <c r="I30" s="72"/>
      <c r="J30" s="72"/>
      <c r="K30" s="72"/>
      <c r="L30" s="72"/>
      <c r="M30" s="72"/>
      <c r="N30" s="72"/>
      <c r="O30" s="72"/>
      <c r="P30" s="72"/>
      <c r="Q30" s="72"/>
      <c r="R30" s="72"/>
      <c r="S30" s="72"/>
      <c r="T30" s="100"/>
      <c r="U30" s="72"/>
      <c r="V30" s="72"/>
      <c r="W30" s="102"/>
      <c r="X30" s="72"/>
      <c r="Y30" s="72"/>
      <c r="Z30" s="72"/>
      <c r="AA30" s="72"/>
      <c r="AB30" s="72"/>
      <c r="AC30" s="72"/>
      <c r="AD30" s="72"/>
      <c r="AE30" s="72"/>
      <c r="AF30" s="72"/>
      <c r="AG30" s="72"/>
      <c r="AH30" s="72"/>
      <c r="AI30" s="72"/>
      <c r="AJ30" s="72"/>
      <c r="AK30" s="72"/>
      <c r="AL30" s="72"/>
      <c r="AM30" s="72"/>
    </row>
    <row r="31" spans="1:39">
      <c r="A31" s="100"/>
      <c r="B31" s="72"/>
      <c r="C31" s="72"/>
      <c r="D31" s="72"/>
      <c r="E31" s="72"/>
      <c r="F31" s="72"/>
      <c r="G31" s="72"/>
      <c r="H31" s="72"/>
      <c r="I31" s="72"/>
      <c r="J31" s="72"/>
      <c r="K31" s="72"/>
      <c r="L31" s="72"/>
      <c r="M31" s="72"/>
      <c r="N31" s="72"/>
      <c r="O31" s="72"/>
      <c r="P31" s="72"/>
      <c r="Q31" s="72"/>
      <c r="R31" s="72"/>
      <c r="S31" s="106"/>
      <c r="T31" s="100"/>
      <c r="U31" s="72"/>
      <c r="V31" s="72"/>
      <c r="W31" s="102"/>
      <c r="X31" s="72"/>
      <c r="Y31" s="72"/>
      <c r="Z31" s="72"/>
      <c r="AA31" s="72"/>
      <c r="AB31" s="72"/>
      <c r="AC31" s="72"/>
      <c r="AD31" s="72"/>
      <c r="AE31" s="72"/>
      <c r="AF31" s="72"/>
      <c r="AG31" s="72"/>
      <c r="AH31" s="72"/>
      <c r="AI31" s="72"/>
      <c r="AJ31" s="72"/>
      <c r="AK31" s="72"/>
      <c r="AL31" s="72"/>
      <c r="AM31" s="72"/>
    </row>
    <row r="32" spans="1:39">
      <c r="A32" s="100"/>
      <c r="B32" s="72"/>
      <c r="C32" s="72"/>
      <c r="D32" s="72"/>
      <c r="E32" s="72"/>
      <c r="F32" s="72"/>
      <c r="G32" s="72"/>
      <c r="H32" s="72"/>
      <c r="I32" s="72"/>
      <c r="J32" s="72"/>
      <c r="K32" s="72"/>
      <c r="L32" s="72"/>
      <c r="M32" s="72"/>
      <c r="N32" s="72"/>
      <c r="O32" s="72"/>
      <c r="P32" s="72"/>
      <c r="Q32" s="72"/>
      <c r="R32" s="72"/>
      <c r="S32" s="72"/>
      <c r="T32" s="100"/>
      <c r="U32" s="72"/>
      <c r="V32" s="72"/>
      <c r="W32" s="102"/>
      <c r="X32" s="72"/>
      <c r="Y32" s="72"/>
      <c r="Z32" s="72"/>
      <c r="AA32" s="72"/>
      <c r="AB32" s="72"/>
      <c r="AC32" s="72"/>
      <c r="AD32" s="72"/>
      <c r="AE32" s="72"/>
      <c r="AF32" s="72"/>
      <c r="AG32" s="72"/>
      <c r="AH32" s="72"/>
      <c r="AI32" s="72"/>
      <c r="AJ32" s="72"/>
      <c r="AK32" s="72"/>
      <c r="AL32" s="72"/>
      <c r="AM32" s="72"/>
    </row>
    <row r="33" spans="1:39">
      <c r="A33" s="100"/>
      <c r="B33" s="72"/>
      <c r="C33" s="72"/>
      <c r="D33" s="72"/>
      <c r="E33" s="72"/>
      <c r="F33" s="72"/>
      <c r="G33" s="72"/>
      <c r="H33" s="72"/>
      <c r="I33" s="72"/>
      <c r="J33" s="72"/>
      <c r="K33" s="72"/>
      <c r="L33" s="72"/>
      <c r="M33" s="72"/>
      <c r="N33" s="72"/>
      <c r="O33" s="72"/>
      <c r="P33" s="72"/>
      <c r="Q33" s="72"/>
      <c r="R33" s="72"/>
      <c r="S33" s="72"/>
      <c r="T33" s="100"/>
      <c r="U33" s="72"/>
      <c r="V33" s="72"/>
      <c r="W33" s="102"/>
      <c r="X33" s="72"/>
      <c r="Y33" s="72"/>
      <c r="Z33" s="72"/>
      <c r="AA33" s="72"/>
      <c r="AB33" s="72"/>
      <c r="AC33" s="72"/>
      <c r="AD33" s="72"/>
      <c r="AE33" s="72"/>
      <c r="AF33" s="72"/>
      <c r="AG33" s="72"/>
      <c r="AH33" s="72"/>
      <c r="AI33" s="72"/>
      <c r="AJ33" s="72"/>
      <c r="AK33" s="72"/>
      <c r="AL33" s="72"/>
      <c r="AM33" s="72"/>
    </row>
    <row r="34" spans="1:39">
      <c r="A34" s="100"/>
      <c r="B34" s="72"/>
      <c r="C34" s="72"/>
      <c r="D34" s="72"/>
      <c r="E34" s="72"/>
      <c r="F34" s="72"/>
      <c r="G34" s="72"/>
      <c r="H34" s="72"/>
      <c r="I34" s="72"/>
      <c r="J34" s="72"/>
      <c r="K34" s="72"/>
      <c r="L34" s="72"/>
      <c r="M34" s="72"/>
      <c r="N34" s="72"/>
      <c r="O34" s="72"/>
      <c r="P34" s="72"/>
      <c r="Q34" s="72"/>
      <c r="R34" s="72"/>
      <c r="S34" s="72"/>
      <c r="T34" s="100"/>
      <c r="U34" s="72"/>
      <c r="V34" s="72"/>
      <c r="W34" s="102"/>
      <c r="X34" s="72"/>
      <c r="Y34" s="72"/>
      <c r="Z34" s="72"/>
      <c r="AA34" s="72"/>
      <c r="AB34" s="72"/>
      <c r="AC34" s="72"/>
      <c r="AD34" s="72"/>
      <c r="AE34" s="72"/>
      <c r="AF34" s="72"/>
      <c r="AG34" s="72"/>
      <c r="AH34" s="72"/>
      <c r="AI34" s="72"/>
      <c r="AJ34" s="72"/>
      <c r="AK34" s="72"/>
      <c r="AL34" s="72"/>
      <c r="AM34" s="72"/>
    </row>
    <row r="35" spans="1:39">
      <c r="A35" s="100"/>
      <c r="B35" s="72"/>
      <c r="C35" s="72"/>
      <c r="D35" s="72"/>
      <c r="E35" s="72"/>
      <c r="F35" s="72"/>
      <c r="G35" s="72"/>
      <c r="H35" s="72"/>
      <c r="I35" s="72"/>
      <c r="J35" s="72"/>
      <c r="K35" s="72"/>
      <c r="L35" s="72"/>
      <c r="M35" s="72"/>
      <c r="N35" s="72"/>
      <c r="O35" s="72"/>
      <c r="P35" s="72"/>
      <c r="Q35" s="72"/>
      <c r="R35" s="72"/>
      <c r="S35" s="72"/>
      <c r="T35" s="100"/>
      <c r="U35" s="72"/>
      <c r="V35" s="72"/>
      <c r="W35" s="102"/>
      <c r="X35" s="72"/>
      <c r="Y35" s="72"/>
      <c r="Z35" s="72"/>
      <c r="AA35" s="72"/>
      <c r="AB35" s="72"/>
      <c r="AC35" s="72"/>
      <c r="AD35" s="72"/>
      <c r="AE35" s="72"/>
      <c r="AF35" s="72"/>
      <c r="AG35" s="72"/>
      <c r="AH35" s="72"/>
      <c r="AI35" s="72"/>
      <c r="AJ35" s="72"/>
      <c r="AK35" s="72"/>
      <c r="AL35" s="72"/>
      <c r="AM35" s="72"/>
    </row>
    <row r="36" spans="1:39">
      <c r="A36" s="100"/>
      <c r="B36" s="72"/>
      <c r="C36" s="72"/>
      <c r="D36" s="72"/>
      <c r="E36" s="72"/>
      <c r="F36" s="72"/>
      <c r="G36" s="72"/>
      <c r="H36" s="72"/>
      <c r="I36" s="72"/>
      <c r="J36" s="72"/>
      <c r="K36" s="72"/>
      <c r="L36" s="72"/>
      <c r="M36" s="72"/>
      <c r="N36" s="72"/>
      <c r="O36" s="72"/>
      <c r="P36" s="72"/>
      <c r="Q36" s="72"/>
      <c r="R36" s="72"/>
      <c r="S36" s="72"/>
      <c r="T36" s="100"/>
      <c r="U36" s="72"/>
      <c r="V36" s="72"/>
      <c r="W36" s="102"/>
      <c r="X36" s="72"/>
      <c r="Y36" s="72"/>
      <c r="Z36" s="72"/>
      <c r="AA36" s="72"/>
      <c r="AB36" s="72"/>
      <c r="AC36" s="72"/>
      <c r="AD36" s="72"/>
      <c r="AE36" s="72"/>
      <c r="AF36" s="72"/>
      <c r="AG36" s="72"/>
      <c r="AH36" s="72"/>
      <c r="AI36" s="72"/>
      <c r="AJ36" s="72"/>
      <c r="AK36" s="72"/>
      <c r="AL36" s="72"/>
      <c r="AM36" s="72"/>
    </row>
    <row r="37" spans="1:39">
      <c r="A37" s="100"/>
      <c r="B37" s="72"/>
      <c r="C37" s="72"/>
      <c r="D37" s="72"/>
      <c r="E37" s="72"/>
      <c r="F37" s="72"/>
      <c r="G37" s="72"/>
      <c r="H37" s="72"/>
      <c r="I37" s="72"/>
      <c r="J37" s="72"/>
      <c r="K37" s="72"/>
      <c r="L37" s="72"/>
      <c r="M37" s="72"/>
      <c r="N37" s="72"/>
      <c r="O37" s="72"/>
      <c r="P37" s="72"/>
      <c r="Q37" s="72"/>
      <c r="R37" s="72"/>
      <c r="S37" s="72"/>
      <c r="T37" s="100"/>
      <c r="U37" s="72"/>
      <c r="V37" s="72"/>
      <c r="W37" s="102"/>
      <c r="X37" s="72"/>
      <c r="Y37" s="72"/>
      <c r="Z37" s="72"/>
      <c r="AA37" s="72"/>
      <c r="AB37" s="72"/>
      <c r="AC37" s="72"/>
      <c r="AD37" s="72"/>
      <c r="AE37" s="72"/>
      <c r="AF37" s="72"/>
      <c r="AG37" s="72"/>
      <c r="AH37" s="72"/>
      <c r="AI37" s="72"/>
      <c r="AJ37" s="72"/>
      <c r="AK37" s="72"/>
      <c r="AL37" s="72"/>
      <c r="AM37" s="72"/>
    </row>
    <row r="38" spans="1:39">
      <c r="A38" s="100"/>
      <c r="B38" s="72"/>
      <c r="C38" s="72"/>
      <c r="D38" s="72"/>
      <c r="E38" s="72"/>
      <c r="F38" s="72"/>
      <c r="G38" s="72"/>
      <c r="H38" s="72"/>
      <c r="I38" s="72"/>
      <c r="J38" s="72"/>
      <c r="K38" s="72"/>
      <c r="L38" s="72"/>
      <c r="M38" s="72"/>
      <c r="N38" s="72"/>
      <c r="O38" s="72"/>
      <c r="P38" s="72"/>
      <c r="Q38" s="72"/>
      <c r="R38" s="72"/>
      <c r="S38" s="72"/>
      <c r="T38" s="100"/>
      <c r="U38" s="72"/>
      <c r="V38" s="72"/>
      <c r="W38" s="102"/>
      <c r="X38" s="72"/>
      <c r="Y38" s="72"/>
      <c r="Z38" s="72"/>
      <c r="AA38" s="72"/>
      <c r="AB38" s="72"/>
      <c r="AC38" s="72"/>
      <c r="AD38" s="72"/>
      <c r="AE38" s="72"/>
      <c r="AF38" s="72"/>
      <c r="AG38" s="72"/>
      <c r="AH38" s="72"/>
      <c r="AI38" s="72"/>
      <c r="AJ38" s="72"/>
      <c r="AK38" s="72"/>
      <c r="AL38" s="72"/>
      <c r="AM38" s="72"/>
    </row>
    <row r="39" spans="1:39">
      <c r="A39" s="100"/>
      <c r="B39" s="72"/>
      <c r="C39" s="72"/>
      <c r="D39" s="72"/>
      <c r="E39" s="72"/>
      <c r="F39" s="72"/>
      <c r="G39" s="72"/>
      <c r="H39" s="72"/>
      <c r="I39" s="72"/>
      <c r="J39" s="72"/>
      <c r="K39" s="72"/>
      <c r="L39" s="72"/>
      <c r="M39" s="72"/>
      <c r="N39" s="72"/>
      <c r="O39" s="72"/>
      <c r="P39" s="72"/>
      <c r="Q39" s="72"/>
      <c r="R39" s="72"/>
      <c r="S39" s="72"/>
      <c r="T39" s="100"/>
      <c r="U39" s="72"/>
      <c r="V39" s="72"/>
      <c r="W39" s="102"/>
      <c r="X39" s="72"/>
      <c r="Y39" s="72"/>
      <c r="Z39" s="72"/>
      <c r="AA39" s="72"/>
      <c r="AB39" s="72"/>
      <c r="AC39" s="72"/>
      <c r="AD39" s="72"/>
      <c r="AE39" s="72"/>
      <c r="AF39" s="72"/>
      <c r="AG39" s="72"/>
      <c r="AH39" s="72"/>
      <c r="AI39" s="72"/>
      <c r="AJ39" s="72"/>
      <c r="AK39" s="72"/>
      <c r="AL39" s="72"/>
      <c r="AM39" s="72"/>
    </row>
    <row r="40" spans="1:39">
      <c r="A40" s="100"/>
      <c r="B40" s="72"/>
      <c r="C40" s="72"/>
      <c r="D40" s="72"/>
      <c r="E40" s="72"/>
      <c r="F40" s="72"/>
      <c r="G40" s="72"/>
      <c r="H40" s="72"/>
      <c r="I40" s="72"/>
      <c r="J40" s="72"/>
      <c r="K40" s="72"/>
      <c r="L40" s="72"/>
      <c r="M40" s="72"/>
      <c r="N40" s="72"/>
      <c r="O40" s="72"/>
      <c r="P40" s="72"/>
      <c r="Q40" s="72"/>
      <c r="R40" s="72"/>
      <c r="S40" s="72"/>
      <c r="T40" s="100"/>
      <c r="U40" s="72"/>
      <c r="V40" s="72"/>
      <c r="W40" s="102"/>
      <c r="X40" s="72"/>
      <c r="Y40" s="72"/>
      <c r="Z40" s="72"/>
      <c r="AA40" s="72"/>
      <c r="AB40" s="72"/>
      <c r="AC40" s="72"/>
      <c r="AD40" s="72"/>
      <c r="AE40" s="72"/>
      <c r="AF40" s="72"/>
      <c r="AG40" s="72"/>
      <c r="AH40" s="72"/>
      <c r="AI40" s="72"/>
      <c r="AJ40" s="72"/>
      <c r="AK40" s="72"/>
      <c r="AL40" s="72"/>
      <c r="AM40" s="72"/>
    </row>
    <row r="41" spans="1:39">
      <c r="A41" s="100"/>
      <c r="B41" s="72"/>
      <c r="C41" s="72"/>
      <c r="D41" s="72"/>
      <c r="E41" s="72"/>
      <c r="F41" s="72"/>
      <c r="G41" s="72"/>
      <c r="H41" s="72"/>
      <c r="I41" s="72"/>
      <c r="J41" s="72"/>
      <c r="K41" s="72"/>
      <c r="L41" s="72"/>
      <c r="M41" s="72"/>
      <c r="N41" s="72"/>
      <c r="O41" s="72"/>
      <c r="P41" s="72"/>
      <c r="Q41" s="72"/>
      <c r="R41" s="72"/>
      <c r="S41" s="72"/>
      <c r="T41" s="100"/>
      <c r="U41" s="72"/>
      <c r="V41" s="72"/>
      <c r="W41" s="102"/>
      <c r="X41" s="72"/>
      <c r="Y41" s="72"/>
      <c r="Z41" s="72"/>
      <c r="AA41" s="72"/>
      <c r="AB41" s="72"/>
      <c r="AC41" s="72"/>
      <c r="AD41" s="72"/>
      <c r="AE41" s="72"/>
      <c r="AF41" s="72"/>
      <c r="AG41" s="72"/>
      <c r="AH41" s="72"/>
      <c r="AI41" s="72"/>
      <c r="AJ41" s="72"/>
      <c r="AK41" s="72"/>
      <c r="AL41" s="72"/>
      <c r="AM41" s="72"/>
    </row>
    <row r="42" spans="1:39">
      <c r="A42" s="100"/>
      <c r="B42" s="72"/>
      <c r="C42" s="72"/>
      <c r="D42" s="72"/>
      <c r="E42" s="72"/>
      <c r="F42" s="72"/>
      <c r="G42" s="72"/>
      <c r="H42" s="72"/>
      <c r="I42" s="72"/>
      <c r="J42" s="72"/>
      <c r="K42" s="72"/>
      <c r="L42" s="72"/>
      <c r="M42" s="72"/>
      <c r="N42" s="72"/>
      <c r="O42" s="72"/>
      <c r="P42" s="72"/>
      <c r="Q42" s="72"/>
      <c r="R42" s="72"/>
      <c r="S42" s="72"/>
      <c r="T42" s="100"/>
      <c r="U42" s="72"/>
      <c r="V42" s="72"/>
      <c r="W42" s="102"/>
      <c r="X42" s="72"/>
      <c r="Y42" s="72"/>
      <c r="Z42" s="72"/>
      <c r="AA42" s="72"/>
      <c r="AB42" s="72"/>
      <c r="AC42" s="72"/>
      <c r="AD42" s="72"/>
      <c r="AE42" s="72"/>
      <c r="AF42" s="72"/>
      <c r="AG42" s="72"/>
      <c r="AH42" s="72"/>
      <c r="AI42" s="72"/>
      <c r="AJ42" s="72"/>
      <c r="AK42" s="72"/>
      <c r="AL42" s="72"/>
      <c r="AM42" s="72"/>
    </row>
    <row r="43" spans="1:39">
      <c r="A43" s="100"/>
      <c r="B43" s="72"/>
      <c r="C43" s="72"/>
      <c r="D43" s="72"/>
      <c r="E43" s="72"/>
      <c r="F43" s="72"/>
      <c r="G43" s="72"/>
      <c r="H43" s="72"/>
      <c r="I43" s="72"/>
      <c r="J43" s="72"/>
      <c r="K43" s="72"/>
      <c r="L43" s="72"/>
      <c r="M43" s="72"/>
      <c r="N43" s="72"/>
      <c r="O43" s="72"/>
      <c r="P43" s="72"/>
      <c r="Q43" s="72"/>
      <c r="R43" s="72"/>
      <c r="S43" s="72"/>
      <c r="T43" s="100"/>
      <c r="U43" s="72"/>
      <c r="V43" s="72"/>
      <c r="W43" s="102"/>
      <c r="X43" s="72"/>
      <c r="Y43" s="72"/>
      <c r="Z43" s="72"/>
      <c r="AA43" s="72"/>
      <c r="AB43" s="72"/>
      <c r="AC43" s="72"/>
      <c r="AD43" s="72"/>
      <c r="AE43" s="72"/>
      <c r="AF43" s="72"/>
      <c r="AG43" s="72"/>
      <c r="AH43" s="72"/>
      <c r="AI43" s="72"/>
      <c r="AJ43" s="72"/>
      <c r="AK43" s="72"/>
      <c r="AL43" s="72"/>
      <c r="AM43" s="72"/>
    </row>
    <row r="44" spans="1:39">
      <c r="A44" s="100"/>
      <c r="B44" s="72"/>
      <c r="C44" s="72"/>
      <c r="D44" s="72"/>
      <c r="E44" s="72"/>
      <c r="F44" s="72"/>
      <c r="G44" s="72"/>
      <c r="H44" s="72"/>
      <c r="I44" s="72"/>
      <c r="J44" s="72"/>
      <c r="K44" s="72"/>
      <c r="L44" s="72"/>
      <c r="M44" s="72"/>
      <c r="N44" s="72"/>
      <c r="O44" s="72"/>
      <c r="P44" s="72"/>
      <c r="Q44" s="72"/>
      <c r="R44" s="72"/>
      <c r="S44" s="72"/>
      <c r="T44" s="100"/>
      <c r="U44" s="72"/>
      <c r="V44" s="72"/>
      <c r="W44" s="102"/>
      <c r="X44" s="72"/>
      <c r="Y44" s="72"/>
      <c r="Z44" s="72"/>
      <c r="AA44" s="72"/>
      <c r="AB44" s="72"/>
      <c r="AC44" s="72"/>
      <c r="AD44" s="72"/>
      <c r="AE44" s="72"/>
      <c r="AF44" s="72"/>
      <c r="AG44" s="72"/>
      <c r="AH44" s="72"/>
      <c r="AI44" s="72"/>
      <c r="AJ44" s="72"/>
      <c r="AK44" s="72"/>
      <c r="AL44" s="72"/>
      <c r="AM44" s="72"/>
    </row>
    <row r="45" spans="1:39">
      <c r="A45" s="100"/>
      <c r="B45" s="72"/>
      <c r="C45" s="72"/>
      <c r="D45" s="72"/>
      <c r="E45" s="72"/>
      <c r="F45" s="72"/>
      <c r="G45" s="72"/>
      <c r="H45" s="72"/>
      <c r="I45" s="72"/>
      <c r="J45" s="72"/>
      <c r="K45" s="72"/>
      <c r="L45" s="72"/>
      <c r="M45" s="72"/>
      <c r="N45" s="72"/>
      <c r="O45" s="72"/>
      <c r="P45" s="72"/>
      <c r="Q45" s="72"/>
      <c r="R45" s="72"/>
      <c r="S45" s="72"/>
      <c r="T45" s="100"/>
      <c r="U45" s="72"/>
      <c r="V45" s="72"/>
      <c r="W45" s="102"/>
      <c r="X45" s="72"/>
      <c r="Y45" s="72"/>
      <c r="Z45" s="72"/>
      <c r="AA45" s="72"/>
      <c r="AB45" s="72"/>
      <c r="AC45" s="72"/>
      <c r="AD45" s="72"/>
      <c r="AE45" s="72"/>
      <c r="AF45" s="72"/>
      <c r="AG45" s="72"/>
      <c r="AH45" s="72"/>
      <c r="AI45" s="72"/>
      <c r="AJ45" s="72"/>
      <c r="AK45" s="72"/>
      <c r="AL45" s="72"/>
      <c r="AM45" s="72"/>
    </row>
    <row r="46" spans="1:39">
      <c r="A46" s="100"/>
      <c r="B46" s="72"/>
      <c r="C46" s="72"/>
      <c r="D46" s="72"/>
      <c r="E46" s="72"/>
      <c r="F46" s="72"/>
      <c r="G46" s="72"/>
      <c r="H46" s="72"/>
      <c r="I46" s="72"/>
      <c r="J46" s="72"/>
      <c r="K46" s="72"/>
      <c r="L46" s="72"/>
      <c r="M46" s="72"/>
      <c r="N46" s="72"/>
      <c r="O46" s="72"/>
      <c r="P46" s="72"/>
      <c r="Q46" s="72"/>
      <c r="R46" s="72"/>
      <c r="S46" s="72"/>
      <c r="T46" s="100"/>
      <c r="U46" s="72"/>
      <c r="V46" s="72"/>
      <c r="W46" s="102"/>
      <c r="X46" s="72"/>
      <c r="Y46" s="72"/>
      <c r="Z46" s="72"/>
      <c r="AA46" s="72"/>
      <c r="AB46" s="72"/>
      <c r="AC46" s="72"/>
      <c r="AD46" s="72"/>
      <c r="AE46" s="72"/>
      <c r="AF46" s="72"/>
      <c r="AG46" s="72"/>
      <c r="AH46" s="72"/>
      <c r="AI46" s="72"/>
      <c r="AJ46" s="72"/>
      <c r="AK46" s="72"/>
      <c r="AL46" s="72"/>
      <c r="AM46" s="72"/>
    </row>
    <row r="47" spans="1:39">
      <c r="A47" s="100"/>
      <c r="B47" s="72"/>
      <c r="C47" s="72"/>
      <c r="D47" s="72"/>
      <c r="E47" s="72"/>
      <c r="F47" s="72"/>
      <c r="G47" s="72"/>
      <c r="H47" s="72"/>
      <c r="I47" s="72"/>
      <c r="J47" s="72"/>
      <c r="K47" s="72"/>
      <c r="L47" s="72"/>
      <c r="M47" s="72"/>
      <c r="N47" s="72"/>
      <c r="O47" s="72"/>
      <c r="P47" s="72"/>
      <c r="Q47" s="72"/>
      <c r="R47" s="72"/>
      <c r="S47" s="72"/>
      <c r="T47" s="100"/>
      <c r="U47" s="72"/>
      <c r="V47" s="72"/>
      <c r="W47" s="102"/>
      <c r="X47" s="72"/>
      <c r="Y47" s="72"/>
      <c r="Z47" s="72"/>
      <c r="AA47" s="72"/>
      <c r="AB47" s="72"/>
      <c r="AC47" s="72"/>
      <c r="AD47" s="72"/>
      <c r="AE47" s="72"/>
      <c r="AF47" s="72"/>
      <c r="AG47" s="72"/>
      <c r="AH47" s="72"/>
      <c r="AI47" s="72"/>
      <c r="AJ47" s="72"/>
      <c r="AK47" s="72"/>
      <c r="AL47" s="72"/>
      <c r="AM47" s="72"/>
    </row>
    <row r="48" spans="1:39">
      <c r="A48" s="100"/>
      <c r="B48" s="72"/>
      <c r="C48" s="72"/>
      <c r="D48" s="72"/>
      <c r="E48" s="72"/>
      <c r="F48" s="72"/>
      <c r="G48" s="72"/>
      <c r="H48" s="72"/>
      <c r="I48" s="72"/>
      <c r="J48" s="72"/>
      <c r="K48" s="72"/>
      <c r="L48" s="72"/>
      <c r="M48" s="72"/>
      <c r="N48" s="72"/>
      <c r="O48" s="72"/>
      <c r="P48" s="72"/>
      <c r="Q48" s="72"/>
      <c r="R48" s="72"/>
      <c r="S48" s="72"/>
      <c r="T48" s="100"/>
      <c r="U48" s="72"/>
      <c r="V48" s="72"/>
      <c r="W48" s="102"/>
      <c r="X48" s="72"/>
      <c r="Y48" s="72"/>
      <c r="Z48" s="72"/>
      <c r="AA48" s="72"/>
      <c r="AB48" s="72"/>
      <c r="AC48" s="72"/>
      <c r="AD48" s="72"/>
      <c r="AE48" s="72"/>
      <c r="AF48" s="72"/>
      <c r="AG48" s="72"/>
      <c r="AH48" s="72"/>
      <c r="AI48" s="72"/>
      <c r="AJ48" s="72"/>
      <c r="AK48" s="72"/>
      <c r="AL48" s="72"/>
      <c r="AM48" s="72"/>
    </row>
    <row r="49" spans="1:39">
      <c r="A49" s="100"/>
      <c r="B49" s="72"/>
      <c r="C49" s="72"/>
      <c r="D49" s="72"/>
      <c r="E49" s="72"/>
      <c r="F49" s="72"/>
      <c r="G49" s="72"/>
      <c r="H49" s="72"/>
      <c r="I49" s="72"/>
      <c r="J49" s="72"/>
      <c r="K49" s="72"/>
      <c r="L49" s="72"/>
      <c r="M49" s="72"/>
      <c r="N49" s="72"/>
      <c r="O49" s="72"/>
      <c r="P49" s="72"/>
      <c r="Q49" s="72"/>
      <c r="R49" s="72"/>
      <c r="S49" s="72"/>
      <c r="T49" s="100"/>
      <c r="U49" s="72"/>
      <c r="V49" s="72"/>
      <c r="W49" s="102"/>
      <c r="X49" s="72"/>
      <c r="Y49" s="72"/>
      <c r="Z49" s="72"/>
      <c r="AA49" s="72"/>
      <c r="AB49" s="72"/>
      <c r="AC49" s="72"/>
      <c r="AD49" s="72"/>
      <c r="AE49" s="72"/>
      <c r="AF49" s="72"/>
      <c r="AG49" s="72"/>
      <c r="AH49" s="72"/>
      <c r="AI49" s="72"/>
      <c r="AJ49" s="72"/>
      <c r="AK49" s="72"/>
      <c r="AL49" s="72"/>
      <c r="AM49" s="72"/>
    </row>
    <row r="50" spans="1:39">
      <c r="A50" s="100"/>
      <c r="B50" s="72"/>
      <c r="C50" s="72"/>
      <c r="D50" s="72"/>
      <c r="E50" s="72"/>
      <c r="F50" s="72"/>
      <c r="G50" s="72"/>
      <c r="H50" s="72"/>
      <c r="I50" s="72"/>
      <c r="J50" s="72"/>
      <c r="K50" s="72"/>
      <c r="L50" s="72"/>
      <c r="M50" s="72"/>
      <c r="N50" s="72"/>
      <c r="O50" s="72"/>
      <c r="P50" s="72"/>
      <c r="Q50" s="72"/>
      <c r="R50" s="72"/>
      <c r="S50" s="72"/>
      <c r="T50" s="100"/>
      <c r="U50" s="72"/>
      <c r="V50" s="72"/>
      <c r="W50" s="102"/>
      <c r="X50" s="72"/>
      <c r="Y50" s="72"/>
      <c r="Z50" s="72"/>
      <c r="AA50" s="72"/>
      <c r="AB50" s="72"/>
      <c r="AC50" s="72"/>
      <c r="AD50" s="72"/>
      <c r="AE50" s="72"/>
      <c r="AF50" s="72"/>
      <c r="AG50" s="72"/>
      <c r="AH50" s="72"/>
      <c r="AI50" s="72"/>
      <c r="AJ50" s="72"/>
      <c r="AK50" s="72"/>
      <c r="AL50" s="72"/>
      <c r="AM50" s="72"/>
    </row>
    <row r="51" spans="1:39">
      <c r="A51" s="100"/>
      <c r="B51" s="72"/>
      <c r="C51" s="72"/>
      <c r="D51" s="72"/>
      <c r="E51" s="72"/>
      <c r="F51" s="72"/>
      <c r="G51" s="72"/>
      <c r="H51" s="72"/>
      <c r="I51" s="72"/>
      <c r="J51" s="72"/>
      <c r="K51" s="72"/>
      <c r="L51" s="72"/>
      <c r="M51" s="72"/>
      <c r="N51" s="72"/>
      <c r="O51" s="72"/>
      <c r="P51" s="72"/>
      <c r="Q51" s="72"/>
      <c r="R51" s="72"/>
      <c r="S51" s="72"/>
      <c r="T51" s="100"/>
      <c r="U51" s="72"/>
      <c r="V51" s="72"/>
      <c r="W51" s="102"/>
      <c r="X51" s="72"/>
      <c r="Y51" s="72"/>
      <c r="Z51" s="72"/>
      <c r="AA51" s="72"/>
      <c r="AB51" s="72"/>
      <c r="AC51" s="72"/>
      <c r="AD51" s="72"/>
      <c r="AE51" s="72"/>
      <c r="AF51" s="72"/>
      <c r="AG51" s="72"/>
      <c r="AH51" s="72"/>
      <c r="AI51" s="72"/>
      <c r="AJ51" s="72"/>
      <c r="AK51" s="72"/>
      <c r="AL51" s="72"/>
      <c r="AM51" s="72"/>
    </row>
    <row r="52" spans="1:39">
      <c r="A52" s="100"/>
      <c r="B52" s="72"/>
      <c r="C52" s="72"/>
      <c r="D52" s="72"/>
      <c r="E52" s="72"/>
      <c r="F52" s="72"/>
      <c r="G52" s="72"/>
      <c r="H52" s="72"/>
      <c r="I52" s="72"/>
      <c r="J52" s="72"/>
      <c r="K52" s="72"/>
      <c r="L52" s="72"/>
      <c r="M52" s="72"/>
      <c r="N52" s="72"/>
      <c r="O52" s="72"/>
      <c r="P52" s="72"/>
      <c r="Q52" s="72"/>
      <c r="R52" s="72"/>
      <c r="S52" s="72"/>
      <c r="T52" s="100"/>
      <c r="U52" s="72"/>
      <c r="V52" s="72"/>
      <c r="W52" s="102"/>
      <c r="X52" s="72"/>
      <c r="Y52" s="72"/>
      <c r="Z52" s="72"/>
      <c r="AA52" s="72"/>
      <c r="AB52" s="72"/>
      <c r="AC52" s="72"/>
      <c r="AD52" s="72"/>
      <c r="AE52" s="72"/>
      <c r="AF52" s="72"/>
      <c r="AG52" s="72"/>
      <c r="AH52" s="72"/>
      <c r="AI52" s="72"/>
      <c r="AJ52" s="72"/>
      <c r="AK52" s="72"/>
      <c r="AL52" s="72"/>
      <c r="AM52" s="72"/>
    </row>
    <row r="53" spans="1:39">
      <c r="A53" s="100"/>
      <c r="B53" s="72"/>
      <c r="C53" s="72"/>
      <c r="D53" s="72"/>
      <c r="E53" s="72"/>
      <c r="F53" s="72"/>
      <c r="G53" s="72"/>
      <c r="H53" s="72"/>
      <c r="I53" s="72"/>
      <c r="J53" s="72"/>
      <c r="K53" s="72"/>
      <c r="L53" s="72"/>
      <c r="M53" s="72"/>
      <c r="N53" s="72"/>
      <c r="O53" s="72"/>
      <c r="P53" s="72"/>
      <c r="Q53" s="72"/>
      <c r="R53" s="72"/>
      <c r="S53" s="72"/>
      <c r="T53" s="100"/>
      <c r="U53" s="72"/>
      <c r="V53" s="72"/>
      <c r="W53" s="102"/>
      <c r="X53" s="72"/>
      <c r="Y53" s="72"/>
      <c r="Z53" s="72"/>
      <c r="AA53" s="72"/>
      <c r="AB53" s="72"/>
      <c r="AC53" s="72"/>
      <c r="AD53" s="72"/>
      <c r="AE53" s="72"/>
      <c r="AF53" s="72"/>
      <c r="AG53" s="72"/>
      <c r="AH53" s="72"/>
      <c r="AI53" s="72"/>
      <c r="AJ53" s="72"/>
      <c r="AK53" s="72"/>
      <c r="AL53" s="72"/>
      <c r="AM53" s="72"/>
    </row>
    <row r="54" spans="1:39">
      <c r="A54" s="100"/>
      <c r="B54" s="72"/>
      <c r="C54" s="72"/>
      <c r="D54" s="72"/>
      <c r="E54" s="72"/>
      <c r="F54" s="72"/>
      <c r="G54" s="72"/>
      <c r="H54" s="72"/>
      <c r="I54" s="72"/>
      <c r="J54" s="72"/>
      <c r="K54" s="72"/>
      <c r="L54" s="72"/>
      <c r="M54" s="72"/>
      <c r="N54" s="72"/>
      <c r="O54" s="72"/>
      <c r="P54" s="72"/>
      <c r="Q54" s="72"/>
      <c r="R54" s="72"/>
      <c r="S54" s="72"/>
      <c r="T54" s="100"/>
      <c r="U54" s="72"/>
      <c r="V54" s="72"/>
      <c r="W54" s="102"/>
      <c r="X54" s="72"/>
      <c r="Y54" s="72"/>
      <c r="Z54" s="72"/>
      <c r="AA54" s="72"/>
      <c r="AB54" s="72"/>
      <c r="AC54" s="72"/>
      <c r="AD54" s="72"/>
      <c r="AE54" s="72"/>
      <c r="AF54" s="72"/>
      <c r="AG54" s="72"/>
      <c r="AH54" s="72"/>
      <c r="AI54" s="72"/>
      <c r="AJ54" s="72"/>
      <c r="AK54" s="72"/>
      <c r="AL54" s="72"/>
      <c r="AM54" s="72"/>
    </row>
    <row r="55" spans="1:39">
      <c r="A55" s="100"/>
      <c r="B55" s="72"/>
      <c r="C55" s="72"/>
      <c r="D55" s="72"/>
      <c r="E55" s="72"/>
      <c r="F55" s="72"/>
      <c r="G55" s="72"/>
      <c r="H55" s="72"/>
      <c r="I55" s="72"/>
      <c r="J55" s="72"/>
      <c r="K55" s="72"/>
      <c r="L55" s="72"/>
      <c r="M55" s="72"/>
      <c r="N55" s="72"/>
      <c r="O55" s="72"/>
      <c r="P55" s="72"/>
      <c r="Q55" s="72"/>
      <c r="R55" s="72"/>
      <c r="S55" s="72"/>
      <c r="T55" s="100"/>
      <c r="U55" s="72"/>
      <c r="V55" s="72"/>
      <c r="W55" s="102"/>
      <c r="X55" s="72"/>
      <c r="Y55" s="72"/>
      <c r="Z55" s="72"/>
      <c r="AA55" s="72"/>
      <c r="AB55" s="72"/>
      <c r="AC55" s="72"/>
      <c r="AD55" s="72"/>
      <c r="AE55" s="72"/>
      <c r="AF55" s="72"/>
      <c r="AG55" s="72"/>
      <c r="AH55" s="72"/>
      <c r="AI55" s="72"/>
      <c r="AJ55" s="72"/>
      <c r="AK55" s="72"/>
      <c r="AL55" s="72"/>
      <c r="AM55" s="72"/>
    </row>
    <row r="56" spans="1:39">
      <c r="A56" s="100"/>
      <c r="B56" s="72"/>
      <c r="C56" s="72"/>
      <c r="D56" s="72"/>
      <c r="E56" s="72"/>
      <c r="F56" s="72"/>
      <c r="G56" s="72"/>
      <c r="H56" s="72"/>
      <c r="I56" s="72"/>
      <c r="J56" s="72"/>
      <c r="K56" s="72"/>
      <c r="L56" s="72"/>
      <c r="M56" s="72"/>
      <c r="N56" s="72"/>
      <c r="O56" s="72"/>
      <c r="P56" s="72"/>
      <c r="Q56" s="72"/>
      <c r="R56" s="72"/>
      <c r="S56" s="72"/>
      <c r="T56" s="100"/>
      <c r="U56" s="72"/>
      <c r="V56" s="72"/>
      <c r="W56" s="102"/>
      <c r="X56" s="72"/>
      <c r="Y56" s="72"/>
      <c r="Z56" s="72"/>
      <c r="AA56" s="72"/>
      <c r="AB56" s="72"/>
      <c r="AC56" s="72"/>
      <c r="AD56" s="72"/>
      <c r="AE56" s="72"/>
      <c r="AF56" s="72"/>
      <c r="AG56" s="72"/>
      <c r="AH56" s="72"/>
      <c r="AI56" s="72"/>
      <c r="AJ56" s="72"/>
      <c r="AK56" s="72"/>
      <c r="AL56" s="72"/>
      <c r="AM56" s="72"/>
    </row>
    <row r="57" spans="1:39">
      <c r="A57" s="100"/>
      <c r="B57" s="72"/>
      <c r="C57" s="72"/>
      <c r="D57" s="72"/>
      <c r="E57" s="72"/>
      <c r="F57" s="72"/>
      <c r="G57" s="72"/>
      <c r="H57" s="72"/>
      <c r="I57" s="72"/>
      <c r="J57" s="72"/>
      <c r="K57" s="72"/>
      <c r="L57" s="72"/>
      <c r="M57" s="72"/>
      <c r="N57" s="72"/>
      <c r="O57" s="72"/>
      <c r="P57" s="72"/>
      <c r="Q57" s="72"/>
      <c r="R57" s="72"/>
      <c r="S57" s="72"/>
      <c r="T57" s="100"/>
      <c r="U57" s="72"/>
      <c r="V57" s="72"/>
      <c r="W57" s="102"/>
      <c r="X57" s="72"/>
      <c r="Y57" s="72"/>
      <c r="Z57" s="72"/>
      <c r="AA57" s="72"/>
      <c r="AB57" s="72"/>
      <c r="AC57" s="72"/>
      <c r="AD57" s="72"/>
      <c r="AE57" s="72"/>
      <c r="AF57" s="72"/>
      <c r="AG57" s="72"/>
      <c r="AH57" s="72"/>
      <c r="AI57" s="72"/>
      <c r="AJ57" s="72"/>
      <c r="AK57" s="72"/>
      <c r="AL57" s="72"/>
      <c r="AM57" s="72"/>
    </row>
    <row r="58" spans="1:39">
      <c r="A58" s="100"/>
      <c r="B58" s="72"/>
      <c r="C58" s="72"/>
      <c r="D58" s="72"/>
      <c r="E58" s="72"/>
      <c r="F58" s="72"/>
      <c r="G58" s="72"/>
      <c r="H58" s="72"/>
      <c r="I58" s="72"/>
      <c r="J58" s="72"/>
      <c r="K58" s="72"/>
      <c r="L58" s="72"/>
      <c r="M58" s="72"/>
      <c r="N58" s="72"/>
      <c r="O58" s="72"/>
      <c r="P58" s="72"/>
      <c r="Q58" s="72"/>
      <c r="R58" s="72"/>
      <c r="S58" s="72"/>
      <c r="T58" s="100"/>
      <c r="U58" s="72"/>
      <c r="V58" s="72"/>
      <c r="W58" s="102"/>
      <c r="X58" s="72"/>
      <c r="Y58" s="72"/>
      <c r="Z58" s="72"/>
      <c r="AA58" s="72"/>
      <c r="AB58" s="72"/>
      <c r="AC58" s="72"/>
      <c r="AD58" s="72"/>
      <c r="AE58" s="72"/>
      <c r="AF58" s="72"/>
      <c r="AG58" s="72"/>
      <c r="AH58" s="72"/>
      <c r="AI58" s="72"/>
      <c r="AJ58" s="72"/>
      <c r="AK58" s="72"/>
      <c r="AL58" s="72"/>
      <c r="AM58" s="72"/>
    </row>
    <row r="59" spans="1:39">
      <c r="A59" s="100"/>
      <c r="B59" s="72"/>
      <c r="C59" s="72"/>
      <c r="D59" s="72"/>
      <c r="E59" s="72"/>
      <c r="F59" s="72"/>
      <c r="G59" s="72"/>
      <c r="H59" s="72"/>
      <c r="I59" s="72"/>
      <c r="J59" s="72"/>
      <c r="K59" s="72"/>
      <c r="L59" s="72"/>
      <c r="M59" s="72"/>
      <c r="N59" s="72"/>
      <c r="O59" s="72"/>
      <c r="P59" s="72"/>
      <c r="Q59" s="72"/>
      <c r="R59" s="72"/>
      <c r="S59" s="72"/>
      <c r="T59" s="100"/>
      <c r="U59" s="72"/>
      <c r="V59" s="72"/>
      <c r="W59" s="102"/>
      <c r="X59" s="72"/>
      <c r="Y59" s="72"/>
      <c r="Z59" s="72"/>
      <c r="AA59" s="72"/>
      <c r="AB59" s="72"/>
      <c r="AC59" s="72"/>
      <c r="AD59" s="72"/>
      <c r="AE59" s="72"/>
      <c r="AF59" s="72"/>
      <c r="AG59" s="72"/>
      <c r="AH59" s="72"/>
      <c r="AI59" s="72"/>
      <c r="AJ59" s="72"/>
      <c r="AK59" s="72"/>
      <c r="AL59" s="72"/>
      <c r="AM59" s="72"/>
    </row>
    <row r="60" spans="1:39">
      <c r="A60" s="100"/>
      <c r="B60" s="72"/>
      <c r="C60" s="72"/>
      <c r="D60" s="72"/>
      <c r="E60" s="72"/>
      <c r="F60" s="72"/>
      <c r="G60" s="72"/>
      <c r="H60" s="72"/>
      <c r="I60" s="72"/>
      <c r="J60" s="72"/>
      <c r="K60" s="72"/>
      <c r="L60" s="72"/>
      <c r="M60" s="72"/>
      <c r="N60" s="72"/>
      <c r="O60" s="72"/>
      <c r="P60" s="72"/>
      <c r="Q60" s="72"/>
      <c r="R60" s="72"/>
      <c r="S60" s="72"/>
      <c r="T60" s="100"/>
      <c r="U60" s="72"/>
      <c r="V60" s="72"/>
      <c r="W60" s="102"/>
      <c r="X60" s="72"/>
      <c r="Y60" s="72"/>
      <c r="Z60" s="72"/>
      <c r="AA60" s="72"/>
      <c r="AB60" s="72"/>
      <c r="AC60" s="72"/>
      <c r="AD60" s="72"/>
      <c r="AE60" s="72"/>
      <c r="AF60" s="72"/>
      <c r="AG60" s="72"/>
      <c r="AH60" s="72"/>
      <c r="AI60" s="72"/>
      <c r="AJ60" s="72"/>
      <c r="AK60" s="72"/>
      <c r="AL60" s="72"/>
      <c r="AM60" s="72"/>
    </row>
    <row r="61" spans="1:39">
      <c r="A61" s="100"/>
      <c r="B61" s="72"/>
      <c r="C61" s="72"/>
      <c r="D61" s="72"/>
      <c r="E61" s="72"/>
      <c r="F61" s="72"/>
      <c r="G61" s="72"/>
      <c r="H61" s="72"/>
      <c r="I61" s="72"/>
      <c r="J61" s="72"/>
      <c r="K61" s="72"/>
      <c r="L61" s="72"/>
      <c r="M61" s="72"/>
      <c r="N61" s="72"/>
      <c r="O61" s="72"/>
      <c r="P61" s="72"/>
      <c r="Q61" s="72"/>
      <c r="R61" s="72"/>
      <c r="S61" s="72"/>
      <c r="T61" s="100"/>
      <c r="U61" s="72"/>
      <c r="V61" s="72"/>
      <c r="W61" s="102"/>
      <c r="X61" s="72"/>
      <c r="Y61" s="72"/>
      <c r="Z61" s="72"/>
      <c r="AA61" s="72"/>
      <c r="AB61" s="72"/>
      <c r="AC61" s="72"/>
      <c r="AD61" s="72"/>
      <c r="AE61" s="72"/>
      <c r="AF61" s="72"/>
      <c r="AG61" s="72"/>
      <c r="AH61" s="72"/>
      <c r="AI61" s="72"/>
      <c r="AJ61" s="72"/>
      <c r="AK61" s="72"/>
      <c r="AL61" s="72"/>
      <c r="AM61" s="72"/>
    </row>
    <row r="62" spans="1:39">
      <c r="A62" s="100"/>
      <c r="B62" s="72"/>
      <c r="C62" s="72"/>
      <c r="D62" s="72"/>
      <c r="E62" s="72"/>
      <c r="F62" s="72"/>
      <c r="G62" s="72"/>
      <c r="H62" s="72"/>
      <c r="I62" s="72"/>
      <c r="J62" s="72"/>
      <c r="K62" s="72"/>
      <c r="L62" s="72"/>
      <c r="M62" s="72"/>
      <c r="N62" s="72"/>
      <c r="O62" s="72"/>
      <c r="P62" s="72"/>
      <c r="Q62" s="72"/>
      <c r="R62" s="72"/>
      <c r="S62" s="72"/>
      <c r="T62" s="100"/>
      <c r="U62" s="72"/>
      <c r="V62" s="72"/>
      <c r="W62" s="102"/>
      <c r="X62" s="72"/>
      <c r="Y62" s="72"/>
      <c r="Z62" s="72"/>
      <c r="AA62" s="72"/>
      <c r="AB62" s="72"/>
      <c r="AC62" s="72"/>
      <c r="AD62" s="72"/>
      <c r="AE62" s="72"/>
      <c r="AF62" s="72"/>
      <c r="AG62" s="72"/>
      <c r="AH62" s="72"/>
      <c r="AI62" s="72"/>
      <c r="AJ62" s="72"/>
      <c r="AK62" s="72"/>
      <c r="AL62" s="72"/>
      <c r="AM62" s="72"/>
    </row>
    <row r="63" spans="1:39">
      <c r="A63" s="100"/>
      <c r="B63" s="72"/>
      <c r="C63" s="72"/>
      <c r="D63" s="72"/>
      <c r="E63" s="72"/>
      <c r="F63" s="72"/>
      <c r="G63" s="72"/>
      <c r="H63" s="72"/>
      <c r="I63" s="72"/>
      <c r="J63" s="72"/>
      <c r="K63" s="72"/>
      <c r="L63" s="72"/>
      <c r="M63" s="72"/>
      <c r="N63" s="72"/>
      <c r="O63" s="72"/>
      <c r="P63" s="72"/>
      <c r="Q63" s="72"/>
      <c r="R63" s="72"/>
      <c r="S63" s="72"/>
      <c r="T63" s="100"/>
      <c r="U63" s="72"/>
      <c r="V63" s="72"/>
      <c r="W63" s="102"/>
      <c r="X63" s="72"/>
      <c r="Y63" s="72"/>
      <c r="Z63" s="72"/>
      <c r="AA63" s="72"/>
      <c r="AB63" s="72"/>
      <c r="AC63" s="72"/>
      <c r="AD63" s="72"/>
      <c r="AE63" s="72"/>
      <c r="AF63" s="72"/>
      <c r="AG63" s="72"/>
      <c r="AH63" s="72"/>
      <c r="AI63" s="72"/>
      <c r="AJ63" s="72"/>
      <c r="AK63" s="72"/>
      <c r="AL63" s="72"/>
      <c r="AM63" s="72"/>
    </row>
    <row r="64" spans="1:39">
      <c r="A64" s="100"/>
      <c r="B64" s="72"/>
      <c r="C64" s="72"/>
      <c r="D64" s="72"/>
      <c r="E64" s="72"/>
      <c r="F64" s="72"/>
      <c r="G64" s="72"/>
      <c r="H64" s="72"/>
      <c r="I64" s="72"/>
      <c r="J64" s="72"/>
      <c r="K64" s="72"/>
      <c r="L64" s="72"/>
      <c r="M64" s="72"/>
      <c r="N64" s="72"/>
      <c r="O64" s="72"/>
      <c r="P64" s="72"/>
      <c r="Q64" s="72"/>
      <c r="R64" s="72"/>
      <c r="S64" s="72"/>
      <c r="T64" s="100"/>
      <c r="U64" s="72"/>
      <c r="V64" s="72"/>
      <c r="W64" s="102"/>
      <c r="X64" s="72"/>
      <c r="Y64" s="72"/>
      <c r="Z64" s="72"/>
      <c r="AA64" s="72"/>
      <c r="AB64" s="72"/>
      <c r="AC64" s="72"/>
      <c r="AD64" s="72"/>
      <c r="AE64" s="72"/>
      <c r="AF64" s="72"/>
      <c r="AG64" s="72"/>
      <c r="AH64" s="72"/>
      <c r="AI64" s="72"/>
      <c r="AJ64" s="72"/>
      <c r="AK64" s="72"/>
      <c r="AL64" s="72"/>
      <c r="AM64" s="72"/>
    </row>
    <row r="65" spans="1:39">
      <c r="A65" s="100"/>
      <c r="B65" s="72"/>
      <c r="C65" s="72"/>
      <c r="D65" s="72"/>
      <c r="E65" s="72"/>
      <c r="F65" s="72"/>
      <c r="G65" s="72"/>
      <c r="H65" s="72"/>
      <c r="I65" s="72"/>
      <c r="J65" s="72"/>
      <c r="K65" s="72"/>
      <c r="L65" s="72"/>
      <c r="M65" s="72"/>
      <c r="N65" s="72"/>
      <c r="O65" s="72"/>
      <c r="P65" s="72"/>
      <c r="Q65" s="72"/>
      <c r="R65" s="72"/>
      <c r="S65" s="72"/>
      <c r="T65" s="100"/>
      <c r="U65" s="72"/>
      <c r="V65" s="72"/>
      <c r="W65" s="102"/>
      <c r="X65" s="72"/>
      <c r="Y65" s="72"/>
      <c r="Z65" s="72"/>
      <c r="AA65" s="72"/>
      <c r="AB65" s="72"/>
      <c r="AC65" s="72"/>
      <c r="AD65" s="72"/>
      <c r="AE65" s="72"/>
      <c r="AF65" s="72"/>
      <c r="AG65" s="72"/>
      <c r="AH65" s="72"/>
      <c r="AI65" s="72"/>
      <c r="AJ65" s="72"/>
      <c r="AK65" s="72"/>
      <c r="AL65" s="72"/>
      <c r="AM65" s="72"/>
    </row>
    <row r="66" spans="1:39">
      <c r="A66" s="100"/>
      <c r="B66" s="72"/>
      <c r="C66" s="72"/>
      <c r="D66" s="72"/>
      <c r="E66" s="72"/>
      <c r="F66" s="72"/>
      <c r="G66" s="72"/>
      <c r="H66" s="72"/>
      <c r="I66" s="72"/>
      <c r="J66" s="72"/>
      <c r="K66" s="72"/>
      <c r="L66" s="72"/>
      <c r="M66" s="72"/>
      <c r="N66" s="72"/>
      <c r="O66" s="72"/>
      <c r="P66" s="106"/>
      <c r="Q66" s="72"/>
      <c r="R66" s="72"/>
      <c r="S66" s="106"/>
      <c r="T66" s="100"/>
      <c r="U66" s="72"/>
      <c r="V66" s="72"/>
      <c r="W66" s="102"/>
      <c r="X66" s="72"/>
      <c r="Y66" s="72"/>
      <c r="Z66" s="72"/>
      <c r="AA66" s="72"/>
      <c r="AB66" s="72"/>
      <c r="AC66" s="72"/>
      <c r="AD66" s="72"/>
      <c r="AF66" s="72"/>
      <c r="AG66" s="72"/>
      <c r="AH66" s="72"/>
      <c r="AI66" s="72"/>
      <c r="AJ66" s="72"/>
      <c r="AK66" s="72"/>
      <c r="AL66" s="72"/>
      <c r="AM66" s="72"/>
    </row>
    <row r="67" spans="1:39">
      <c r="A67" s="107"/>
      <c r="B67" s="108"/>
      <c r="C67" s="108"/>
      <c r="D67" s="108"/>
      <c r="E67" s="108"/>
      <c r="F67" s="108"/>
      <c r="G67" s="108"/>
      <c r="H67" s="108"/>
      <c r="I67" s="108"/>
      <c r="J67" s="108"/>
      <c r="K67" s="108"/>
      <c r="L67" s="108"/>
      <c r="M67" s="108"/>
      <c r="N67" s="108"/>
      <c r="O67" s="108"/>
      <c r="P67" s="108"/>
      <c r="Q67" s="108"/>
      <c r="R67" s="108"/>
      <c r="S67" s="109"/>
      <c r="T67" s="107"/>
      <c r="U67" s="108"/>
      <c r="V67" s="108"/>
      <c r="W67" s="110"/>
      <c r="X67" s="108"/>
      <c r="Y67" s="108"/>
      <c r="Z67" s="108"/>
      <c r="AA67" s="108"/>
      <c r="AB67" s="108"/>
      <c r="AC67" s="108"/>
      <c r="AD67" s="108"/>
      <c r="AF67" s="72"/>
      <c r="AG67" s="72"/>
      <c r="AH67" s="72"/>
      <c r="AI67" s="72"/>
      <c r="AJ67" s="72"/>
      <c r="AK67" s="72"/>
      <c r="AL67" s="72"/>
      <c r="AM67" s="72"/>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79" priority="2" operator="equal">
      <formula>"yes"</formula>
    </cfRule>
  </conditionalFormatting>
  <conditionalFormatting sqref="R12:R20">
    <cfRule type="cellIs" dxfId="478" priority="3" operator="equal">
      <formula>"No"</formula>
    </cfRule>
  </conditionalFormatting>
  <conditionalFormatting sqref="R12:S20">
    <cfRule type="cellIs" dxfId="477"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zoomScale="140" zoomScaleNormal="100" zoomScalePageLayoutView="140" workbookViewId="0">
      <selection activeCell="D6" sqref="D6"/>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111" t="s">
        <v>183</v>
      </c>
    </row>
    <row r="3" spans="2:19">
      <c r="B3" s="112" t="s">
        <v>184</v>
      </c>
      <c r="C3" s="113" t="s">
        <v>185</v>
      </c>
      <c r="D3" s="113" t="s">
        <v>186</v>
      </c>
      <c r="E3" s="113" t="s">
        <v>187</v>
      </c>
      <c r="F3" s="113" t="s">
        <v>188</v>
      </c>
      <c r="G3" s="113" t="s">
        <v>189</v>
      </c>
      <c r="H3" s="113" t="s">
        <v>190</v>
      </c>
      <c r="I3" s="113" t="s">
        <v>191</v>
      </c>
      <c r="J3" s="113" t="s">
        <v>192</v>
      </c>
      <c r="K3" s="113" t="s">
        <v>193</v>
      </c>
      <c r="L3" s="113" t="s">
        <v>194</v>
      </c>
      <c r="M3" s="113" t="s">
        <v>195</v>
      </c>
      <c r="N3" s="113" t="s">
        <v>196</v>
      </c>
      <c r="O3" s="113" t="s">
        <v>197</v>
      </c>
      <c r="P3" s="113" t="s">
        <v>198</v>
      </c>
      <c r="Q3" s="113" t="s">
        <v>199</v>
      </c>
      <c r="R3" s="114" t="s">
        <v>200</v>
      </c>
      <c r="S3" s="15"/>
    </row>
    <row r="4" spans="2:19">
      <c r="B4" s="45" t="s">
        <v>201</v>
      </c>
      <c r="C4" s="48" t="s">
        <v>185</v>
      </c>
      <c r="D4" s="48" t="s">
        <v>186</v>
      </c>
      <c r="E4" s="48" t="s">
        <v>187</v>
      </c>
      <c r="F4" s="115" t="s">
        <v>202</v>
      </c>
      <c r="G4" s="116" t="s">
        <v>164</v>
      </c>
      <c r="H4" s="117" t="s">
        <v>163</v>
      </c>
      <c r="I4" s="118" t="s">
        <v>203</v>
      </c>
      <c r="J4" s="118" t="s">
        <v>159</v>
      </c>
      <c r="K4" s="118" t="s">
        <v>170</v>
      </c>
      <c r="L4" s="119" t="s">
        <v>160</v>
      </c>
      <c r="M4" s="119" t="s">
        <v>204</v>
      </c>
      <c r="N4" s="119" t="s">
        <v>205</v>
      </c>
      <c r="O4" s="119" t="s">
        <v>206</v>
      </c>
      <c r="P4" s="119" t="s">
        <v>207</v>
      </c>
      <c r="Q4" s="119" t="s">
        <v>208</v>
      </c>
      <c r="R4" s="120" t="s">
        <v>209</v>
      </c>
      <c r="S4" s="121"/>
    </row>
    <row r="5" spans="2:19">
      <c r="B5" s="112" t="s">
        <v>210</v>
      </c>
      <c r="C5" s="48"/>
      <c r="D5" s="48"/>
      <c r="E5" s="48"/>
      <c r="F5" s="122"/>
      <c r="G5" s="123"/>
      <c r="H5" s="124"/>
      <c r="I5" s="125"/>
      <c r="J5" s="126"/>
      <c r="K5" s="127"/>
      <c r="L5" s="128"/>
      <c r="M5" s="129"/>
      <c r="N5" s="129"/>
      <c r="O5" s="130"/>
      <c r="P5" s="130"/>
      <c r="Q5" s="130"/>
      <c r="R5" s="131"/>
      <c r="S5" s="132"/>
    </row>
    <row r="6" spans="2:19">
      <c r="B6" s="45" t="s">
        <v>211</v>
      </c>
      <c r="C6" s="133">
        <v>200000000000</v>
      </c>
      <c r="D6" s="134">
        <v>70000000000</v>
      </c>
      <c r="E6" s="134">
        <v>70000000000</v>
      </c>
      <c r="F6" s="133">
        <f>'T3.5 Laminate Test'!C63*1000000000</f>
        <v>0</v>
      </c>
      <c r="G6" s="135">
        <f>'T3.5 FBHS'!C59*1000000000</f>
        <v>0</v>
      </c>
      <c r="H6" s="135">
        <f>'T3.5 FBH'!C59*1000000000</f>
        <v>0</v>
      </c>
      <c r="I6" s="134">
        <v>3</v>
      </c>
      <c r="J6" s="134">
        <v>4</v>
      </c>
      <c r="K6" s="134">
        <v>5</v>
      </c>
      <c r="L6" s="134">
        <v>6</v>
      </c>
      <c r="M6" s="134">
        <v>7</v>
      </c>
      <c r="N6" s="134">
        <v>8</v>
      </c>
      <c r="O6" s="134">
        <v>9</v>
      </c>
      <c r="P6" s="134">
        <v>10</v>
      </c>
      <c r="Q6" s="134">
        <v>11</v>
      </c>
      <c r="R6" s="136">
        <v>12</v>
      </c>
      <c r="S6" s="137"/>
    </row>
    <row r="7" spans="2:19">
      <c r="B7" s="112" t="s">
        <v>212</v>
      </c>
      <c r="C7" s="133">
        <v>305000000</v>
      </c>
      <c r="D7" s="134">
        <v>1</v>
      </c>
      <c r="E7" s="134">
        <v>2</v>
      </c>
      <c r="F7" s="133">
        <f>F8</f>
        <v>0</v>
      </c>
      <c r="G7" s="135">
        <f>G8</f>
        <v>0</v>
      </c>
      <c r="H7" s="135">
        <f>H8</f>
        <v>0</v>
      </c>
      <c r="I7" s="138">
        <v>3</v>
      </c>
      <c r="J7" s="134">
        <v>4</v>
      </c>
      <c r="K7" s="134">
        <v>5</v>
      </c>
      <c r="L7" s="134">
        <v>6</v>
      </c>
      <c r="M7" s="134">
        <v>7</v>
      </c>
      <c r="N7" s="134">
        <v>8</v>
      </c>
      <c r="O7" s="134">
        <v>9</v>
      </c>
      <c r="P7" s="134">
        <v>10</v>
      </c>
      <c r="Q7" s="134">
        <v>11</v>
      </c>
      <c r="R7" s="136">
        <v>12</v>
      </c>
      <c r="S7" s="137"/>
    </row>
    <row r="8" spans="2:19">
      <c r="B8" s="112" t="s">
        <v>213</v>
      </c>
      <c r="C8" s="133">
        <v>365000000</v>
      </c>
      <c r="D8" s="134">
        <v>1</v>
      </c>
      <c r="E8" s="134">
        <v>2</v>
      </c>
      <c r="F8" s="133">
        <f>'T3.5 Laminate Test'!C64*1000000</f>
        <v>0</v>
      </c>
      <c r="G8" s="135">
        <f>'T3.5 FBHS'!C60*1000000</f>
        <v>0</v>
      </c>
      <c r="H8" s="135">
        <f>'T3.5 FBH'!C60*1000000</f>
        <v>0</v>
      </c>
      <c r="I8" s="134">
        <v>3</v>
      </c>
      <c r="J8" s="134">
        <v>4</v>
      </c>
      <c r="K8" s="134">
        <v>5</v>
      </c>
      <c r="L8" s="134">
        <v>6</v>
      </c>
      <c r="M8" s="134">
        <v>7</v>
      </c>
      <c r="N8" s="134">
        <v>8</v>
      </c>
      <c r="O8" s="134">
        <v>9</v>
      </c>
      <c r="P8" s="134">
        <v>10</v>
      </c>
      <c r="Q8" s="134">
        <v>11</v>
      </c>
      <c r="R8" s="136">
        <v>12</v>
      </c>
      <c r="S8" s="137"/>
    </row>
    <row r="9" spans="2:19">
      <c r="B9" s="112" t="s">
        <v>214</v>
      </c>
      <c r="C9" s="133">
        <v>180000000</v>
      </c>
      <c r="D9" s="134">
        <v>1</v>
      </c>
      <c r="E9" s="134">
        <v>2</v>
      </c>
      <c r="F9" s="40" t="s">
        <v>123</v>
      </c>
      <c r="G9" s="139" t="s">
        <v>123</v>
      </c>
      <c r="H9" s="139" t="s">
        <v>123</v>
      </c>
      <c r="I9" s="139" t="s">
        <v>123</v>
      </c>
      <c r="J9" s="139" t="s">
        <v>123</v>
      </c>
      <c r="K9" s="139" t="s">
        <v>123</v>
      </c>
      <c r="L9" s="139" t="s">
        <v>123</v>
      </c>
      <c r="M9" s="139" t="s">
        <v>123</v>
      </c>
      <c r="N9" s="139" t="s">
        <v>123</v>
      </c>
      <c r="O9" s="139" t="s">
        <v>123</v>
      </c>
      <c r="P9" s="139" t="s">
        <v>123</v>
      </c>
      <c r="Q9" s="139" t="s">
        <v>123</v>
      </c>
      <c r="R9" s="140" t="s">
        <v>123</v>
      </c>
      <c r="S9" s="141"/>
    </row>
    <row r="10" spans="2:19">
      <c r="B10" s="112" t="s">
        <v>215</v>
      </c>
      <c r="C10" s="133">
        <v>300000000</v>
      </c>
      <c r="D10" s="134">
        <v>1</v>
      </c>
      <c r="E10" s="134">
        <v>2</v>
      </c>
      <c r="F10" s="59" t="s">
        <v>123</v>
      </c>
      <c r="G10" s="139" t="s">
        <v>123</v>
      </c>
      <c r="H10" s="139" t="s">
        <v>123</v>
      </c>
      <c r="I10" s="139" t="s">
        <v>123</v>
      </c>
      <c r="J10" s="139" t="s">
        <v>123</v>
      </c>
      <c r="K10" s="139" t="s">
        <v>123</v>
      </c>
      <c r="L10" s="139" t="s">
        <v>123</v>
      </c>
      <c r="M10" s="139" t="s">
        <v>123</v>
      </c>
      <c r="N10" s="139" t="s">
        <v>123</v>
      </c>
      <c r="O10" s="139" t="s">
        <v>123</v>
      </c>
      <c r="P10" s="139" t="s">
        <v>123</v>
      </c>
      <c r="Q10" s="139" t="s">
        <v>123</v>
      </c>
      <c r="R10" s="140" t="s">
        <v>123</v>
      </c>
      <c r="S10" s="141"/>
    </row>
    <row r="11" spans="2:19">
      <c r="B11" s="45" t="s">
        <v>216</v>
      </c>
      <c r="C11" s="133">
        <f>0.6*C8</f>
        <v>219000000</v>
      </c>
      <c r="D11" s="134">
        <v>1</v>
      </c>
      <c r="E11" s="134">
        <v>2</v>
      </c>
      <c r="F11" s="142">
        <f>'T3.5.9 Shear Tests'!W54*1000000</f>
        <v>0</v>
      </c>
      <c r="G11" s="142">
        <f>'T3.5.9 Shear Tests'!D54*1000000</f>
        <v>0</v>
      </c>
      <c r="H11" s="142">
        <f>'Other 1 Matt´l Shear'!D53*1000000</f>
        <v>0</v>
      </c>
      <c r="I11" s="134">
        <v>3</v>
      </c>
      <c r="J11" s="134">
        <v>4</v>
      </c>
      <c r="K11" s="134">
        <v>5</v>
      </c>
      <c r="L11" s="134">
        <v>6</v>
      </c>
      <c r="M11" s="134">
        <v>7</v>
      </c>
      <c r="N11" s="134">
        <v>8</v>
      </c>
      <c r="O11" s="134">
        <v>9</v>
      </c>
      <c r="P11" s="134">
        <v>10</v>
      </c>
      <c r="Q11" s="134">
        <v>11</v>
      </c>
      <c r="R11" s="136">
        <v>12</v>
      </c>
      <c r="S11" s="137"/>
    </row>
    <row r="13" spans="2:19">
      <c r="C13" s="22" t="s">
        <v>217</v>
      </c>
    </row>
    <row r="14" spans="2:19">
      <c r="C14" s="22" t="s">
        <v>218</v>
      </c>
    </row>
    <row r="15" spans="2:19">
      <c r="B15" s="22"/>
      <c r="C15" s="22" t="s">
        <v>219</v>
      </c>
    </row>
    <row r="16" spans="2:19">
      <c r="C16" s="22" t="s">
        <v>220</v>
      </c>
    </row>
    <row r="17" spans="2:9">
      <c r="C17" s="22"/>
    </row>
    <row r="18" spans="2:9">
      <c r="C18" s="22"/>
    </row>
    <row r="19" spans="2:9">
      <c r="C19" s="22"/>
    </row>
    <row r="20" spans="2:9">
      <c r="B20" s="22"/>
      <c r="C20" s="24"/>
      <c r="D20" s="24"/>
      <c r="E20" s="24"/>
      <c r="F20" s="24"/>
      <c r="G20" s="15" t="s">
        <v>221</v>
      </c>
      <c r="H20" s="143"/>
    </row>
    <row r="21" spans="2:9">
      <c r="B21" s="22"/>
      <c r="D21" s="802"/>
      <c r="E21" s="802"/>
      <c r="F21" s="802"/>
      <c r="G21" s="802"/>
      <c r="H21" s="22" t="s">
        <v>222</v>
      </c>
    </row>
    <row r="22" spans="2:9">
      <c r="B22" s="22"/>
      <c r="C22" s="24"/>
      <c r="D22" s="24"/>
      <c r="E22" s="24"/>
      <c r="F22" s="24"/>
      <c r="G22" s="24"/>
      <c r="H22" s="22" t="s">
        <v>223</v>
      </c>
      <c r="I22" s="145"/>
    </row>
    <row r="23" spans="2:9">
      <c r="B23" s="146" t="s">
        <v>224</v>
      </c>
      <c r="C23" s="24"/>
      <c r="D23" s="24"/>
      <c r="E23" s="24"/>
      <c r="F23" s="24"/>
      <c r="G23" s="24"/>
      <c r="H23" s="22" t="s">
        <v>225</v>
      </c>
      <c r="I23" s="42"/>
    </row>
    <row r="24" spans="2:9">
      <c r="B24" s="146" t="s">
        <v>226</v>
      </c>
      <c r="C24" s="24"/>
      <c r="D24" s="24"/>
      <c r="E24" s="24"/>
      <c r="F24" s="24"/>
      <c r="G24" s="24"/>
      <c r="H24" s="22" t="s">
        <v>227</v>
      </c>
      <c r="I24" s="42"/>
    </row>
    <row r="25" spans="2:9">
      <c r="B25" s="146" t="s">
        <v>228</v>
      </c>
      <c r="C25" s="24"/>
      <c r="D25" s="24"/>
      <c r="E25" s="143"/>
      <c r="F25" s="24"/>
      <c r="G25" s="24"/>
      <c r="H25" s="22" t="s">
        <v>229</v>
      </c>
      <c r="I25" s="42"/>
    </row>
    <row r="26" spans="2:9">
      <c r="B26" s="146"/>
      <c r="C26" s="24"/>
      <c r="D26" s="24"/>
      <c r="E26" s="147"/>
      <c r="F26" s="147"/>
      <c r="G26" s="147"/>
      <c r="H26" s="22" t="s">
        <v>230</v>
      </c>
      <c r="I26" s="42"/>
    </row>
    <row r="27" spans="2:9">
      <c r="B27" s="146" t="s">
        <v>231</v>
      </c>
      <c r="C27" s="24"/>
      <c r="D27" s="24"/>
      <c r="E27" s="147"/>
      <c r="F27" s="147"/>
      <c r="G27" s="147"/>
      <c r="H27" s="22" t="s">
        <v>232</v>
      </c>
    </row>
    <row r="28" spans="2:9">
      <c r="B28" s="146" t="s">
        <v>233</v>
      </c>
      <c r="C28" s="24"/>
      <c r="D28" s="147"/>
      <c r="E28" s="147"/>
      <c r="F28" s="147"/>
      <c r="G28" s="147"/>
    </row>
    <row r="29" spans="2:9">
      <c r="B29" s="22"/>
      <c r="C29" s="24"/>
      <c r="D29" s="147"/>
      <c r="E29" s="147"/>
      <c r="F29" s="147"/>
      <c r="G29" s="147"/>
    </row>
    <row r="30" spans="2:9">
      <c r="C30" s="24"/>
      <c r="D30" s="147"/>
      <c r="E30" s="147"/>
      <c r="F30" s="147"/>
      <c r="G30" s="147"/>
    </row>
    <row r="31" spans="2:9">
      <c r="C31" s="24"/>
      <c r="D31" s="147"/>
      <c r="E31" s="147"/>
      <c r="F31" s="147"/>
      <c r="G31" s="147"/>
    </row>
    <row r="32" spans="2:9">
      <c r="C32" s="24"/>
      <c r="D32" s="147"/>
      <c r="E32" s="147"/>
      <c r="F32" s="147"/>
      <c r="G32" s="147"/>
    </row>
    <row r="33" spans="3:7">
      <c r="C33" s="24"/>
      <c r="D33" s="147"/>
      <c r="E33" s="147"/>
      <c r="F33" s="147"/>
      <c r="G33" s="14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25" customWidth="1"/>
    <col min="2" max="2" width="109.21875" style="25" customWidth="1"/>
    <col min="3" max="1025" width="11.44140625" customWidth="1"/>
  </cols>
  <sheetData>
    <row r="1" spans="1:2" ht="12.75" customHeight="1">
      <c r="A1" s="803" t="s">
        <v>234</v>
      </c>
      <c r="B1" s="803"/>
    </row>
    <row r="2" spans="1:2">
      <c r="A2" s="148" t="s">
        <v>235</v>
      </c>
      <c r="B2" s="28"/>
    </row>
    <row r="3" spans="1:2">
      <c r="A3" s="29" t="s">
        <v>236</v>
      </c>
      <c r="B3" s="30" t="s">
        <v>237</v>
      </c>
    </row>
    <row r="4" spans="1:2">
      <c r="A4" s="31"/>
      <c r="B4" s="32"/>
    </row>
    <row r="6" spans="1:2">
      <c r="A6" s="32"/>
      <c r="B6" s="32"/>
    </row>
    <row r="9" spans="1:2">
      <c r="A9" s="32"/>
      <c r="B9" s="32"/>
    </row>
    <row r="10" spans="1:2">
      <c r="B10" s="32"/>
    </row>
    <row r="19" spans="1:2">
      <c r="B19" s="32"/>
    </row>
    <row r="28" spans="1:2">
      <c r="A28" s="33"/>
    </row>
    <row r="29" spans="1:2">
      <c r="A29" s="32"/>
      <c r="B29" s="32"/>
    </row>
    <row r="30" spans="1:2">
      <c r="A30" s="32"/>
      <c r="B30" s="32"/>
    </row>
    <row r="32" spans="1:2">
      <c r="A32" s="32"/>
      <c r="B32" s="32"/>
    </row>
    <row r="36" spans="1:2">
      <c r="B36" s="32"/>
    </row>
    <row r="37" spans="1:2">
      <c r="B37" s="32"/>
    </row>
    <row r="46" spans="1:2">
      <c r="A46" s="33"/>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topLeftCell="A10" zoomScale="140" zoomScaleNormal="100" zoomScalePageLayoutView="140" workbookViewId="0">
      <selection activeCell="E27" sqref="E27"/>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49" t="s">
        <v>238</v>
      </c>
    </row>
    <row r="3" spans="2:9">
      <c r="B3" s="30" t="s">
        <v>239</v>
      </c>
      <c r="C3" s="30" t="s">
        <v>240</v>
      </c>
      <c r="D3" s="30" t="s">
        <v>241</v>
      </c>
    </row>
    <row r="4" spans="2:9">
      <c r="B4" s="45" t="s">
        <v>242</v>
      </c>
      <c r="C4" s="150" t="s">
        <v>185</v>
      </c>
      <c r="D4" s="150" t="s">
        <v>185</v>
      </c>
    </row>
    <row r="5" spans="2:9">
      <c r="B5" s="45" t="s">
        <v>243</v>
      </c>
      <c r="C5" s="150" t="s">
        <v>231</v>
      </c>
      <c r="D5" s="48" t="s">
        <v>231</v>
      </c>
    </row>
    <row r="6" spans="2:9">
      <c r="B6" s="112" t="s">
        <v>244</v>
      </c>
      <c r="C6" s="133" t="str">
        <f>HLOOKUP(C4,MaterialData!$C$3:$O$4,2,0)</f>
        <v>Steel</v>
      </c>
      <c r="D6" s="133" t="str">
        <f>HLOOKUP(D4,MaterialData!$C$3:$O$4,2,0)</f>
        <v>Steel</v>
      </c>
    </row>
    <row r="7" spans="2:9">
      <c r="B7" s="112" t="s">
        <v>211</v>
      </c>
      <c r="C7" s="133">
        <f>INDEX(Innertable,MATCH($B7,MaterialData!$B$6:$B$11,0),MATCH(C$6,MaterialData!$C$4:$O$4,0))</f>
        <v>200000000000</v>
      </c>
      <c r="D7" s="133">
        <f>INDEX(Innertable,MATCH($B7,MaterialData!$B$6:$B$11,0),MATCH(D$6,MaterialData!$C$4:$O$4,0))</f>
        <v>200000000000</v>
      </c>
      <c r="I7" s="151"/>
    </row>
    <row r="8" spans="2:9">
      <c r="B8" s="112" t="s">
        <v>212</v>
      </c>
      <c r="C8" s="133">
        <f>INDEX(Innertable,MATCH($B8,MaterialData!$B$6:$B$11,0),MATCH(C$6,MaterialData!$C$4:$O$4,0))</f>
        <v>305000000</v>
      </c>
      <c r="D8" s="133">
        <f>INDEX(Innertable,MATCH($B8,MaterialData!$B$6:$B$11,0),MATCH(D$6,MaterialData!$C$4:$O$4,0))</f>
        <v>305000000</v>
      </c>
      <c r="I8" s="151"/>
    </row>
    <row r="9" spans="2:9">
      <c r="B9" s="112" t="s">
        <v>213</v>
      </c>
      <c r="C9" s="133">
        <f>INDEX(Innertable,MATCH($B9,MaterialData!$B$6:$B$11,0),MATCH(C$6,MaterialData!$C$4:$O$4,0))</f>
        <v>365000000</v>
      </c>
      <c r="D9" s="133">
        <f>INDEX(Innertable,MATCH($B9,MaterialData!$B$6:$B$11,0),MATCH(D$6,MaterialData!$C$4:$O$4,0))</f>
        <v>365000000</v>
      </c>
      <c r="I9" s="151"/>
    </row>
    <row r="10" spans="2:9">
      <c r="B10" s="112" t="s">
        <v>214</v>
      </c>
      <c r="C10" s="133">
        <f>INDEX(Innertable,MATCH($B10,MaterialData!$B$6:$B$11,0),MATCH(C$6,MaterialData!$C$4:$O$4,0))</f>
        <v>180000000</v>
      </c>
      <c r="D10" s="133">
        <f>INDEX(Innertable,MATCH($B10,MaterialData!$B$6:$B$11,0),MATCH(D$6,MaterialData!$C$4:$O$4,0))</f>
        <v>180000000</v>
      </c>
      <c r="I10" s="151"/>
    </row>
    <row r="11" spans="2:9">
      <c r="B11" s="112" t="s">
        <v>215</v>
      </c>
      <c r="C11" s="133">
        <f>INDEX(Innertable,MATCH($B11,MaterialData!$B$6:$B$11,0),MATCH(C$6,MaterialData!$C$4:$O$4,0))</f>
        <v>300000000</v>
      </c>
      <c r="D11" s="133">
        <f>INDEX(Innertable,MATCH($B11,MaterialData!$B$6:$B$11,0),MATCH(D$6,MaterialData!$C$4:$O$4,0))</f>
        <v>300000000</v>
      </c>
      <c r="I11" s="151"/>
    </row>
    <row r="12" spans="2:9">
      <c r="I12" s="151"/>
    </row>
    <row r="13" spans="2:9">
      <c r="B13" s="112" t="s">
        <v>245</v>
      </c>
      <c r="C13" s="150">
        <f>IF(AND(D13&gt;=25,D13&lt;25.4,D14&gt;=2.5),25,25.4)</f>
        <v>25.4</v>
      </c>
      <c r="D13" s="152">
        <v>30</v>
      </c>
      <c r="I13" s="151"/>
    </row>
    <row r="14" spans="2:9">
      <c r="B14" s="112" t="s">
        <v>246</v>
      </c>
      <c r="C14" s="150">
        <f>IF(AND(D13&gt;=25,D13&lt;25.4,D14&gt;=2.5),2.5,2.4)</f>
        <v>2.4</v>
      </c>
      <c r="D14" s="152">
        <v>2</v>
      </c>
      <c r="I14" s="151"/>
    </row>
    <row r="15" spans="2:9">
      <c r="I15" s="151"/>
    </row>
    <row r="16" spans="2:9">
      <c r="B16" s="112"/>
      <c r="C16" s="30" t="s">
        <v>240</v>
      </c>
      <c r="D16" s="30" t="s">
        <v>241</v>
      </c>
      <c r="I16" s="151"/>
    </row>
    <row r="17" spans="2:13">
      <c r="B17" s="112" t="s">
        <v>247</v>
      </c>
      <c r="C17" s="150">
        <f>C13/1000</f>
        <v>2.5399999999999999E-2</v>
      </c>
      <c r="D17" s="150">
        <f>D13/1000</f>
        <v>0.03</v>
      </c>
      <c r="I17" s="151"/>
    </row>
    <row r="18" spans="2:13">
      <c r="B18" s="112" t="s">
        <v>248</v>
      </c>
      <c r="C18" s="150">
        <f>C14/1000</f>
        <v>2.3999999999999998E-3</v>
      </c>
      <c r="D18" s="150">
        <f>D14/1000</f>
        <v>2E-3</v>
      </c>
      <c r="I18" s="151"/>
      <c r="M18" s="153"/>
    </row>
    <row r="19" spans="2:13">
      <c r="B19" s="112" t="s">
        <v>249</v>
      </c>
      <c r="C19" s="150">
        <f>((C17)^4-((C17-2*C18))^4)*3.142/64</f>
        <v>1.1593489847999996E-8</v>
      </c>
      <c r="D19" s="150">
        <f>IF(D5="Round",((D17)^4-((D17-2*D18))^4)*3.142/64,IF(D5="Square",((D17)^4-((D17-2*D18))^4)/12,""))</f>
        <v>1.7331272000000002E-8</v>
      </c>
      <c r="I19" s="151"/>
      <c r="L19" s="151"/>
      <c r="M19" s="153"/>
    </row>
    <row r="20" spans="2:13">
      <c r="B20" s="112" t="s">
        <v>250</v>
      </c>
      <c r="C20" s="133">
        <f>C7*C19</f>
        <v>2318.6979695999994</v>
      </c>
      <c r="D20" s="133">
        <f>D7*D19</f>
        <v>3466.2544000000003</v>
      </c>
      <c r="E20" s="154">
        <f t="shared" ref="E20:E28" si="0">100*D20/C20</f>
        <v>149.49141481320081</v>
      </c>
    </row>
    <row r="21" spans="2:13">
      <c r="B21" s="112" t="s">
        <v>251</v>
      </c>
      <c r="C21" s="155">
        <f>(C13^2-(C13-2*C14)^2)*PI()/4</f>
        <v>173.41591447815662</v>
      </c>
      <c r="D21" s="155">
        <f>(D13^2-(D13-2*D14)^2)*PI()/4</f>
        <v>175.92918860102841</v>
      </c>
      <c r="E21" s="154">
        <f t="shared" si="0"/>
        <v>101.4492753623188</v>
      </c>
      <c r="L21" s="151"/>
    </row>
    <row r="22" spans="2:13">
      <c r="B22" s="112" t="s">
        <v>252</v>
      </c>
      <c r="C22" s="133">
        <f t="shared" ref="C22:D25" si="1">C$21*C8/1000000</f>
        <v>52891.853915837768</v>
      </c>
      <c r="D22" s="133">
        <f t="shared" si="1"/>
        <v>53658.402523313671</v>
      </c>
      <c r="E22" s="154">
        <f t="shared" si="0"/>
        <v>101.44927536231882</v>
      </c>
    </row>
    <row r="23" spans="2:13">
      <c r="B23" s="112" t="s">
        <v>253</v>
      </c>
      <c r="C23" s="133">
        <f t="shared" si="1"/>
        <v>63296.808784527166</v>
      </c>
      <c r="D23" s="133">
        <f t="shared" si="1"/>
        <v>64214.153839375373</v>
      </c>
      <c r="E23" s="154">
        <f t="shared" si="0"/>
        <v>101.44927536231883</v>
      </c>
      <c r="L23" s="151"/>
    </row>
    <row r="24" spans="2:13">
      <c r="B24" s="112" t="s">
        <v>254</v>
      </c>
      <c r="C24" s="133">
        <f t="shared" si="1"/>
        <v>31214.864606068193</v>
      </c>
      <c r="D24" s="133">
        <f t="shared" si="1"/>
        <v>31667.253948185116</v>
      </c>
      <c r="E24" s="154">
        <f t="shared" si="0"/>
        <v>101.44927536231883</v>
      </c>
      <c r="L24" s="151"/>
    </row>
    <row r="25" spans="2:13">
      <c r="B25" s="112" t="s">
        <v>255</v>
      </c>
      <c r="C25" s="133">
        <f t="shared" si="1"/>
        <v>52024.774343446981</v>
      </c>
      <c r="D25" s="133">
        <f t="shared" si="1"/>
        <v>52778.756580308524</v>
      </c>
      <c r="E25" s="154">
        <f t="shared" si="0"/>
        <v>101.44927536231883</v>
      </c>
      <c r="L25" s="151"/>
    </row>
    <row r="26" spans="2:13">
      <c r="B26" s="112" t="s">
        <v>256</v>
      </c>
      <c r="C26" s="133">
        <f>4*C9*C19/(0.5*C17*1)</f>
        <v>1332.7948959118107</v>
      </c>
      <c r="D26" s="133">
        <f>4*D9*D19/(0.5*D17*1)</f>
        <v>1686.9104746666669</v>
      </c>
      <c r="E26" s="154">
        <f t="shared" si="0"/>
        <v>126.5693978751767</v>
      </c>
      <c r="G26" s="151"/>
    </row>
    <row r="27" spans="2:13">
      <c r="B27" s="112" t="s">
        <v>257</v>
      </c>
      <c r="C27" s="133">
        <f>C26*1^3/(48*C7*C19)</f>
        <v>1.1975065616797901E-2</v>
      </c>
      <c r="D27" s="133">
        <f>C26*1^3/(48*D7*D19)</f>
        <v>8.0105373487577985E-3</v>
      </c>
      <c r="E27" s="154">
        <f t="shared" si="0"/>
        <v>66.893473531544572</v>
      </c>
    </row>
    <row r="28" spans="2:13">
      <c r="B28" s="112" t="s">
        <v>258</v>
      </c>
      <c r="C28" s="133">
        <f>0.5*C26*(C26*1^3/(48*C7*C19))</f>
        <v>7.9801531661386313</v>
      </c>
      <c r="D28" s="133">
        <f>0.5*D26*(D26*1^3/(48*D7*D19))</f>
        <v>8.5516989340740768</v>
      </c>
      <c r="E28" s="154">
        <f t="shared" si="0"/>
        <v>107.16209020098295</v>
      </c>
    </row>
    <row r="30" spans="2:13">
      <c r="B30" s="42" t="s">
        <v>259</v>
      </c>
      <c r="D30" s="151"/>
    </row>
    <row r="31" spans="2:13">
      <c r="D31" s="151"/>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76" priority="2" operator="greaterThanOrEqual">
      <formula>100</formula>
    </cfRule>
    <cfRule type="cellIs" dxfId="475" priority="3" operator="lessThan">
      <formula>100</formula>
    </cfRule>
  </conditionalFormatting>
  <conditionalFormatting sqref="E27">
    <cfRule type="cellIs" dxfId="474" priority="4" operator="greaterThanOrEqual">
      <formula>100.01</formula>
    </cfRule>
    <cfRule type="cellIs" dxfId="473" priority="5" operator="lessThan">
      <formula>100.01</formula>
    </cfRule>
  </conditionalFormatting>
  <conditionalFormatting sqref="D14">
    <cfRule type="cellIs" dxfId="472"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140" zoomScaleNormal="100"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49" t="s">
        <v>260</v>
      </c>
    </row>
    <row r="3" spans="2:9">
      <c r="B3" s="30" t="s">
        <v>239</v>
      </c>
      <c r="C3" s="30" t="s">
        <v>240</v>
      </c>
      <c r="D3" s="30" t="s">
        <v>241</v>
      </c>
    </row>
    <row r="4" spans="2:9">
      <c r="B4" s="45" t="s">
        <v>242</v>
      </c>
      <c r="C4" s="150" t="s">
        <v>185</v>
      </c>
      <c r="D4" s="156" t="s">
        <v>185</v>
      </c>
    </row>
    <row r="5" spans="2:9">
      <c r="B5" s="45" t="s">
        <v>243</v>
      </c>
      <c r="C5" s="150" t="s">
        <v>231</v>
      </c>
      <c r="D5" s="152" t="s">
        <v>231</v>
      </c>
    </row>
    <row r="6" spans="2:9">
      <c r="B6" s="112" t="s">
        <v>244</v>
      </c>
      <c r="C6" s="133" t="str">
        <f>HLOOKUP(C4,MaterialData!$C$3:$O$4,2,0)</f>
        <v>Steel</v>
      </c>
      <c r="D6" s="133" t="str">
        <f>HLOOKUP(D4,MaterialData!$C$3:$O$4,2,0)</f>
        <v>Steel</v>
      </c>
    </row>
    <row r="7" spans="2:9">
      <c r="B7" s="112" t="s">
        <v>211</v>
      </c>
      <c r="C7" s="133">
        <f>INDEX(Innertable,MATCH($B7,MaterialData!$B$6:$B$11,0),MATCH(C$6,MaterialData!$C$4:$O$4,0))</f>
        <v>200000000000</v>
      </c>
      <c r="D7" s="133">
        <f>INDEX(Innertable,MATCH($B7,MaterialData!$B$6:$B$11,0),MATCH(D$6,MaterialData!$C$4:$O$4,0))</f>
        <v>200000000000</v>
      </c>
      <c r="I7" s="151"/>
    </row>
    <row r="8" spans="2:9">
      <c r="B8" s="112" t="s">
        <v>212</v>
      </c>
      <c r="C8" s="133">
        <f>INDEX(Innertable,MATCH($B8,MaterialData!$B$6:$B$11,0),MATCH(C$6,MaterialData!$C$4:$O$4,0))</f>
        <v>305000000</v>
      </c>
      <c r="D8" s="133">
        <f>INDEX(Innertable,MATCH($B8,MaterialData!$B$6:$B$11,0),MATCH(D$6,MaterialData!$C$4:$O$4,0))</f>
        <v>305000000</v>
      </c>
      <c r="I8" s="151"/>
    </row>
    <row r="9" spans="2:9">
      <c r="B9" s="112" t="s">
        <v>213</v>
      </c>
      <c r="C9" s="133">
        <f>INDEX(Innertable,MATCH($B9,MaterialData!$B$6:$B$11,0),MATCH(C$6,MaterialData!$C$4:$O$4,0))</f>
        <v>365000000</v>
      </c>
      <c r="D9" s="133">
        <f>INDEX(Innertable,MATCH($B9,MaterialData!$B$6:$B$11,0),MATCH(D$6,MaterialData!$C$4:$O$4,0))</f>
        <v>365000000</v>
      </c>
      <c r="I9" s="151"/>
    </row>
    <row r="10" spans="2:9">
      <c r="B10" s="112" t="s">
        <v>214</v>
      </c>
      <c r="C10" s="133">
        <f>INDEX(Innertable,MATCH($B10,MaterialData!$B$6:$B$11,0),MATCH(C$6,MaterialData!$C$4:$O$4,0))</f>
        <v>180000000</v>
      </c>
      <c r="D10" s="133">
        <f>INDEX(Innertable,MATCH($B10,MaterialData!$B$6:$B$11,0),MATCH(D$6,MaterialData!$C$4:$O$4,0))</f>
        <v>180000000</v>
      </c>
      <c r="I10" s="151"/>
    </row>
    <row r="11" spans="2:9">
      <c r="B11" s="112" t="s">
        <v>215</v>
      </c>
      <c r="C11" s="133">
        <f>INDEX(Innertable,MATCH($B11,MaterialData!$B$6:$B$11,0),MATCH(C$6,MaterialData!$C$4:$O$4,0))</f>
        <v>300000000</v>
      </c>
      <c r="D11" s="133">
        <f>INDEX(Innertable,MATCH($B11,MaterialData!$B$6:$B$11,0),MATCH(D$6,MaterialData!$C$4:$O$4,0))</f>
        <v>300000000</v>
      </c>
      <c r="I11" s="151"/>
    </row>
    <row r="12" spans="2:9">
      <c r="I12" s="151"/>
    </row>
    <row r="13" spans="2:9">
      <c r="B13" s="112" t="s">
        <v>245</v>
      </c>
      <c r="C13" s="150">
        <f>IF(AND(D13&gt;=25,D13&lt;25.4,D14&gt;=2.5),25,25.4)</f>
        <v>25.4</v>
      </c>
      <c r="D13" s="152">
        <v>30</v>
      </c>
      <c r="I13" s="151"/>
    </row>
    <row r="14" spans="2:9">
      <c r="B14" s="112" t="s">
        <v>246</v>
      </c>
      <c r="C14" s="150">
        <f>IF(AND(D13&gt;=25,D13&lt;25.4,D14&gt;=2.5),2.5,2.4)</f>
        <v>2.4</v>
      </c>
      <c r="D14" s="152">
        <v>2</v>
      </c>
      <c r="I14" s="151"/>
    </row>
    <row r="15" spans="2:9">
      <c r="I15" s="151"/>
    </row>
    <row r="16" spans="2:9">
      <c r="B16" s="112"/>
      <c r="C16" s="30" t="s">
        <v>240</v>
      </c>
      <c r="D16" s="30" t="s">
        <v>241</v>
      </c>
      <c r="I16" s="151"/>
    </row>
    <row r="17" spans="2:14">
      <c r="B17" s="112" t="s">
        <v>247</v>
      </c>
      <c r="C17" s="150">
        <f>C13/1000</f>
        <v>2.5399999999999999E-2</v>
      </c>
      <c r="D17" s="150">
        <f>D13/1000</f>
        <v>0.03</v>
      </c>
      <c r="I17" s="151"/>
    </row>
    <row r="18" spans="2:14">
      <c r="B18" s="112" t="s">
        <v>248</v>
      </c>
      <c r="C18" s="150">
        <f>C14/1000</f>
        <v>2.3999999999999998E-3</v>
      </c>
      <c r="D18" s="150">
        <f>D14/1000</f>
        <v>2E-3</v>
      </c>
      <c r="I18" s="151"/>
      <c r="M18" s="153"/>
    </row>
    <row r="19" spans="2:14">
      <c r="B19" s="112" t="s">
        <v>249</v>
      </c>
      <c r="C19" s="150">
        <f>((C17)^4-((C17-2*C18))^4)*3.142/64</f>
        <v>1.1593489847999996E-8</v>
      </c>
      <c r="D19" s="150">
        <f>IF(D5="Round",((D17)^4-((D17-2*D18))^4)*3.142/64,IF(D5="Square",((D17)^4-((D17-2*D18))^4)/12,""))</f>
        <v>1.7331272000000002E-8</v>
      </c>
      <c r="I19" s="151"/>
      <c r="L19" s="151"/>
      <c r="M19" s="153"/>
    </row>
    <row r="20" spans="2:14">
      <c r="B20" s="112" t="s">
        <v>250</v>
      </c>
      <c r="C20" s="133">
        <f>C7*C19</f>
        <v>2318.6979695999994</v>
      </c>
      <c r="D20" s="133">
        <f>D7*D19</f>
        <v>3466.2544000000003</v>
      </c>
      <c r="E20" s="154">
        <f>100*$D$20/$C$20</f>
        <v>149.49141481320081</v>
      </c>
    </row>
    <row r="21" spans="2:14">
      <c r="B21" s="112" t="s">
        <v>251</v>
      </c>
      <c r="C21" s="155">
        <f>(C13^2-(C13-2*C14)^2)*PI()/4</f>
        <v>173.41591447815662</v>
      </c>
      <c r="D21" s="155">
        <f>IF(D5="Round",(D13^2-(D13-2*D14)^2)*PI()/4,IF(D5="Square",D13^2-(D13-2*D14)^2,""))</f>
        <v>175.92918860102841</v>
      </c>
      <c r="E21" s="154">
        <f>IF(D4="steel",100*$D$21/$C$21,"NA")</f>
        <v>101.4492753623188</v>
      </c>
      <c r="L21" s="151"/>
    </row>
    <row r="22" spans="2:14">
      <c r="B22" s="112" t="s">
        <v>252</v>
      </c>
      <c r="C22" s="133">
        <f t="shared" ref="C22:D25" si="0">C$21*C8/1000000</f>
        <v>52891.853915837768</v>
      </c>
      <c r="D22" s="133">
        <f t="shared" si="0"/>
        <v>53658.402523313671</v>
      </c>
      <c r="E22" s="154">
        <f>100*$D$22/$C$22</f>
        <v>101.44927536231882</v>
      </c>
    </row>
    <row r="23" spans="2:14">
      <c r="B23" s="112" t="s">
        <v>253</v>
      </c>
      <c r="C23" s="133">
        <f t="shared" si="0"/>
        <v>63296.808784527166</v>
      </c>
      <c r="D23" s="133">
        <f t="shared" si="0"/>
        <v>64214.153839375373</v>
      </c>
      <c r="E23" s="154">
        <f>100*$D$23/$C$23</f>
        <v>101.44927536231883</v>
      </c>
      <c r="L23" s="151"/>
    </row>
    <row r="24" spans="2:14">
      <c r="B24" s="112" t="s">
        <v>254</v>
      </c>
      <c r="C24" s="133">
        <f t="shared" si="0"/>
        <v>31214.864606068193</v>
      </c>
      <c r="D24" s="133">
        <f t="shared" si="0"/>
        <v>31667.253948185116</v>
      </c>
      <c r="E24" s="154">
        <f>100*$D$24/$C$24</f>
        <v>101.44927536231883</v>
      </c>
      <c r="L24" s="151"/>
    </row>
    <row r="25" spans="2:14">
      <c r="B25" s="112" t="s">
        <v>255</v>
      </c>
      <c r="C25" s="133">
        <f t="shared" si="0"/>
        <v>52024.774343446981</v>
      </c>
      <c r="D25" s="133">
        <f t="shared" si="0"/>
        <v>52778.756580308524</v>
      </c>
      <c r="E25" s="154">
        <f>100*$D$25/$C$25</f>
        <v>101.44927536231883</v>
      </c>
      <c r="L25" s="151"/>
    </row>
    <row r="26" spans="2:14">
      <c r="B26" s="112" t="s">
        <v>256</v>
      </c>
      <c r="C26" s="133">
        <f>4*C9*C19/(0.5*C17*1)</f>
        <v>1332.7948959118107</v>
      </c>
      <c r="D26" s="133">
        <f>4*D9*D19/(0.5*D17*1)</f>
        <v>1686.9104746666669</v>
      </c>
      <c r="E26" s="154">
        <f>100*$D$26/$C$26</f>
        <v>126.5693978751767</v>
      </c>
    </row>
    <row r="27" spans="2:14">
      <c r="B27" s="112" t="s">
        <v>257</v>
      </c>
      <c r="C27" s="133">
        <f>C26*1^3/(48*C7*C19)</f>
        <v>1.1975065616797901E-2</v>
      </c>
      <c r="D27" s="133">
        <f>C26*1^3/(48*D7*D19)</f>
        <v>8.0105373487577985E-3</v>
      </c>
      <c r="E27" s="154">
        <f>100*$D$27/$C$27</f>
        <v>66.893473531544572</v>
      </c>
    </row>
    <row r="28" spans="2:14">
      <c r="B28" s="112" t="s">
        <v>258</v>
      </c>
      <c r="C28" s="133">
        <f>0.5*C26*(C26*1^3/(48*C7*C19))</f>
        <v>7.9801531661386313</v>
      </c>
      <c r="D28" s="133">
        <f>0.5*D26*(D26*1^3/(48*D7*D19))</f>
        <v>8.5516989340740768</v>
      </c>
      <c r="E28" s="154">
        <f>100*$D$28/$C$28</f>
        <v>107.16209020098295</v>
      </c>
    </row>
    <row r="29" spans="2:14">
      <c r="E29" s="157"/>
      <c r="F29" s="157"/>
      <c r="G29" s="157"/>
      <c r="H29" s="157"/>
      <c r="I29" s="157"/>
      <c r="J29" s="157"/>
      <c r="K29" s="157"/>
      <c r="L29" s="157"/>
      <c r="M29" s="157"/>
      <c r="N29" s="157"/>
    </row>
    <row r="30" spans="2:14">
      <c r="B30" s="42" t="s">
        <v>259</v>
      </c>
      <c r="C30" s="151"/>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71" priority="2" operator="greaterThanOrEqual">
      <formula>100</formula>
    </cfRule>
    <cfRule type="cellIs" dxfId="470" priority="3" operator="lessThan">
      <formula>100</formula>
    </cfRule>
  </conditionalFormatting>
  <conditionalFormatting sqref="E27">
    <cfRule type="cellIs" dxfId="469" priority="4" operator="greaterThanOrEqual">
      <formula>100.01</formula>
    </cfRule>
    <cfRule type="cellIs" dxfId="468" priority="5" operator="lessThan">
      <formula>100.01</formula>
    </cfRule>
  </conditionalFormatting>
  <conditionalFormatting sqref="D14">
    <cfRule type="cellIs" dxfId="467" priority="6" operator="lessThan">
      <formula>2</formula>
    </cfRule>
    <cfRule type="cellIs" dxfId="466"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40" zoomScaleNormal="100"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49" t="s">
        <v>261</v>
      </c>
    </row>
    <row r="3" spans="2:9">
      <c r="B3" s="30" t="s">
        <v>239</v>
      </c>
      <c r="C3" s="30" t="s">
        <v>240</v>
      </c>
      <c r="D3" s="30" t="s">
        <v>241</v>
      </c>
    </row>
    <row r="4" spans="2:9">
      <c r="B4" s="45" t="s">
        <v>242</v>
      </c>
      <c r="C4" s="150" t="s">
        <v>185</v>
      </c>
      <c r="D4" s="150" t="s">
        <v>185</v>
      </c>
    </row>
    <row r="5" spans="2:9">
      <c r="B5" s="45" t="s">
        <v>243</v>
      </c>
      <c r="C5" s="48" t="s">
        <v>231</v>
      </c>
      <c r="D5" s="156" t="s">
        <v>231</v>
      </c>
    </row>
    <row r="6" spans="2:9">
      <c r="B6" s="112" t="s">
        <v>244</v>
      </c>
      <c r="C6" s="133" t="str">
        <f>HLOOKUP(C4,MaterialData!$C$3:$O$4,2,0)</f>
        <v>Steel</v>
      </c>
      <c r="D6" s="133" t="str">
        <f>HLOOKUP(D4,MaterialData!$C$3:$O$4,2,0)</f>
        <v>Steel</v>
      </c>
    </row>
    <row r="7" spans="2:9">
      <c r="B7" s="112" t="s">
        <v>211</v>
      </c>
      <c r="C7" s="133">
        <f>INDEX(Innertable,MATCH($B7,MaterialData!$B$6:$B$11,0),MATCH(C$6,MaterialData!$C$4:$O$4,0))</f>
        <v>200000000000</v>
      </c>
      <c r="D7" s="133">
        <f>INDEX(Innertable,MATCH($B7,MaterialData!$B$6:$B$11,0),MATCH(D$6,MaterialData!$C$4:$O$4,0))</f>
        <v>200000000000</v>
      </c>
      <c r="I7" s="151"/>
    </row>
    <row r="8" spans="2:9">
      <c r="B8" s="112" t="s">
        <v>212</v>
      </c>
      <c r="C8" s="133">
        <f>INDEX(Innertable,MATCH($B8,MaterialData!$B$6:$B$11,0),MATCH(C$6,MaterialData!$C$4:$O$4,0))</f>
        <v>305000000</v>
      </c>
      <c r="D8" s="133">
        <f>INDEX(Innertable,MATCH($B8,MaterialData!$B$6:$B$11,0),MATCH(D$6,MaterialData!$C$4:$O$4,0))</f>
        <v>305000000</v>
      </c>
      <c r="I8" s="151"/>
    </row>
    <row r="9" spans="2:9">
      <c r="B9" s="112" t="s">
        <v>213</v>
      </c>
      <c r="C9" s="133">
        <f>INDEX(Innertable,MATCH($B9,MaterialData!$B$6:$B$11,0),MATCH(C$6,MaterialData!$C$4:$O$4,0))</f>
        <v>365000000</v>
      </c>
      <c r="D9" s="133">
        <f>INDEX(Innertable,MATCH($B9,MaterialData!$B$6:$B$11,0),MATCH(D$6,MaterialData!$C$4:$O$4,0))</f>
        <v>365000000</v>
      </c>
      <c r="I9" s="151"/>
    </row>
    <row r="10" spans="2:9">
      <c r="B10" s="112" t="s">
        <v>214</v>
      </c>
      <c r="C10" s="133">
        <f>INDEX(Innertable,MATCH($B10,MaterialData!$B$6:$B$11,0),MATCH(C$6,MaterialData!$C$4:$O$4,0))</f>
        <v>180000000</v>
      </c>
      <c r="D10" s="133">
        <f>INDEX(Innertable,MATCH($B10,MaterialData!$B$6:$B$11,0),MATCH(D$6,MaterialData!$C$4:$O$4,0))</f>
        <v>180000000</v>
      </c>
      <c r="I10" s="151"/>
    </row>
    <row r="11" spans="2:9">
      <c r="B11" s="112" t="s">
        <v>215</v>
      </c>
      <c r="C11" s="133">
        <f>INDEX(Innertable,MATCH($B11,MaterialData!$B$6:$B$11,0),MATCH(C$6,MaterialData!$C$4:$O$4,0))</f>
        <v>300000000</v>
      </c>
      <c r="D11" s="133">
        <f>INDEX(Innertable,MATCH($B11,MaterialData!$B$6:$B$11,0),MATCH(D$6,MaterialData!$C$4:$O$4,0))</f>
        <v>300000000</v>
      </c>
      <c r="I11" s="151"/>
    </row>
    <row r="12" spans="2:9">
      <c r="I12" s="151"/>
    </row>
    <row r="13" spans="2:9">
      <c r="B13" s="112" t="s">
        <v>245</v>
      </c>
      <c r="C13" s="158">
        <v>25.4</v>
      </c>
      <c r="D13" s="159">
        <v>28</v>
      </c>
      <c r="I13" s="151"/>
    </row>
    <row r="14" spans="2:9">
      <c r="B14" s="112" t="s">
        <v>246</v>
      </c>
      <c r="C14" s="150">
        <v>1.6</v>
      </c>
      <c r="D14" s="160">
        <v>1.5</v>
      </c>
      <c r="I14" s="151"/>
    </row>
    <row r="15" spans="2:9">
      <c r="I15" s="151"/>
    </row>
    <row r="16" spans="2:9">
      <c r="B16" s="112"/>
      <c r="C16" s="30" t="s">
        <v>240</v>
      </c>
      <c r="D16" s="30" t="s">
        <v>241</v>
      </c>
      <c r="I16" s="151"/>
    </row>
    <row r="17" spans="2:13">
      <c r="B17" s="112" t="s">
        <v>247</v>
      </c>
      <c r="C17" s="150">
        <f>C13/1000</f>
        <v>2.5399999999999999E-2</v>
      </c>
      <c r="D17" s="150">
        <f>D13/1000</f>
        <v>2.8000000000000001E-2</v>
      </c>
      <c r="I17" s="151"/>
    </row>
    <row r="18" spans="2:13">
      <c r="B18" s="112" t="s">
        <v>248</v>
      </c>
      <c r="C18" s="150">
        <f>C14/1000</f>
        <v>1.6000000000000001E-3</v>
      </c>
      <c r="D18" s="150">
        <f>D14/1000</f>
        <v>1.5E-3</v>
      </c>
      <c r="I18" s="151"/>
      <c r="M18" s="153"/>
    </row>
    <row r="19" spans="2:13">
      <c r="B19" s="112" t="s">
        <v>249</v>
      </c>
      <c r="C19" s="133">
        <f>IF(C5="Round",((C17)^4-((C17-2*C18))^4)*3.142/64,IF(C5="Square",((C17)^4-((C17-2*C18))^4)/12,""))</f>
        <v>8.5099184800000022E-9</v>
      </c>
      <c r="D19" s="133">
        <f>IF(D5="Round",((D17)^4-((D17-2*D18))^4)*3.142/64,IF(D5="Square",((D17)^4-((D17-2*D18))^4)/12,""))</f>
        <v>1.0998521906249999E-8</v>
      </c>
      <c r="I19" s="151"/>
      <c r="L19" s="151"/>
      <c r="M19" s="153"/>
    </row>
    <row r="20" spans="2:13">
      <c r="B20" s="112" t="s">
        <v>250</v>
      </c>
      <c r="C20" s="133">
        <f>C7*C19</f>
        <v>1701.9836960000005</v>
      </c>
      <c r="D20" s="133">
        <f>D7*D19</f>
        <v>2199.7043812499996</v>
      </c>
      <c r="E20" s="154">
        <f t="shared" ref="E20:E28" si="0">100*D20/C20</f>
        <v>129.24356363810895</v>
      </c>
    </row>
    <row r="21" spans="2:13">
      <c r="B21" s="112" t="s">
        <v>251</v>
      </c>
      <c r="C21" s="155">
        <f>IF(C5="Round",(C13^2-(C13-2*C14)^2)*PI()/4,IF(C5="Square",C13^2-(C13-2*C14)^2,""))</f>
        <v>119.63184824869931</v>
      </c>
      <c r="D21" s="155">
        <f>IF(D5="Round",(D13^2-(D13-2*D14)^2)*PI()/4,IF(D5="Square",D13^2-(D13-2*D14)^2,""))</f>
        <v>124.87830798019428</v>
      </c>
      <c r="E21" s="154">
        <f t="shared" si="0"/>
        <v>104.38550420168067</v>
      </c>
      <c r="L21" s="151"/>
    </row>
    <row r="22" spans="2:13">
      <c r="B22" s="112" t="s">
        <v>252</v>
      </c>
      <c r="C22" s="133">
        <f t="shared" ref="C22:D25" si="1">C$21*C8/1000000</f>
        <v>36487.713715853293</v>
      </c>
      <c r="D22" s="133">
        <f t="shared" si="1"/>
        <v>38087.883933959252</v>
      </c>
      <c r="E22" s="154">
        <f t="shared" si="0"/>
        <v>104.38550420168067</v>
      </c>
    </row>
    <row r="23" spans="2:13">
      <c r="B23" s="112" t="s">
        <v>253</v>
      </c>
      <c r="C23" s="133">
        <f t="shared" si="1"/>
        <v>43665.624610775245</v>
      </c>
      <c r="D23" s="133">
        <f t="shared" si="1"/>
        <v>45580.582412770913</v>
      </c>
      <c r="E23" s="154">
        <f t="shared" si="0"/>
        <v>104.38550420168069</v>
      </c>
      <c r="L23" s="151"/>
    </row>
    <row r="24" spans="2:13">
      <c r="B24" s="112" t="s">
        <v>254</v>
      </c>
      <c r="C24" s="133">
        <f t="shared" si="1"/>
        <v>21533.732684765877</v>
      </c>
      <c r="D24" s="133">
        <f t="shared" si="1"/>
        <v>22478.095436434971</v>
      </c>
      <c r="E24" s="154">
        <f t="shared" si="0"/>
        <v>104.38550420168067</v>
      </c>
      <c r="L24" s="151"/>
    </row>
    <row r="25" spans="2:13">
      <c r="B25" s="112" t="s">
        <v>255</v>
      </c>
      <c r="C25" s="133">
        <f t="shared" si="1"/>
        <v>35889.554474609795</v>
      </c>
      <c r="D25" s="133">
        <f t="shared" si="1"/>
        <v>37463.492394058281</v>
      </c>
      <c r="E25" s="154">
        <f t="shared" si="0"/>
        <v>104.38550420168067</v>
      </c>
      <c r="L25" s="151"/>
    </row>
    <row r="26" spans="2:13">
      <c r="B26" s="112" t="s">
        <v>256</v>
      </c>
      <c r="C26" s="133">
        <f>4*C9*C19/(0.5*C17*1)</f>
        <v>978.30558903937037</v>
      </c>
      <c r="D26" s="133">
        <f>4*D9*D19/(0.5*D17*1)</f>
        <v>1146.988713080357</v>
      </c>
      <c r="E26" s="154">
        <f t="shared" si="0"/>
        <v>117.24237558599884</v>
      </c>
    </row>
    <row r="27" spans="2:13">
      <c r="B27" s="112" t="s">
        <v>257</v>
      </c>
      <c r="C27" s="133">
        <f>C26*1^3/(48*C7*C19)</f>
        <v>1.1975065616797899E-2</v>
      </c>
      <c r="D27" s="133">
        <f>C26*1^3/(48*D7*D19)</f>
        <v>9.2655024975393917E-3</v>
      </c>
      <c r="E27" s="154">
        <f t="shared" si="0"/>
        <v>77.373292089041286</v>
      </c>
    </row>
    <row r="28" spans="2:13">
      <c r="B28" s="112" t="s">
        <v>258</v>
      </c>
      <c r="C28" s="133">
        <f>0.5*C26*(C26*1^3/(48*C7*C19))</f>
        <v>5.8576368110132897</v>
      </c>
      <c r="D28" s="133">
        <f>0.5*D26*(D26*1^3/(48*D7*D19))</f>
        <v>6.2299238136061055</v>
      </c>
      <c r="E28" s="154">
        <f t="shared" si="0"/>
        <v>106.35558356729896</v>
      </c>
    </row>
    <row r="30" spans="2:13">
      <c r="B30" s="42" t="s">
        <v>259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65" priority="2" operator="greaterThanOrEqual">
      <formula>100</formula>
    </cfRule>
    <cfRule type="cellIs" dxfId="464" priority="3" operator="lessThan">
      <formula>100</formula>
    </cfRule>
  </conditionalFormatting>
  <conditionalFormatting sqref="E27">
    <cfRule type="cellIs" dxfId="463" priority="4" operator="greaterThanOrEqual">
      <formula>100.01</formula>
    </cfRule>
    <cfRule type="cellIs" dxfId="462" priority="5" operator="lessThan">
      <formula>100.01</formula>
    </cfRule>
  </conditionalFormatting>
  <conditionalFormatting sqref="D14">
    <cfRule type="cellIs" dxfId="461"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16" zoomScale="140" zoomScaleNormal="100" zoomScalePageLayoutView="140" workbookViewId="0">
      <selection activeCell="E21" sqref="E21"/>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49" t="s">
        <v>262</v>
      </c>
    </row>
    <row r="2" spans="2:12">
      <c r="C2" s="804" t="s">
        <v>263</v>
      </c>
      <c r="D2" s="804"/>
      <c r="E2" s="804"/>
      <c r="F2" s="805" t="s">
        <v>224</v>
      </c>
      <c r="G2" s="805"/>
    </row>
    <row r="4" spans="2:12">
      <c r="B4" s="30" t="s">
        <v>239</v>
      </c>
      <c r="C4" s="30" t="s">
        <v>240</v>
      </c>
      <c r="D4" s="15"/>
      <c r="E4" s="30" t="s">
        <v>241</v>
      </c>
      <c r="F4" s="30" t="s">
        <v>264</v>
      </c>
      <c r="G4" s="30" t="s">
        <v>265</v>
      </c>
      <c r="I4" s="15"/>
      <c r="J4" s="34" t="s">
        <v>266</v>
      </c>
      <c r="K4" s="34" t="s">
        <v>267</v>
      </c>
    </row>
    <row r="5" spans="2:12">
      <c r="B5" s="45" t="s">
        <v>242</v>
      </c>
      <c r="C5" s="150" t="s">
        <v>185</v>
      </c>
      <c r="E5" s="156" t="s">
        <v>185</v>
      </c>
      <c r="F5" s="161" t="s">
        <v>192</v>
      </c>
      <c r="G5" s="162"/>
      <c r="I5" s="163" t="s">
        <v>268</v>
      </c>
      <c r="J5">
        <f>F22/1000</f>
        <v>0</v>
      </c>
      <c r="K5" s="164">
        <f>J5</f>
        <v>0</v>
      </c>
    </row>
    <row r="6" spans="2:12">
      <c r="B6" s="45" t="s">
        <v>269</v>
      </c>
      <c r="C6" s="150" t="s">
        <v>231</v>
      </c>
      <c r="E6" s="156" t="s">
        <v>231</v>
      </c>
      <c r="F6" s="165" t="s">
        <v>270</v>
      </c>
      <c r="G6" s="166"/>
      <c r="I6" s="163" t="s">
        <v>271</v>
      </c>
      <c r="J6">
        <f>F21/1000</f>
        <v>0</v>
      </c>
      <c r="K6" s="164">
        <f>F20/1000</f>
        <v>0</v>
      </c>
    </row>
    <row r="7" spans="2:12">
      <c r="B7" s="112" t="s">
        <v>244</v>
      </c>
      <c r="C7" s="133" t="str">
        <f>HLOOKUP(C5,MaterialData!$C$3:$O$4,2,0)</f>
        <v>Steel</v>
      </c>
      <c r="D7" s="151"/>
      <c r="E7" s="133" t="str">
        <f>HLOOKUP(E5,MaterialData!$C$3:$R$4,2,0)</f>
        <v>Steel</v>
      </c>
      <c r="F7" s="133" t="str">
        <f>HLOOKUP(F5,MaterialData!$C$3:$R$4,2,0)</f>
        <v>MHBS</v>
      </c>
      <c r="G7" s="167"/>
    </row>
    <row r="8" spans="2:12"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4</v>
      </c>
      <c r="G8" s="166"/>
      <c r="I8" s="163" t="s">
        <v>272</v>
      </c>
      <c r="J8" s="151">
        <f>J5*J6</f>
        <v>0</v>
      </c>
      <c r="K8" s="163" t="s">
        <v>273</v>
      </c>
      <c r="L8" s="151">
        <f>(J5*J6^3)/12</f>
        <v>0</v>
      </c>
    </row>
    <row r="9" spans="2:12"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4</v>
      </c>
      <c r="G9" s="167"/>
      <c r="I9" s="163" t="s">
        <v>274</v>
      </c>
      <c r="J9" s="151">
        <f>K5*K6</f>
        <v>0</v>
      </c>
      <c r="K9" s="163" t="s">
        <v>275</v>
      </c>
      <c r="L9" s="151">
        <f>(K5*K6^3)/12</f>
        <v>0</v>
      </c>
    </row>
    <row r="10" spans="2:12"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4</v>
      </c>
      <c r="G10" s="167"/>
      <c r="I10" s="163" t="s">
        <v>276</v>
      </c>
      <c r="J10">
        <f>J6/2</f>
        <v>0</v>
      </c>
      <c r="K10" s="163" t="s">
        <v>277</v>
      </c>
      <c r="L10" s="151" t="e">
        <f>L8+(J8*($J$12-J10)^2)</f>
        <v>#DIV/0!</v>
      </c>
    </row>
    <row r="11" spans="2:12" ht="15.6">
      <c r="B11" s="112" t="s">
        <v>214</v>
      </c>
      <c r="C11" s="133">
        <f>INDEX(Innertable,MATCH($B11,MaterialData!$B$6:$B$11,0),MATCH(C$7,MaterialData!$C$4:$O$4,0))</f>
        <v>180000000</v>
      </c>
      <c r="D11" s="151"/>
      <c r="E11" s="133">
        <f>INDEX(Innertable,MATCH($B11,MaterialData!$B$6:$B$11,0),MATCH(E$7,MaterialData!$C$4:$R$4,0))</f>
        <v>180000000</v>
      </c>
      <c r="F11" s="133" t="str">
        <f>INDEX(Innertable,MATCH($B11,MaterialData!$B$6:$B$11,0),MATCH(F$7,MaterialData!$C$4:$R$4,0))</f>
        <v>N/A</v>
      </c>
      <c r="G11" s="167"/>
      <c r="I11" s="163" t="s">
        <v>278</v>
      </c>
      <c r="J11">
        <f>(F18-0.5*F20)*0.001</f>
        <v>0</v>
      </c>
      <c r="K11" s="163" t="s">
        <v>279</v>
      </c>
      <c r="L11" s="151" t="e">
        <f>L9+(J9*($J$12-J11)^2)</f>
        <v>#DIV/0!</v>
      </c>
    </row>
    <row r="12" spans="2:12" ht="15.6">
      <c r="B12" s="112" t="s">
        <v>215</v>
      </c>
      <c r="C12" s="133">
        <f>INDEX(Innertable,MATCH($B12,MaterialData!$B$6:$B$11,0),MATCH(C$7,MaterialData!$C$4:$O$4,0))</f>
        <v>300000000</v>
      </c>
      <c r="D12" s="151"/>
      <c r="E12" s="133">
        <f>INDEX(Innertable,MATCH($B12,MaterialData!$B$6:$B$11,0),MATCH(E$7,MaterialData!$C$4:$R$4,0))</f>
        <v>300000000</v>
      </c>
      <c r="F12" s="133" t="str">
        <f>INDEX(Innertable,MATCH($B12,MaterialData!$B$6:$B$11,0),MATCH(F$7,MaterialData!$C$4:$R$4,0))</f>
        <v>N/A</v>
      </c>
      <c r="G12" s="167"/>
      <c r="I12" s="163" t="s">
        <v>280</v>
      </c>
      <c r="J12" s="168" t="e">
        <f>(J8*J10+J9*J11)/(J8+J9)</f>
        <v>#DIV/0!</v>
      </c>
      <c r="K12" s="163" t="s">
        <v>281</v>
      </c>
      <c r="L12" s="135" t="e">
        <f>SUM(L10:L11)</f>
        <v>#DIV/0!</v>
      </c>
    </row>
    <row r="13" spans="2:12">
      <c r="E13" s="162"/>
      <c r="G13" s="166"/>
    </row>
    <row r="14" spans="2:12">
      <c r="B14" s="112" t="s">
        <v>282</v>
      </c>
      <c r="C14" s="150">
        <v>2</v>
      </c>
      <c r="E14" s="156">
        <v>4</v>
      </c>
      <c r="G14" s="166"/>
      <c r="I14" s="163"/>
      <c r="K14" s="163"/>
      <c r="L14" s="151"/>
    </row>
    <row r="15" spans="2:12">
      <c r="B15" s="112" t="s">
        <v>245</v>
      </c>
      <c r="C15" s="150">
        <v>25.4</v>
      </c>
      <c r="E15" s="156">
        <v>25</v>
      </c>
      <c r="G15" s="166"/>
      <c r="I15" s="163"/>
      <c r="K15" s="163"/>
      <c r="L15" s="151"/>
    </row>
    <row r="16" spans="2:12">
      <c r="B16" s="112" t="s">
        <v>246</v>
      </c>
      <c r="C16" s="169">
        <v>1.2</v>
      </c>
      <c r="E16" s="156">
        <v>1.5</v>
      </c>
      <c r="G16" s="166"/>
    </row>
    <row r="17" spans="2:16">
      <c r="E17" s="166"/>
      <c r="G17" s="166"/>
    </row>
    <row r="18" spans="2:16">
      <c r="B18" s="112" t="s">
        <v>283</v>
      </c>
      <c r="E18" s="166"/>
      <c r="F18" s="170">
        <f>F19+F20+F21</f>
        <v>0</v>
      </c>
      <c r="G18" s="166"/>
      <c r="K18" s="163"/>
      <c r="L18" s="151"/>
    </row>
    <row r="19" spans="2:16">
      <c r="B19" s="112" t="s">
        <v>284</v>
      </c>
      <c r="E19" s="166"/>
      <c r="F19" s="171"/>
      <c r="G19" s="166"/>
      <c r="K19" s="163"/>
      <c r="L19" s="151"/>
    </row>
    <row r="20" spans="2:16">
      <c r="B20" s="112" t="s">
        <v>285</v>
      </c>
      <c r="E20" s="166"/>
      <c r="F20" s="171"/>
      <c r="G20" s="166"/>
      <c r="J20" s="22"/>
      <c r="L20" s="151"/>
    </row>
    <row r="21" spans="2:16">
      <c r="B21" s="45" t="s">
        <v>286</v>
      </c>
      <c r="E21" s="166"/>
      <c r="F21" s="171"/>
      <c r="G21" s="166"/>
      <c r="J21" s="22"/>
      <c r="L21" s="151"/>
    </row>
    <row r="22" spans="2:16">
      <c r="B22" s="112" t="s">
        <v>287</v>
      </c>
      <c r="E22" s="166"/>
      <c r="F22" s="171"/>
      <c r="G22" s="166"/>
      <c r="J22" s="22"/>
      <c r="L22" s="151"/>
    </row>
    <row r="23" spans="2:16">
      <c r="E23" s="172"/>
      <c r="G23" s="166"/>
      <c r="J23" s="22"/>
      <c r="L23" s="151"/>
    </row>
    <row r="24" spans="2:16">
      <c r="B24" s="112" t="s">
        <v>247</v>
      </c>
      <c r="C24" s="150">
        <f>C15/1000</f>
        <v>2.5399999999999999E-2</v>
      </c>
      <c r="E24" s="150">
        <f>IF(F2="Composite only","No tubes",E15/1000)</f>
        <v>2.5000000000000001E-2</v>
      </c>
      <c r="G24" s="166"/>
      <c r="L24" s="151"/>
    </row>
    <row r="25" spans="2:16">
      <c r="B25" s="112" t="s">
        <v>248</v>
      </c>
      <c r="C25" s="150">
        <f>C16/1000</f>
        <v>1.1999999999999999E-3</v>
      </c>
      <c r="E25" s="150">
        <f>IF(F2="Composite only","",E16/1000)</f>
        <v>1.5E-3</v>
      </c>
      <c r="G25" s="172"/>
      <c r="L25" s="151"/>
      <c r="P25" s="153"/>
    </row>
    <row r="26" spans="2:16">
      <c r="B26" s="112" t="s">
        <v>249</v>
      </c>
      <c r="C26" s="133">
        <f>IF(C6="Round",((C24)^4-((C24-2*C25))^4)*3.142/64,((C24)^4-((C24-2*C25))^4)/12)</f>
        <v>6.6959174567999997E-9</v>
      </c>
      <c r="E26" s="133">
        <f>IF(F2="Composite only","",IF(E6="Round",((E24)^4-((E24-2*E25))^4)*3.142/64,IF(E6="Square",((E24)^4-((E24-2*E25))^4)/12,"")))</f>
        <v>7.6767405937500035E-9</v>
      </c>
      <c r="F26" s="173" t="str">
        <f>IF($F$2="Tubing only","Tubing Only",L12)</f>
        <v>Tubing Only</v>
      </c>
      <c r="G26" s="133">
        <f t="shared" ref="G26:G33" si="0">IF($F$2="Tubing only",E26,IF($F$2="Composite only",F26,IF($F$2="Tubes + Composite",E26+F26,"No Type Selected")))</f>
        <v>7.6767405937500035E-9</v>
      </c>
      <c r="L26" s="151"/>
      <c r="O26" s="151"/>
      <c r="P26" s="153"/>
    </row>
    <row r="27" spans="2:16">
      <c r="B27" s="112" t="s">
        <v>250</v>
      </c>
      <c r="C27" s="133">
        <f>C8*C26*C14</f>
        <v>2678.3669827199997</v>
      </c>
      <c r="D27" s="151"/>
      <c r="E27" s="133">
        <f>IF(F2="Composite only","",E8*E26*E14)</f>
        <v>6141.3924750000024</v>
      </c>
      <c r="F27" s="173" t="str">
        <f>IF(F26="Tubing Only","",F26*F8)</f>
        <v/>
      </c>
      <c r="G27" s="133">
        <f t="shared" si="0"/>
        <v>6141.3924750000024</v>
      </c>
      <c r="H27" s="174">
        <f>100*G27/C27</f>
        <v>229.29615376169056</v>
      </c>
    </row>
    <row r="28" spans="2:16">
      <c r="B28" s="112" t="s">
        <v>251</v>
      </c>
      <c r="C28" s="155">
        <f>IF(C24="no tubes","",IF(C14=0,"",IF(C6="Round",C14*((C15^2-(C15-2*C16)^2)*PI()/4),IF(C6="Square",C14*(C15^2-(C15-2*C16)^2),""))))</f>
        <v>182.46370132049515</v>
      </c>
      <c r="D28" s="175"/>
      <c r="E28" s="155">
        <f>IF(E24="no tubes","",IF(E14=0,"",IF(E6="Round",E14*((E15^2-(E15-2*E16)^2)*PI()/4),IF(E6="Square",E14*(E15^2-(E15-2*E16)^2),""))))</f>
        <v>442.9645641561608</v>
      </c>
      <c r="F28" s="155" t="str">
        <f>IF(F26="Tubing Only","",(F18-F19)*F22)</f>
        <v/>
      </c>
      <c r="G28" s="155">
        <f t="shared" si="0"/>
        <v>442.9645641561608</v>
      </c>
      <c r="H28" s="174">
        <f>IF(AND(F2="tubing only",E5="steel"),100*G28/C28,"NA")</f>
        <v>242.76859504132233</v>
      </c>
      <c r="I28" t="str">
        <f>IF(AND(95&lt;H28,H28&lt;100),"For tubes only, provided your actual tube measures &gt;= your nominal OD and wall this is OK","")</f>
        <v/>
      </c>
      <c r="O28" s="151"/>
    </row>
    <row r="29" spans="2:16">
      <c r="B29" s="112" t="s">
        <v>252</v>
      </c>
      <c r="C29" s="133">
        <f>C$28*C9/1000000</f>
        <v>55651.428902751024</v>
      </c>
      <c r="D29" s="151"/>
      <c r="E29" s="133">
        <f>IF(F2="Composite only","",E$28*E9/1000000)</f>
        <v>135104.19206762905</v>
      </c>
      <c r="F29" s="133" t="str">
        <f>IF(F26="Tubing Only","",F28*F9/1000000)</f>
        <v/>
      </c>
      <c r="G29" s="133">
        <f t="shared" si="0"/>
        <v>135104.19206762905</v>
      </c>
      <c r="H29" s="174">
        <f t="shared" ref="H29:H35" si="1">100*G29/C29</f>
        <v>242.76859504132233</v>
      </c>
      <c r="I29" t="str">
        <f>IF(AND(95&lt;H29,H29&lt;100),"For tubes only, provided your actual tube measures &gt;= your nominal OD and wall this is OK","")</f>
        <v/>
      </c>
    </row>
    <row r="30" spans="2:16">
      <c r="B30" s="112" t="s">
        <v>253</v>
      </c>
      <c r="C30" s="133">
        <f>C$28*C10/1000000</f>
        <v>66599.250981980731</v>
      </c>
      <c r="D30" s="151"/>
      <c r="E30" s="133">
        <f>IF(F2="Composite only","",E$28*E10/1000000)</f>
        <v>161682.06591699869</v>
      </c>
      <c r="F30" s="133" t="str">
        <f>IF(F26="Tubing Only","",F28*F10/1000000)</f>
        <v/>
      </c>
      <c r="G30" s="133">
        <f t="shared" si="0"/>
        <v>161682.06591699869</v>
      </c>
      <c r="H30" s="174">
        <f t="shared" si="1"/>
        <v>242.76859504132233</v>
      </c>
      <c r="I30" t="str">
        <f>IF(AND(95&lt;H30,H30&lt;100),"For tubes only, provided your actual tube measures &gt;= your nominal OD and wall this is OK","")</f>
        <v/>
      </c>
      <c r="O30" s="151"/>
    </row>
    <row r="31" spans="2:16">
      <c r="B31" s="112" t="s">
        <v>254</v>
      </c>
      <c r="C31" s="133">
        <f>C$28*C11/1000000</f>
        <v>32843.466237689128</v>
      </c>
      <c r="D31" s="151"/>
      <c r="E31" s="133">
        <f>IF(F2="Composite only","",E$28*E11/1000000)</f>
        <v>79733.621548108946</v>
      </c>
      <c r="F31" s="133" t="str">
        <f>IF(F26="Tubing Only","",F28*F9/1000000)</f>
        <v/>
      </c>
      <c r="G31" s="133">
        <f t="shared" si="0"/>
        <v>79733.621548108946</v>
      </c>
      <c r="H31" s="174">
        <f t="shared" si="1"/>
        <v>242.76859504132233</v>
      </c>
      <c r="I31" t="str">
        <f>IF(AND(95&lt;H31,H31&lt;100),"For tubes only, provided your actual tube measures &gt;= your nominal OD and wall this is OK","")</f>
        <v/>
      </c>
      <c r="O31" s="151"/>
    </row>
    <row r="32" spans="2:16">
      <c r="B32" s="112" t="s">
        <v>255</v>
      </c>
      <c r="C32" s="133">
        <f>IF(C14=0,"",C$28*C12/1000000)</f>
        <v>54739.110396148542</v>
      </c>
      <c r="D32" s="151"/>
      <c r="E32" s="133">
        <f>IF(F2="Composite only","",E$28*E12/1000000)</f>
        <v>132889.36924684825</v>
      </c>
      <c r="F32" s="133" t="str">
        <f>IF(F26="tubing only","",F28*F10/1000000)</f>
        <v/>
      </c>
      <c r="G32" s="133">
        <f t="shared" si="0"/>
        <v>132889.36924684825</v>
      </c>
      <c r="H32" s="174">
        <f t="shared" si="1"/>
        <v>242.76859504132236</v>
      </c>
      <c r="I32" t="str">
        <f>IF(AND(95&lt;H32,H32&lt;100),"For tubes only, provided your actual tube measures &gt;= your nominal OD and wall this is OK","")</f>
        <v/>
      </c>
      <c r="O32" s="151"/>
    </row>
    <row r="33" spans="2:12">
      <c r="B33" s="112" t="s">
        <v>256</v>
      </c>
      <c r="C33" s="133">
        <f>C14*4*C10*C26/(0.5*C24*1)</f>
        <v>1539.5337774689763</v>
      </c>
      <c r="E33" s="133">
        <f>IF(F2="Composite only","",E14*4*E10*E26/(0.5*E24*1))</f>
        <v>3586.5732054000014</v>
      </c>
      <c r="F33" s="133" t="str">
        <f>IF(F26="tubing only","",4*F10*F26/(0.001*0.5*F18*1))</f>
        <v/>
      </c>
      <c r="G33" s="133">
        <f t="shared" si="0"/>
        <v>3586.5732054000014</v>
      </c>
      <c r="H33" s="174">
        <f t="shared" si="1"/>
        <v>232.96489222187762</v>
      </c>
    </row>
    <row r="34" spans="2:12">
      <c r="B34" s="112" t="s">
        <v>257</v>
      </c>
      <c r="C34" s="133">
        <f>IF(C14=0,"",C33*1^3/(48*C27))</f>
        <v>1.1975065616797901E-2</v>
      </c>
      <c r="E34" s="133">
        <f>IF($F$2="tubing only",$C$33*1^3/(48*E27),"")</f>
        <v>5.2225322668271561E-3</v>
      </c>
      <c r="F34" s="133" t="str">
        <f>IF($F$2="tubing only","",$C$33*1^3/(48*F27))</f>
        <v/>
      </c>
      <c r="G34" s="133">
        <f>$C$33*1^3/(48*G27)</f>
        <v>5.2225322668271561E-3</v>
      </c>
      <c r="H34" s="174">
        <f t="shared" si="1"/>
        <v>43.611721504901837</v>
      </c>
    </row>
    <row r="35" spans="2:12">
      <c r="B35" s="112" t="s">
        <v>258</v>
      </c>
      <c r="C35" s="133">
        <f>0.5*C33*(C33*1^3/(48*C27))</f>
        <v>9.218009002233865</v>
      </c>
      <c r="D35" s="167"/>
      <c r="E35" s="133">
        <f>IF(E24="no tubes","",0.5*E33*(E33*1^3/(48*E27)))</f>
        <v>21.818320332850007</v>
      </c>
      <c r="F35" s="133" t="str">
        <f>IF(F26="tubing only","",0.5*F33*(F33*1^3/(48*F27)))</f>
        <v/>
      </c>
      <c r="G35" s="133">
        <f>IF($F$2="Tubing only",E35,IF($F$2="Composite only",F35,IF($F$2="Tubes + Composite",E35+F35,"No Type Selected")))</f>
        <v>21.818320332850007</v>
      </c>
      <c r="H35" s="174">
        <f t="shared" si="1"/>
        <v>236.6923304974276</v>
      </c>
    </row>
    <row r="36" spans="2:12">
      <c r="C36" s="151"/>
      <c r="J36" s="42" t="s">
        <v>259</v>
      </c>
      <c r="K36" s="42"/>
    </row>
    <row r="37" spans="2:12">
      <c r="B37" s="15" t="s">
        <v>288</v>
      </c>
      <c r="E37" s="151"/>
    </row>
    <row r="38" spans="2:12">
      <c r="B38" s="176"/>
      <c r="C38" s="177"/>
      <c r="D38" s="177"/>
      <c r="E38" s="177"/>
      <c r="F38" s="177"/>
      <c r="G38" s="177"/>
      <c r="H38" s="177"/>
      <c r="I38" s="177"/>
      <c r="J38" s="177"/>
      <c r="K38" s="177"/>
      <c r="L38" s="178"/>
    </row>
    <row r="39" spans="2:12">
      <c r="B39" s="179" t="s">
        <v>289</v>
      </c>
      <c r="C39" s="72"/>
      <c r="D39" s="72"/>
      <c r="E39" s="72"/>
      <c r="F39" s="72"/>
      <c r="G39" s="72"/>
      <c r="H39" s="72"/>
      <c r="I39" s="72"/>
      <c r="J39" s="72"/>
      <c r="K39" s="72"/>
      <c r="L39" s="101"/>
    </row>
    <row r="40" spans="2:12">
      <c r="B40" s="100"/>
      <c r="C40" s="72"/>
      <c r="D40" s="72"/>
      <c r="E40" s="72"/>
      <c r="F40" s="72"/>
      <c r="G40" s="72"/>
      <c r="H40" s="72"/>
      <c r="I40" s="72"/>
      <c r="J40" s="72"/>
      <c r="K40" s="72"/>
      <c r="L40" s="101"/>
    </row>
    <row r="41" spans="2:12">
      <c r="B41" s="100"/>
      <c r="C41" s="72"/>
      <c r="D41" s="72"/>
      <c r="E41" s="72"/>
      <c r="F41" s="72"/>
      <c r="G41" s="72"/>
      <c r="H41" s="72"/>
      <c r="I41" s="72"/>
      <c r="J41" s="72"/>
      <c r="K41" s="72"/>
      <c r="L41" s="101"/>
    </row>
    <row r="42" spans="2:12">
      <c r="B42" s="100"/>
      <c r="C42" s="72"/>
      <c r="D42" s="72"/>
      <c r="E42" s="72"/>
      <c r="F42" s="72"/>
      <c r="G42" s="72"/>
      <c r="H42" s="72"/>
      <c r="I42" s="72"/>
      <c r="J42" s="72"/>
      <c r="K42" s="72"/>
      <c r="L42" s="101"/>
    </row>
    <row r="43" spans="2:12">
      <c r="B43" s="100"/>
      <c r="C43" s="72"/>
      <c r="D43" s="72"/>
      <c r="E43" s="72"/>
      <c r="F43" s="72"/>
      <c r="G43" s="72"/>
      <c r="H43" s="72"/>
      <c r="I43" s="72"/>
      <c r="J43" s="72"/>
      <c r="K43" s="72"/>
      <c r="L43" s="101"/>
    </row>
    <row r="44" spans="2:12">
      <c r="B44" s="100"/>
      <c r="C44" s="72"/>
      <c r="D44" s="72"/>
      <c r="E44" s="72"/>
      <c r="F44" s="72"/>
      <c r="G44" s="72"/>
      <c r="H44" s="72"/>
      <c r="I44" s="72"/>
      <c r="J44" s="72"/>
      <c r="K44" s="72"/>
      <c r="L44" s="101"/>
    </row>
    <row r="45" spans="2:12">
      <c r="B45" s="100"/>
      <c r="C45" s="72"/>
      <c r="D45" s="72"/>
      <c r="E45" s="72"/>
      <c r="F45" s="72"/>
      <c r="G45" s="72"/>
      <c r="H45" s="72"/>
      <c r="I45" s="72"/>
      <c r="J45" s="72"/>
      <c r="K45" s="72"/>
      <c r="L45" s="101"/>
    </row>
    <row r="46" spans="2:12">
      <c r="B46" s="100"/>
      <c r="C46" s="72"/>
      <c r="D46" s="72"/>
      <c r="E46" s="72"/>
      <c r="F46" s="72"/>
      <c r="G46" s="72"/>
      <c r="H46" s="72"/>
      <c r="I46" s="72"/>
      <c r="J46" s="72"/>
      <c r="K46" s="72"/>
      <c r="L46" s="101"/>
    </row>
    <row r="47" spans="2:12">
      <c r="B47" s="100"/>
      <c r="C47" s="72"/>
      <c r="D47" s="72"/>
      <c r="E47" s="72"/>
      <c r="F47" s="72"/>
      <c r="G47" s="72"/>
      <c r="H47" s="72"/>
      <c r="I47" s="72"/>
      <c r="J47" s="72"/>
      <c r="K47" s="72"/>
      <c r="L47" s="101"/>
    </row>
    <row r="48" spans="2:12">
      <c r="B48" s="100"/>
      <c r="C48" s="72"/>
      <c r="D48" s="72"/>
      <c r="E48" s="72"/>
      <c r="F48" s="72"/>
      <c r="G48" s="72"/>
      <c r="H48" s="72"/>
      <c r="I48" s="72"/>
      <c r="J48" s="72"/>
      <c r="K48" s="72"/>
      <c r="L48" s="101"/>
    </row>
    <row r="49" spans="2:12">
      <c r="B49" s="100"/>
      <c r="C49" s="72"/>
      <c r="D49" s="72"/>
      <c r="E49" s="72"/>
      <c r="F49" s="72"/>
      <c r="G49" s="72"/>
      <c r="H49" s="72"/>
      <c r="I49" s="72"/>
      <c r="J49" s="72"/>
      <c r="K49" s="72"/>
      <c r="L49" s="101"/>
    </row>
    <row r="50" spans="2:12">
      <c r="B50" s="100"/>
      <c r="C50" s="72"/>
      <c r="D50" s="72"/>
      <c r="E50" s="72"/>
      <c r="F50" s="72"/>
      <c r="G50" s="72"/>
      <c r="H50" s="72"/>
      <c r="I50" s="72"/>
      <c r="J50" s="72"/>
      <c r="K50" s="72"/>
      <c r="L50" s="101"/>
    </row>
    <row r="51" spans="2:12">
      <c r="B51" s="100"/>
      <c r="C51" s="72"/>
      <c r="D51" s="72"/>
      <c r="E51" s="72"/>
      <c r="F51" s="72"/>
      <c r="G51" s="72"/>
      <c r="H51" s="72"/>
      <c r="I51" s="72"/>
      <c r="J51" s="72"/>
      <c r="K51" s="72"/>
      <c r="L51" s="101"/>
    </row>
    <row r="52" spans="2:12">
      <c r="B52" s="100"/>
      <c r="C52" s="72"/>
      <c r="D52" s="72"/>
      <c r="E52" s="72"/>
      <c r="F52" s="72"/>
      <c r="G52" s="72"/>
      <c r="H52" s="72"/>
      <c r="I52" s="72"/>
      <c r="J52" s="72"/>
      <c r="K52" s="72"/>
      <c r="L52" s="101"/>
    </row>
    <row r="53" spans="2:12">
      <c r="B53" s="100"/>
      <c r="C53" s="72"/>
      <c r="D53" s="72"/>
      <c r="E53" s="72"/>
      <c r="F53" s="72"/>
      <c r="G53" s="72"/>
      <c r="H53" s="72"/>
      <c r="I53" s="72"/>
      <c r="J53" s="72"/>
      <c r="K53" s="72"/>
      <c r="L53" s="101"/>
    </row>
    <row r="54" spans="2:12">
      <c r="B54" s="100"/>
      <c r="C54" s="72"/>
      <c r="D54" s="72"/>
      <c r="E54" s="72"/>
      <c r="F54" s="72"/>
      <c r="G54" s="72"/>
      <c r="H54" s="72"/>
      <c r="I54" s="72"/>
      <c r="J54" s="72"/>
      <c r="K54" s="72"/>
      <c r="L54" s="101"/>
    </row>
    <row r="55" spans="2:12">
      <c r="B55" s="100"/>
      <c r="C55" s="72"/>
      <c r="D55" s="72"/>
      <c r="E55" s="72"/>
      <c r="F55" s="72"/>
      <c r="G55" s="72"/>
      <c r="H55" s="72"/>
      <c r="I55" s="72"/>
      <c r="J55" s="72"/>
      <c r="K55" s="72"/>
      <c r="L55" s="101"/>
    </row>
    <row r="56" spans="2:12">
      <c r="B56" s="100"/>
      <c r="C56" s="72"/>
      <c r="D56" s="72"/>
      <c r="E56" s="72"/>
      <c r="F56" s="72"/>
      <c r="G56" s="72"/>
      <c r="H56" s="72"/>
      <c r="I56" s="72"/>
      <c r="J56" s="72"/>
      <c r="K56" s="72"/>
      <c r="L56" s="101"/>
    </row>
    <row r="57" spans="2:12">
      <c r="B57" s="100"/>
      <c r="C57" s="72"/>
      <c r="D57" s="72"/>
      <c r="E57" s="72"/>
      <c r="F57" s="72"/>
      <c r="G57" s="72"/>
      <c r="H57" s="72"/>
      <c r="I57" s="72"/>
      <c r="J57" s="72"/>
      <c r="K57" s="72"/>
      <c r="L57" s="101"/>
    </row>
    <row r="58" spans="2:12">
      <c r="B58" s="100"/>
      <c r="C58" s="72"/>
      <c r="D58" s="72"/>
      <c r="E58" s="72"/>
      <c r="F58" s="72"/>
      <c r="G58" s="72"/>
      <c r="H58" s="72"/>
      <c r="I58" s="72"/>
      <c r="J58" s="72"/>
      <c r="K58" s="72"/>
      <c r="L58" s="101"/>
    </row>
    <row r="59" spans="2:12">
      <c r="B59" s="100"/>
      <c r="C59" s="72"/>
      <c r="D59" s="72"/>
      <c r="E59" s="72"/>
      <c r="F59" s="72"/>
      <c r="G59" s="72"/>
      <c r="H59" s="72"/>
      <c r="I59" s="72"/>
      <c r="J59" s="72"/>
      <c r="K59" s="72"/>
      <c r="L59" s="101"/>
    </row>
    <row r="60" spans="2:12">
      <c r="B60" s="100"/>
      <c r="C60" s="72"/>
      <c r="D60" s="72"/>
      <c r="E60" s="72"/>
      <c r="F60" s="72"/>
      <c r="G60" s="72"/>
      <c r="H60" s="72"/>
      <c r="I60" s="72"/>
      <c r="J60" s="72"/>
      <c r="K60" s="72"/>
      <c r="L60" s="101"/>
    </row>
    <row r="61" spans="2:12">
      <c r="B61" s="100"/>
      <c r="C61" s="72"/>
      <c r="D61" s="72"/>
      <c r="E61" s="72"/>
      <c r="F61" s="72"/>
      <c r="G61" s="72"/>
      <c r="H61" s="72"/>
      <c r="I61" s="72"/>
      <c r="J61" s="72"/>
      <c r="K61" s="72"/>
      <c r="L61" s="101"/>
    </row>
    <row r="62" spans="2:12">
      <c r="B62" s="100"/>
      <c r="C62" s="72"/>
      <c r="D62" s="72"/>
      <c r="E62" s="72"/>
      <c r="F62" s="72"/>
      <c r="G62" s="72"/>
      <c r="H62" s="72"/>
      <c r="I62" s="72"/>
      <c r="J62" s="72"/>
      <c r="K62" s="72"/>
      <c r="L62" s="101"/>
    </row>
    <row r="63" spans="2:12">
      <c r="B63" s="100"/>
      <c r="C63" s="72"/>
      <c r="D63" s="72"/>
      <c r="E63" s="72"/>
      <c r="F63" s="72"/>
      <c r="G63" s="72"/>
      <c r="H63" s="72"/>
      <c r="I63" s="72"/>
      <c r="J63" s="72"/>
      <c r="K63" s="72"/>
      <c r="L63" s="101"/>
    </row>
    <row r="64" spans="2:12">
      <c r="B64" s="100"/>
      <c r="C64" s="72"/>
      <c r="D64" s="72"/>
      <c r="E64" s="72"/>
      <c r="F64" s="72"/>
      <c r="G64" s="72"/>
      <c r="H64" s="72"/>
      <c r="I64" s="72"/>
      <c r="J64" s="72"/>
      <c r="K64" s="72"/>
      <c r="L64" s="101"/>
    </row>
    <row r="65" spans="2:12">
      <c r="B65" s="100"/>
      <c r="C65" s="72"/>
      <c r="D65" s="72"/>
      <c r="E65" s="72"/>
      <c r="F65" s="72"/>
      <c r="G65" s="72"/>
      <c r="H65" s="72"/>
      <c r="I65" s="72"/>
      <c r="J65" s="72"/>
      <c r="K65" s="72"/>
      <c r="L65" s="101"/>
    </row>
    <row r="66" spans="2:12">
      <c r="B66" s="100"/>
      <c r="C66" s="72"/>
      <c r="D66" s="72"/>
      <c r="E66" s="72"/>
      <c r="F66" s="72"/>
      <c r="G66" s="72"/>
      <c r="H66" s="72"/>
      <c r="I66" s="72"/>
      <c r="J66" s="72"/>
      <c r="K66" s="72"/>
      <c r="L66" s="101"/>
    </row>
    <row r="67" spans="2:12">
      <c r="B67" s="100"/>
      <c r="C67" s="72"/>
      <c r="D67" s="72"/>
      <c r="E67" s="72"/>
      <c r="F67" s="72"/>
      <c r="G67" s="72"/>
      <c r="H67" s="72"/>
      <c r="I67" s="72"/>
      <c r="J67" s="72"/>
      <c r="K67" s="72"/>
      <c r="L67" s="101"/>
    </row>
    <row r="68" spans="2:12">
      <c r="B68" s="100"/>
      <c r="C68" s="72"/>
      <c r="D68" s="72"/>
      <c r="E68" s="72"/>
      <c r="F68" s="72"/>
      <c r="G68" s="72"/>
      <c r="H68" s="72"/>
      <c r="I68" s="72"/>
      <c r="J68" s="72"/>
      <c r="K68" s="72"/>
      <c r="L68" s="101"/>
    </row>
    <row r="69" spans="2:12">
      <c r="B69" s="100"/>
      <c r="C69" s="72"/>
      <c r="D69" s="72"/>
      <c r="E69" s="72"/>
      <c r="F69" s="72"/>
      <c r="G69" s="72"/>
      <c r="H69" s="72"/>
      <c r="I69" s="72"/>
      <c r="J69" s="72"/>
      <c r="K69" s="72"/>
      <c r="L69" s="101"/>
    </row>
    <row r="70" spans="2:12">
      <c r="B70" s="100"/>
      <c r="C70" s="72"/>
      <c r="D70" s="72"/>
      <c r="E70" s="72"/>
      <c r="F70" s="72"/>
      <c r="G70" s="72"/>
      <c r="H70" s="72"/>
      <c r="I70" s="72"/>
      <c r="J70" s="72"/>
      <c r="K70" s="72"/>
      <c r="L70" s="101"/>
    </row>
    <row r="71" spans="2:12">
      <c r="B71" s="100"/>
      <c r="C71" s="72"/>
      <c r="D71" s="72"/>
      <c r="E71" s="72"/>
      <c r="F71" s="72"/>
      <c r="G71" s="72"/>
      <c r="H71" s="72"/>
      <c r="I71" s="72"/>
      <c r="J71" s="72"/>
      <c r="K71" s="72"/>
      <c r="L71" s="101"/>
    </row>
    <row r="72" spans="2:12">
      <c r="B72" s="100"/>
      <c r="C72" s="72"/>
      <c r="D72" s="72"/>
      <c r="E72" s="72"/>
      <c r="F72" s="72"/>
      <c r="G72" s="72"/>
      <c r="H72" s="72"/>
      <c r="I72" s="72"/>
      <c r="J72" s="72"/>
      <c r="K72" s="72"/>
      <c r="L72" s="101"/>
    </row>
    <row r="73" spans="2:12">
      <c r="B73" s="100"/>
      <c r="C73" s="72"/>
      <c r="D73" s="72"/>
      <c r="E73" s="72"/>
      <c r="F73" s="72"/>
      <c r="G73" s="72"/>
      <c r="H73" s="72"/>
      <c r="I73" s="72"/>
      <c r="J73" s="72"/>
      <c r="K73" s="72"/>
      <c r="L73" s="101"/>
    </row>
    <row r="74" spans="2:12">
      <c r="B74" s="100"/>
      <c r="C74" s="72"/>
      <c r="D74" s="72"/>
      <c r="E74" s="72"/>
      <c r="F74" s="72"/>
      <c r="G74" s="72"/>
      <c r="H74" s="72"/>
      <c r="I74" s="72"/>
      <c r="J74" s="72"/>
      <c r="K74" s="72"/>
      <c r="L74" s="101"/>
    </row>
    <row r="75" spans="2:12">
      <c r="B75" s="100"/>
      <c r="C75" s="72"/>
      <c r="D75" s="72"/>
      <c r="E75" s="72"/>
      <c r="F75" s="72"/>
      <c r="G75" s="72"/>
      <c r="H75" s="72"/>
      <c r="I75" s="72"/>
      <c r="J75" s="72"/>
      <c r="K75" s="72"/>
      <c r="L75" s="101"/>
    </row>
    <row r="76" spans="2:12">
      <c r="B76" s="100"/>
      <c r="C76" s="72"/>
      <c r="D76" s="72"/>
      <c r="E76" s="72"/>
      <c r="F76" s="72"/>
      <c r="G76" s="72"/>
      <c r="H76" s="72"/>
      <c r="I76" s="72"/>
      <c r="J76" s="72"/>
      <c r="K76" s="72"/>
      <c r="L76" s="101"/>
    </row>
    <row r="77" spans="2:12">
      <c r="B77" s="100"/>
      <c r="C77" s="72"/>
      <c r="D77" s="72"/>
      <c r="E77" s="72"/>
      <c r="F77" s="72"/>
      <c r="G77" s="72"/>
      <c r="H77" s="72"/>
      <c r="I77" s="72"/>
      <c r="J77" s="72"/>
      <c r="K77" s="72"/>
      <c r="L77" s="101"/>
    </row>
    <row r="78" spans="2:12">
      <c r="B78" s="100"/>
      <c r="C78" s="72"/>
      <c r="D78" s="72"/>
      <c r="E78" s="72"/>
      <c r="F78" s="72"/>
      <c r="G78" s="72"/>
      <c r="H78" s="72"/>
      <c r="I78" s="72"/>
      <c r="J78" s="72"/>
      <c r="K78" s="72"/>
      <c r="L78" s="101"/>
    </row>
    <row r="79" spans="2:12">
      <c r="B79" s="100"/>
      <c r="C79" s="72"/>
      <c r="D79" s="72"/>
      <c r="E79" s="72"/>
      <c r="F79" s="72"/>
      <c r="G79" s="72"/>
      <c r="H79" s="72"/>
      <c r="I79" s="72"/>
      <c r="J79" s="72"/>
      <c r="K79" s="72"/>
      <c r="L79" s="101"/>
    </row>
    <row r="80" spans="2:12">
      <c r="B80" s="100"/>
      <c r="C80" s="72"/>
      <c r="D80" s="72"/>
      <c r="E80" s="72"/>
      <c r="F80" s="72"/>
      <c r="G80" s="72"/>
      <c r="H80" s="72"/>
      <c r="I80" s="72"/>
      <c r="J80" s="72"/>
      <c r="K80" s="72"/>
      <c r="L80" s="101"/>
    </row>
    <row r="81" spans="2:12">
      <c r="B81" s="100"/>
      <c r="C81" s="72"/>
      <c r="D81" s="72"/>
      <c r="E81" s="72"/>
      <c r="F81" s="72"/>
      <c r="G81" s="72"/>
      <c r="H81" s="72"/>
      <c r="I81" s="72"/>
      <c r="J81" s="72"/>
      <c r="K81" s="72"/>
      <c r="L81" s="101"/>
    </row>
    <row r="82" spans="2:12">
      <c r="B82" s="100"/>
      <c r="C82" s="72"/>
      <c r="D82" s="72"/>
      <c r="E82" s="72"/>
      <c r="F82" s="72"/>
      <c r="G82" s="72"/>
      <c r="H82" s="72"/>
      <c r="I82" s="72"/>
      <c r="J82" s="72"/>
      <c r="K82" s="72"/>
      <c r="L82" s="101"/>
    </row>
    <row r="83" spans="2:12">
      <c r="B83" s="100"/>
      <c r="C83" s="72"/>
      <c r="D83" s="72"/>
      <c r="E83" s="72"/>
      <c r="F83" s="72"/>
      <c r="G83" s="72"/>
      <c r="H83" s="72"/>
      <c r="I83" s="72"/>
      <c r="J83" s="72"/>
      <c r="K83" s="72"/>
      <c r="L83" s="101"/>
    </row>
    <row r="84" spans="2:12">
      <c r="B84" s="100"/>
      <c r="C84" s="72"/>
      <c r="D84" s="72"/>
      <c r="E84" s="72"/>
      <c r="F84" s="72"/>
      <c r="G84" s="72"/>
      <c r="H84" s="72"/>
      <c r="I84" s="72"/>
      <c r="J84" s="72"/>
      <c r="K84" s="72"/>
      <c r="L84" s="101"/>
    </row>
    <row r="85" spans="2:12">
      <c r="B85" s="100"/>
      <c r="C85" s="72"/>
      <c r="D85" s="72"/>
      <c r="E85" s="72"/>
      <c r="F85" s="72"/>
      <c r="G85" s="72"/>
      <c r="H85" s="72"/>
      <c r="I85" s="72"/>
      <c r="J85" s="72"/>
      <c r="K85" s="72"/>
      <c r="L85" s="101"/>
    </row>
    <row r="86" spans="2:12">
      <c r="B86" s="100"/>
      <c r="C86" s="72"/>
      <c r="D86" s="72"/>
      <c r="E86" s="72"/>
      <c r="F86" s="72"/>
      <c r="G86" s="72"/>
      <c r="H86" s="72"/>
      <c r="I86" s="72"/>
      <c r="J86" s="72"/>
      <c r="K86" s="72"/>
      <c r="L86" s="101"/>
    </row>
    <row r="87" spans="2:12">
      <c r="B87" s="100"/>
      <c r="C87" s="72"/>
      <c r="D87" s="72"/>
      <c r="E87" s="72"/>
      <c r="F87" s="72"/>
      <c r="G87" s="72"/>
      <c r="H87" s="72"/>
      <c r="I87" s="72"/>
      <c r="J87" s="72"/>
      <c r="K87" s="72"/>
      <c r="L87" s="101"/>
    </row>
    <row r="88" spans="2:12">
      <c r="B88" s="100"/>
      <c r="C88" s="72"/>
      <c r="D88" s="72"/>
      <c r="E88" s="72"/>
      <c r="F88" s="72"/>
      <c r="G88" s="72"/>
      <c r="H88" s="72"/>
      <c r="I88" s="72"/>
      <c r="J88" s="72"/>
      <c r="K88" s="72"/>
      <c r="L88" s="101"/>
    </row>
    <row r="89" spans="2:12">
      <c r="B89" s="100"/>
      <c r="C89" s="72"/>
      <c r="D89" s="72"/>
      <c r="E89" s="72"/>
      <c r="F89" s="72"/>
      <c r="G89" s="72"/>
      <c r="H89" s="72"/>
      <c r="I89" s="72"/>
      <c r="J89" s="72"/>
      <c r="K89" s="72"/>
      <c r="L89" s="101"/>
    </row>
    <row r="90" spans="2:12">
      <c r="B90" s="100"/>
      <c r="C90" s="72"/>
      <c r="D90" s="72"/>
      <c r="E90" s="72"/>
      <c r="F90" s="72"/>
      <c r="G90" s="72"/>
      <c r="H90" s="72"/>
      <c r="I90" s="72"/>
      <c r="J90" s="72"/>
      <c r="K90" s="72"/>
      <c r="L90" s="101"/>
    </row>
    <row r="91" spans="2:12">
      <c r="B91" s="100"/>
      <c r="C91" s="72"/>
      <c r="D91" s="72"/>
      <c r="E91" s="72"/>
      <c r="F91" s="72"/>
      <c r="G91" s="72"/>
      <c r="H91" s="72"/>
      <c r="I91" s="72"/>
      <c r="J91" s="72"/>
      <c r="K91" s="72"/>
      <c r="L91" s="101"/>
    </row>
    <row r="92" spans="2:12">
      <c r="B92" s="100"/>
      <c r="C92" s="72"/>
      <c r="D92" s="72"/>
      <c r="E92" s="72"/>
      <c r="F92" s="72"/>
      <c r="G92" s="72"/>
      <c r="H92" s="72"/>
      <c r="I92" s="72"/>
      <c r="J92" s="72"/>
      <c r="K92" s="72"/>
      <c r="L92" s="101"/>
    </row>
    <row r="93" spans="2:12">
      <c r="B93" s="100"/>
      <c r="C93" s="72"/>
      <c r="D93" s="72"/>
      <c r="E93" s="72"/>
      <c r="F93" s="72"/>
      <c r="G93" s="72"/>
      <c r="H93" s="72"/>
      <c r="I93" s="72"/>
      <c r="J93" s="72"/>
      <c r="K93" s="72"/>
      <c r="L93" s="101"/>
    </row>
    <row r="94" spans="2:12">
      <c r="B94" s="100"/>
      <c r="C94" s="72"/>
      <c r="D94" s="72"/>
      <c r="E94" s="72"/>
      <c r="F94" s="72"/>
      <c r="G94" s="72"/>
      <c r="H94" s="72"/>
      <c r="I94" s="72"/>
      <c r="J94" s="72"/>
      <c r="K94" s="72"/>
      <c r="L94" s="101"/>
    </row>
    <row r="95" spans="2:12">
      <c r="B95" s="100"/>
      <c r="C95" s="72"/>
      <c r="D95" s="72"/>
      <c r="E95" s="72"/>
      <c r="F95" s="72"/>
      <c r="G95" s="72"/>
      <c r="H95" s="72"/>
      <c r="I95" s="72"/>
      <c r="J95" s="72"/>
      <c r="K95" s="72"/>
      <c r="L95" s="101"/>
    </row>
    <row r="96" spans="2:12">
      <c r="B96" s="100"/>
      <c r="C96" s="72"/>
      <c r="D96" s="72"/>
      <c r="E96" s="72"/>
      <c r="F96" s="72"/>
      <c r="G96" s="72"/>
      <c r="H96" s="72"/>
      <c r="I96" s="72"/>
      <c r="J96" s="72"/>
      <c r="K96" s="72"/>
      <c r="L96" s="101"/>
    </row>
    <row r="97" spans="2:12">
      <c r="B97" s="100"/>
      <c r="C97" s="72"/>
      <c r="D97" s="72"/>
      <c r="E97" s="72"/>
      <c r="F97" s="72"/>
      <c r="G97" s="72"/>
      <c r="H97" s="72"/>
      <c r="I97" s="72"/>
      <c r="J97" s="72"/>
      <c r="K97" s="72"/>
      <c r="L97" s="101"/>
    </row>
    <row r="98" spans="2:12">
      <c r="B98" s="100"/>
      <c r="C98" s="72"/>
      <c r="D98" s="72"/>
      <c r="E98" s="72"/>
      <c r="F98" s="72"/>
      <c r="G98" s="72"/>
      <c r="H98" s="72"/>
      <c r="I98" s="72"/>
      <c r="J98" s="72"/>
      <c r="K98" s="72"/>
      <c r="L98" s="101"/>
    </row>
    <row r="99" spans="2:12">
      <c r="B99" s="100"/>
      <c r="C99" s="72"/>
      <c r="D99" s="72"/>
      <c r="E99" s="72"/>
      <c r="F99" s="72"/>
      <c r="G99" s="72"/>
      <c r="H99" s="72"/>
      <c r="I99" s="72"/>
      <c r="J99" s="72"/>
      <c r="K99" s="72"/>
      <c r="L99" s="101"/>
    </row>
    <row r="100" spans="2:12">
      <c r="B100" s="100"/>
      <c r="C100" s="72"/>
      <c r="D100" s="72"/>
      <c r="E100" s="72"/>
      <c r="F100" s="72"/>
      <c r="G100" s="72"/>
      <c r="H100" s="72"/>
      <c r="I100" s="72"/>
      <c r="J100" s="72"/>
      <c r="K100" s="72"/>
      <c r="L100" s="101"/>
    </row>
    <row r="101" spans="2:12">
      <c r="B101" s="100"/>
      <c r="C101" s="72"/>
      <c r="D101" s="72"/>
      <c r="E101" s="72"/>
      <c r="F101" s="72"/>
      <c r="G101" s="72"/>
      <c r="H101" s="72"/>
      <c r="I101" s="72"/>
      <c r="J101" s="72"/>
      <c r="K101" s="72"/>
      <c r="L101" s="101"/>
    </row>
    <row r="102" spans="2:12">
      <c r="B102" s="100"/>
      <c r="C102" s="72"/>
      <c r="D102" s="72"/>
      <c r="E102" s="72"/>
      <c r="F102" s="72"/>
      <c r="G102" s="72"/>
      <c r="H102" s="72"/>
      <c r="I102" s="72"/>
      <c r="J102" s="72"/>
      <c r="K102" s="72"/>
      <c r="L102" s="101"/>
    </row>
    <row r="103" spans="2:12">
      <c r="B103" s="100"/>
      <c r="C103" s="72"/>
      <c r="D103" s="72"/>
      <c r="E103" s="72"/>
      <c r="F103" s="72"/>
      <c r="G103" s="72"/>
      <c r="H103" s="72"/>
      <c r="I103" s="72"/>
      <c r="J103" s="72"/>
      <c r="K103" s="72"/>
      <c r="L103" s="101"/>
    </row>
    <row r="104" spans="2:12">
      <c r="B104" s="100"/>
      <c r="C104" s="72"/>
      <c r="D104" s="72"/>
      <c r="E104" s="72"/>
      <c r="F104" s="72"/>
      <c r="G104" s="72"/>
      <c r="H104" s="72"/>
      <c r="I104" s="72"/>
      <c r="J104" s="72"/>
      <c r="K104" s="72"/>
      <c r="L104" s="101"/>
    </row>
    <row r="105" spans="2:12">
      <c r="B105" s="100"/>
      <c r="C105" s="72"/>
      <c r="D105" s="72"/>
      <c r="E105" s="72"/>
      <c r="F105" s="72"/>
      <c r="G105" s="72"/>
      <c r="H105" s="72"/>
      <c r="I105" s="72"/>
      <c r="J105" s="72"/>
      <c r="K105" s="72"/>
      <c r="L105" s="101"/>
    </row>
    <row r="106" spans="2:12">
      <c r="B106" s="100"/>
      <c r="C106" s="72"/>
      <c r="D106" s="72"/>
      <c r="E106" s="72"/>
      <c r="F106" s="72"/>
      <c r="G106" s="72"/>
      <c r="H106" s="72"/>
      <c r="I106" s="72"/>
      <c r="J106" s="72"/>
      <c r="K106" s="72"/>
      <c r="L106" s="101"/>
    </row>
    <row r="107" spans="2:12">
      <c r="B107" s="100"/>
      <c r="C107" s="72"/>
      <c r="D107" s="72"/>
      <c r="E107" s="72"/>
      <c r="F107" s="72"/>
      <c r="G107" s="72"/>
      <c r="H107" s="72"/>
      <c r="I107" s="72"/>
      <c r="J107" s="72"/>
      <c r="K107" s="72"/>
      <c r="L107" s="101"/>
    </row>
    <row r="108" spans="2:12">
      <c r="B108" s="100"/>
      <c r="C108" s="72"/>
      <c r="D108" s="72"/>
      <c r="E108" s="72"/>
      <c r="F108" s="72"/>
      <c r="G108" s="72"/>
      <c r="H108" s="72"/>
      <c r="I108" s="72"/>
      <c r="J108" s="72"/>
      <c r="K108" s="72"/>
      <c r="L108" s="101"/>
    </row>
    <row r="109" spans="2:12">
      <c r="B109" s="100"/>
      <c r="C109" s="72"/>
      <c r="D109" s="72"/>
      <c r="E109" s="72"/>
      <c r="F109" s="72"/>
      <c r="G109" s="72"/>
      <c r="H109" s="72"/>
      <c r="I109" s="72"/>
      <c r="J109" s="72"/>
      <c r="K109" s="72"/>
      <c r="L109" s="101"/>
    </row>
    <row r="110" spans="2:12">
      <c r="B110" s="100"/>
      <c r="C110" s="72"/>
      <c r="D110" s="72"/>
      <c r="E110" s="72"/>
      <c r="F110" s="72"/>
      <c r="G110" s="72"/>
      <c r="H110" s="72"/>
      <c r="I110" s="72"/>
      <c r="J110" s="72"/>
      <c r="K110" s="72"/>
      <c r="L110" s="101"/>
    </row>
    <row r="111" spans="2:12">
      <c r="B111" s="100"/>
      <c r="C111" s="72"/>
      <c r="D111" s="72"/>
      <c r="E111" s="72"/>
      <c r="F111" s="72"/>
      <c r="G111" s="72"/>
      <c r="H111" s="72"/>
      <c r="I111" s="72"/>
      <c r="J111" s="72"/>
      <c r="K111" s="72"/>
      <c r="L111" s="101"/>
    </row>
    <row r="112" spans="2:12">
      <c r="B112" s="100"/>
      <c r="C112" s="72"/>
      <c r="D112" s="72"/>
      <c r="E112" s="72"/>
      <c r="F112" s="72"/>
      <c r="G112" s="72"/>
      <c r="H112" s="72"/>
      <c r="I112" s="72"/>
      <c r="J112" s="72"/>
      <c r="K112" s="72"/>
      <c r="L112" s="101"/>
    </row>
    <row r="113" spans="2:12">
      <c r="B113" s="100"/>
      <c r="C113" s="72"/>
      <c r="D113" s="72"/>
      <c r="E113" s="72"/>
      <c r="F113" s="72"/>
      <c r="G113" s="72"/>
      <c r="H113" s="72"/>
      <c r="I113" s="72"/>
      <c r="J113" s="72"/>
      <c r="K113" s="72"/>
      <c r="L113" s="101"/>
    </row>
    <row r="114" spans="2:12">
      <c r="B114" s="100"/>
      <c r="C114" s="72"/>
      <c r="D114" s="72"/>
      <c r="E114" s="72"/>
      <c r="F114" s="72"/>
      <c r="G114" s="72"/>
      <c r="H114" s="72"/>
      <c r="I114" s="72"/>
      <c r="J114" s="72"/>
      <c r="K114" s="72"/>
      <c r="L114" s="101"/>
    </row>
    <row r="115" spans="2:12">
      <c r="B115" s="100"/>
      <c r="C115" s="72"/>
      <c r="D115" s="72"/>
      <c r="E115" s="72"/>
      <c r="F115" s="72"/>
      <c r="G115" s="72"/>
      <c r="H115" s="72"/>
      <c r="I115" s="72"/>
      <c r="J115" s="72"/>
      <c r="K115" s="72"/>
      <c r="L115" s="101"/>
    </row>
    <row r="116" spans="2:12">
      <c r="B116" s="100"/>
      <c r="C116" s="72"/>
      <c r="D116" s="72"/>
      <c r="E116" s="72"/>
      <c r="F116" s="72"/>
      <c r="G116" s="72"/>
      <c r="H116" s="72"/>
      <c r="I116" s="72"/>
      <c r="J116" s="72"/>
      <c r="K116" s="72"/>
      <c r="L116" s="101"/>
    </row>
    <row r="117" spans="2:12">
      <c r="B117" s="100"/>
      <c r="C117" s="72"/>
      <c r="D117" s="72"/>
      <c r="E117" s="72"/>
      <c r="F117" s="72"/>
      <c r="G117" s="72"/>
      <c r="H117" s="72"/>
      <c r="I117" s="72"/>
      <c r="J117" s="72"/>
      <c r="K117" s="72"/>
      <c r="L117" s="101"/>
    </row>
    <row r="118" spans="2:12">
      <c r="B118" s="100"/>
      <c r="C118" s="72"/>
      <c r="D118" s="72"/>
      <c r="E118" s="72"/>
      <c r="F118" s="72"/>
      <c r="G118" s="72"/>
      <c r="H118" s="72"/>
      <c r="I118" s="72"/>
      <c r="J118" s="72"/>
      <c r="K118" s="72"/>
      <c r="L118" s="101"/>
    </row>
    <row r="119" spans="2:12">
      <c r="B119" s="100"/>
      <c r="C119" s="72"/>
      <c r="D119" s="72"/>
      <c r="E119" s="72"/>
      <c r="F119" s="72"/>
      <c r="G119" s="72"/>
      <c r="H119" s="72"/>
      <c r="I119" s="72"/>
      <c r="J119" s="72"/>
      <c r="K119" s="72"/>
      <c r="L119" s="101"/>
    </row>
    <row r="120" spans="2:12">
      <c r="B120" s="100"/>
      <c r="C120" s="72"/>
      <c r="D120" s="72"/>
      <c r="E120" s="72"/>
      <c r="F120" s="72"/>
      <c r="G120" s="72"/>
      <c r="H120" s="72"/>
      <c r="I120" s="72"/>
      <c r="J120" s="72"/>
      <c r="K120" s="72"/>
      <c r="L120" s="101"/>
    </row>
    <row r="121" spans="2:12">
      <c r="B121" s="100"/>
      <c r="C121" s="72"/>
      <c r="D121" s="72"/>
      <c r="E121" s="72"/>
      <c r="F121" s="72"/>
      <c r="G121" s="72"/>
      <c r="H121" s="72"/>
      <c r="I121" s="72"/>
      <c r="J121" s="72"/>
      <c r="K121" s="72"/>
      <c r="L121" s="101"/>
    </row>
    <row r="122" spans="2:12">
      <c r="B122" s="100"/>
      <c r="C122" s="72"/>
      <c r="D122" s="72"/>
      <c r="E122" s="72"/>
      <c r="F122" s="72"/>
      <c r="G122" s="72"/>
      <c r="H122" s="72"/>
      <c r="I122" s="72"/>
      <c r="J122" s="72"/>
      <c r="K122" s="72"/>
      <c r="L122" s="101"/>
    </row>
    <row r="123" spans="2:12">
      <c r="B123" s="100"/>
      <c r="C123" s="72"/>
      <c r="D123" s="72"/>
      <c r="E123" s="72"/>
      <c r="F123" s="72"/>
      <c r="G123" s="72"/>
      <c r="H123" s="72"/>
      <c r="I123" s="72"/>
      <c r="J123" s="72"/>
      <c r="K123" s="72"/>
      <c r="L123" s="101"/>
    </row>
    <row r="124" spans="2:12">
      <c r="B124" s="100"/>
      <c r="C124" s="72"/>
      <c r="D124" s="72"/>
      <c r="E124" s="72"/>
      <c r="F124" s="72"/>
      <c r="G124" s="72"/>
      <c r="H124" s="72"/>
      <c r="I124" s="72"/>
      <c r="J124" s="72"/>
      <c r="K124" s="72"/>
      <c r="L124" s="101"/>
    </row>
    <row r="125" spans="2:12">
      <c r="B125" s="100"/>
      <c r="C125" s="72"/>
      <c r="D125" s="72"/>
      <c r="E125" s="72"/>
      <c r="F125" s="72"/>
      <c r="G125" s="72"/>
      <c r="H125" s="72"/>
      <c r="I125" s="72"/>
      <c r="J125" s="72"/>
      <c r="K125" s="72"/>
      <c r="L125" s="101"/>
    </row>
    <row r="126" spans="2:12">
      <c r="B126" s="100"/>
      <c r="C126" s="72"/>
      <c r="D126" s="72"/>
      <c r="E126" s="72"/>
      <c r="F126" s="72"/>
      <c r="G126" s="72"/>
      <c r="H126" s="72"/>
      <c r="I126" s="72"/>
      <c r="J126" s="72"/>
      <c r="K126" s="72"/>
      <c r="L126" s="101"/>
    </row>
    <row r="127" spans="2:12">
      <c r="B127" s="100"/>
      <c r="C127" s="72"/>
      <c r="D127" s="72"/>
      <c r="E127" s="72"/>
      <c r="F127" s="72"/>
      <c r="G127" s="72"/>
      <c r="H127" s="72"/>
      <c r="I127" s="72"/>
      <c r="J127" s="72"/>
      <c r="K127" s="72"/>
      <c r="L127" s="101"/>
    </row>
    <row r="128" spans="2:12">
      <c r="B128" s="100"/>
      <c r="C128" s="72"/>
      <c r="D128" s="72"/>
      <c r="E128" s="72"/>
      <c r="F128" s="72"/>
      <c r="G128" s="72"/>
      <c r="H128" s="72"/>
      <c r="I128" s="72"/>
      <c r="J128" s="72"/>
      <c r="K128" s="72"/>
      <c r="L128" s="101"/>
    </row>
    <row r="129" spans="2:12">
      <c r="B129" s="100"/>
      <c r="C129" s="72"/>
      <c r="D129" s="72"/>
      <c r="E129" s="72"/>
      <c r="F129" s="72"/>
      <c r="G129" s="72"/>
      <c r="H129" s="72"/>
      <c r="I129" s="72"/>
      <c r="J129" s="72"/>
      <c r="K129" s="72"/>
      <c r="L129" s="101"/>
    </row>
    <row r="130" spans="2:12">
      <c r="B130" s="100"/>
      <c r="C130" s="72"/>
      <c r="D130" s="72"/>
      <c r="E130" s="72"/>
      <c r="F130" s="72"/>
      <c r="G130" s="72"/>
      <c r="H130" s="72"/>
      <c r="I130" s="72"/>
      <c r="J130" s="72"/>
      <c r="K130" s="72"/>
      <c r="L130" s="101"/>
    </row>
    <row r="131" spans="2:12">
      <c r="B131" s="100"/>
      <c r="C131" s="72"/>
      <c r="D131" s="72"/>
      <c r="E131" s="72"/>
      <c r="F131" s="72"/>
      <c r="G131" s="72"/>
      <c r="H131" s="72"/>
      <c r="I131" s="72"/>
      <c r="J131" s="72"/>
      <c r="K131" s="72"/>
      <c r="L131" s="101"/>
    </row>
    <row r="132" spans="2:12">
      <c r="B132" s="100"/>
      <c r="C132" s="72"/>
      <c r="D132" s="72"/>
      <c r="E132" s="72"/>
      <c r="F132" s="72"/>
      <c r="G132" s="72"/>
      <c r="H132" s="72"/>
      <c r="I132" s="72"/>
      <c r="J132" s="72"/>
      <c r="K132" s="72"/>
      <c r="L132" s="101"/>
    </row>
    <row r="133" spans="2:12">
      <c r="B133" s="100"/>
      <c r="C133" s="72"/>
      <c r="D133" s="72"/>
      <c r="E133" s="72"/>
      <c r="F133" s="72"/>
      <c r="G133" s="72"/>
      <c r="H133" s="72"/>
      <c r="I133" s="72"/>
      <c r="J133" s="72"/>
      <c r="K133" s="72"/>
      <c r="L133" s="101"/>
    </row>
    <row r="134" spans="2:12">
      <c r="B134" s="100"/>
      <c r="C134" s="72"/>
      <c r="D134" s="72"/>
      <c r="E134" s="72"/>
      <c r="F134" s="72"/>
      <c r="G134" s="72"/>
      <c r="H134" s="72"/>
      <c r="I134" s="72"/>
      <c r="J134" s="72"/>
      <c r="K134" s="72"/>
      <c r="L134" s="101"/>
    </row>
    <row r="135" spans="2:12">
      <c r="B135" s="100"/>
      <c r="C135" s="72"/>
      <c r="D135" s="72"/>
      <c r="E135" s="72"/>
      <c r="F135" s="72"/>
      <c r="G135" s="72"/>
      <c r="H135" s="72"/>
      <c r="I135" s="72"/>
      <c r="J135" s="72"/>
      <c r="K135" s="72"/>
      <c r="L135" s="101"/>
    </row>
    <row r="136" spans="2:12">
      <c r="B136" s="100"/>
      <c r="C136" s="72"/>
      <c r="D136" s="72"/>
      <c r="E136" s="72"/>
      <c r="F136" s="72"/>
      <c r="G136" s="72"/>
      <c r="H136" s="72"/>
      <c r="I136" s="72"/>
      <c r="J136" s="72"/>
      <c r="K136" s="72"/>
      <c r="L136" s="101"/>
    </row>
    <row r="137" spans="2:12">
      <c r="B137" s="100"/>
      <c r="C137" s="72"/>
      <c r="D137" s="72"/>
      <c r="E137" s="72"/>
      <c r="F137" s="72"/>
      <c r="G137" s="72"/>
      <c r="H137" s="72"/>
      <c r="I137" s="72"/>
      <c r="J137" s="72"/>
      <c r="K137" s="72"/>
      <c r="L137" s="101"/>
    </row>
    <row r="138" spans="2:12">
      <c r="B138" s="100"/>
      <c r="C138" s="72"/>
      <c r="D138" s="72"/>
      <c r="E138" s="72"/>
      <c r="F138" s="72"/>
      <c r="G138" s="72"/>
      <c r="H138" s="72"/>
      <c r="I138" s="72"/>
      <c r="J138" s="72"/>
      <c r="K138" s="72"/>
      <c r="L138" s="101"/>
    </row>
    <row r="139" spans="2:12">
      <c r="B139" s="100"/>
      <c r="C139" s="72"/>
      <c r="D139" s="72"/>
      <c r="E139" s="72"/>
      <c r="F139" s="72"/>
      <c r="G139" s="72"/>
      <c r="H139" s="72"/>
      <c r="I139" s="72"/>
      <c r="J139" s="72"/>
      <c r="K139" s="72"/>
      <c r="L139" s="101"/>
    </row>
    <row r="140" spans="2:12">
      <c r="B140" s="100"/>
      <c r="C140" s="72"/>
      <c r="D140" s="72"/>
      <c r="E140" s="72"/>
      <c r="F140" s="72"/>
      <c r="G140" s="72"/>
      <c r="H140" s="72"/>
      <c r="I140" s="72"/>
      <c r="J140" s="72"/>
      <c r="K140" s="72"/>
      <c r="L140" s="101"/>
    </row>
    <row r="141" spans="2:12">
      <c r="B141" s="100"/>
      <c r="C141" s="72"/>
      <c r="D141" s="72"/>
      <c r="E141" s="72"/>
      <c r="F141" s="72"/>
      <c r="G141" s="72"/>
      <c r="H141" s="72"/>
      <c r="I141" s="72"/>
      <c r="J141" s="72"/>
      <c r="K141" s="72"/>
      <c r="L141" s="101"/>
    </row>
    <row r="142" spans="2:12">
      <c r="B142" s="100"/>
      <c r="C142" s="72"/>
      <c r="D142" s="72"/>
      <c r="E142" s="72"/>
      <c r="F142" s="72"/>
      <c r="G142" s="72"/>
      <c r="H142" s="72"/>
      <c r="I142" s="72"/>
      <c r="J142" s="72"/>
      <c r="K142" s="72"/>
      <c r="L142" s="101"/>
    </row>
    <row r="143" spans="2:12">
      <c r="B143" s="100"/>
      <c r="C143" s="72"/>
      <c r="D143" s="72"/>
      <c r="E143" s="72"/>
      <c r="F143" s="72"/>
      <c r="G143" s="72"/>
      <c r="H143" s="72"/>
      <c r="I143" s="72"/>
      <c r="J143" s="72"/>
      <c r="K143" s="72"/>
      <c r="L143" s="101"/>
    </row>
    <row r="144" spans="2:12">
      <c r="B144" s="100"/>
      <c r="C144" s="72"/>
      <c r="D144" s="72"/>
      <c r="E144" s="72"/>
      <c r="F144" s="72"/>
      <c r="G144" s="72"/>
      <c r="H144" s="72"/>
      <c r="I144" s="72"/>
      <c r="J144" s="72"/>
      <c r="K144" s="72"/>
      <c r="L144" s="101"/>
    </row>
    <row r="145" spans="2:12">
      <c r="B145" s="100"/>
      <c r="C145" s="72"/>
      <c r="D145" s="72"/>
      <c r="E145" s="72"/>
      <c r="F145" s="72"/>
      <c r="G145" s="72"/>
      <c r="H145" s="72"/>
      <c r="I145" s="72"/>
      <c r="J145" s="72"/>
      <c r="K145" s="72"/>
      <c r="L145" s="101"/>
    </row>
    <row r="146" spans="2:12">
      <c r="B146" s="100"/>
      <c r="C146" s="72"/>
      <c r="D146" s="72"/>
      <c r="E146" s="72"/>
      <c r="F146" s="72"/>
      <c r="G146" s="72"/>
      <c r="H146" s="72"/>
      <c r="I146" s="72"/>
      <c r="J146" s="72"/>
      <c r="K146" s="72"/>
      <c r="L146" s="101"/>
    </row>
    <row r="147" spans="2:12">
      <c r="B147" s="100"/>
      <c r="C147" s="72"/>
      <c r="D147" s="72"/>
      <c r="E147" s="72"/>
      <c r="F147" s="72"/>
      <c r="G147" s="72"/>
      <c r="H147" s="72"/>
      <c r="I147" s="72"/>
      <c r="J147" s="72"/>
      <c r="K147" s="72"/>
      <c r="L147" s="101"/>
    </row>
    <row r="148" spans="2:12">
      <c r="B148" s="100"/>
      <c r="C148" s="72"/>
      <c r="D148" s="72"/>
      <c r="E148" s="72"/>
      <c r="F148" s="72"/>
      <c r="G148" s="72"/>
      <c r="H148" s="72"/>
      <c r="I148" s="72"/>
      <c r="J148" s="72"/>
      <c r="K148" s="72"/>
      <c r="L148" s="101"/>
    </row>
    <row r="149" spans="2:12">
      <c r="B149" s="100"/>
      <c r="C149" s="72"/>
      <c r="D149" s="72"/>
      <c r="E149" s="72"/>
      <c r="F149" s="72"/>
      <c r="G149" s="72"/>
      <c r="H149" s="72"/>
      <c r="I149" s="72"/>
      <c r="J149" s="72"/>
      <c r="K149" s="72"/>
      <c r="L149" s="101"/>
    </row>
    <row r="150" spans="2:12">
      <c r="B150" s="100"/>
      <c r="C150" s="72"/>
      <c r="D150" s="72"/>
      <c r="E150" s="72"/>
      <c r="F150" s="72"/>
      <c r="G150" s="72"/>
      <c r="H150" s="72"/>
      <c r="I150" s="72"/>
      <c r="J150" s="72"/>
      <c r="K150" s="72"/>
      <c r="L150" s="101"/>
    </row>
    <row r="151" spans="2:12">
      <c r="B151" s="100"/>
      <c r="C151" s="72"/>
      <c r="D151" s="72"/>
      <c r="E151" s="72"/>
      <c r="F151" s="72"/>
      <c r="G151" s="72"/>
      <c r="H151" s="72"/>
      <c r="I151" s="72"/>
      <c r="J151" s="72"/>
      <c r="K151" s="72"/>
      <c r="L151" s="101"/>
    </row>
    <row r="152" spans="2:12">
      <c r="B152" s="100"/>
      <c r="C152" s="72"/>
      <c r="D152" s="72"/>
      <c r="E152" s="72"/>
      <c r="F152" s="72"/>
      <c r="G152" s="72"/>
      <c r="H152" s="72"/>
      <c r="I152" s="72"/>
      <c r="J152" s="72"/>
      <c r="K152" s="72"/>
      <c r="L152" s="101"/>
    </row>
    <row r="153" spans="2:12">
      <c r="B153" s="100"/>
      <c r="C153" s="72"/>
      <c r="D153" s="72"/>
      <c r="E153" s="72"/>
      <c r="F153" s="72"/>
      <c r="G153" s="72"/>
      <c r="H153" s="72"/>
      <c r="I153" s="72"/>
      <c r="J153" s="72"/>
      <c r="K153" s="72"/>
      <c r="L153" s="101"/>
    </row>
    <row r="154" spans="2:12">
      <c r="B154" s="100"/>
      <c r="C154" s="72"/>
      <c r="D154" s="72"/>
      <c r="E154" s="72"/>
      <c r="F154" s="72"/>
      <c r="G154" s="72"/>
      <c r="H154" s="72"/>
      <c r="I154" s="72"/>
      <c r="J154" s="72"/>
      <c r="K154" s="72"/>
      <c r="L154" s="101"/>
    </row>
    <row r="155" spans="2:12">
      <c r="B155" s="100"/>
      <c r="C155" s="72"/>
      <c r="D155" s="72"/>
      <c r="E155" s="72"/>
      <c r="F155" s="72"/>
      <c r="G155" s="72"/>
      <c r="H155" s="72"/>
      <c r="I155" s="72"/>
      <c r="J155" s="72"/>
      <c r="K155" s="72"/>
      <c r="L155" s="101"/>
    </row>
    <row r="156" spans="2:12">
      <c r="B156" s="100"/>
      <c r="C156" s="72"/>
      <c r="D156" s="72"/>
      <c r="E156" s="72"/>
      <c r="F156" s="72"/>
      <c r="G156" s="72"/>
      <c r="H156" s="72"/>
      <c r="I156" s="72"/>
      <c r="J156" s="72"/>
      <c r="K156" s="72"/>
      <c r="L156" s="101"/>
    </row>
    <row r="157" spans="2:12">
      <c r="B157" s="100"/>
      <c r="C157" s="72"/>
      <c r="D157" s="72"/>
      <c r="E157" s="72"/>
      <c r="F157" s="72"/>
      <c r="G157" s="72"/>
      <c r="H157" s="72"/>
      <c r="I157" s="72"/>
      <c r="J157" s="72"/>
      <c r="K157" s="72"/>
      <c r="L157" s="101"/>
    </row>
    <row r="158" spans="2:12">
      <c r="B158" s="100"/>
      <c r="C158" s="72"/>
      <c r="D158" s="72"/>
      <c r="E158" s="72"/>
      <c r="F158" s="72"/>
      <c r="G158" s="72"/>
      <c r="H158" s="72"/>
      <c r="I158" s="72"/>
      <c r="J158" s="72"/>
      <c r="K158" s="72"/>
      <c r="L158" s="101"/>
    </row>
    <row r="159" spans="2:12">
      <c r="B159" s="100"/>
      <c r="C159" s="72"/>
      <c r="D159" s="72"/>
      <c r="E159" s="72"/>
      <c r="F159" s="72"/>
      <c r="G159" s="72"/>
      <c r="H159" s="72"/>
      <c r="I159" s="72"/>
      <c r="J159" s="72"/>
      <c r="K159" s="72"/>
      <c r="L159" s="101"/>
    </row>
    <row r="160" spans="2:12">
      <c r="B160" s="100"/>
      <c r="C160" s="72"/>
      <c r="D160" s="72"/>
      <c r="E160" s="72"/>
      <c r="F160" s="72"/>
      <c r="G160" s="72"/>
      <c r="H160" s="72"/>
      <c r="I160" s="72"/>
      <c r="J160" s="72"/>
      <c r="K160" s="72"/>
      <c r="L160" s="101"/>
    </row>
    <row r="161" spans="2:12">
      <c r="B161" s="100"/>
      <c r="C161" s="72"/>
      <c r="D161" s="72"/>
      <c r="E161" s="72"/>
      <c r="F161" s="72"/>
      <c r="G161" s="72"/>
      <c r="H161" s="72"/>
      <c r="I161" s="72"/>
      <c r="J161" s="72"/>
      <c r="K161" s="72"/>
      <c r="L161" s="101"/>
    </row>
    <row r="162" spans="2:12">
      <c r="B162" s="100"/>
      <c r="C162" s="72"/>
      <c r="D162" s="72"/>
      <c r="E162" s="72"/>
      <c r="F162" s="72"/>
      <c r="G162" s="72"/>
      <c r="H162" s="72"/>
      <c r="I162" s="72"/>
      <c r="J162" s="72"/>
      <c r="K162" s="72"/>
      <c r="L162" s="101"/>
    </row>
    <row r="163" spans="2:12">
      <c r="B163" s="100"/>
      <c r="C163" s="72"/>
      <c r="D163" s="72"/>
      <c r="E163" s="72"/>
      <c r="F163" s="72"/>
      <c r="G163" s="72"/>
      <c r="H163" s="72"/>
      <c r="I163" s="72"/>
      <c r="J163" s="72"/>
      <c r="K163" s="72"/>
      <c r="L163" s="101"/>
    </row>
    <row r="164" spans="2:12">
      <c r="B164" s="100"/>
      <c r="C164" s="72"/>
      <c r="D164" s="72"/>
      <c r="E164" s="72"/>
      <c r="F164" s="72"/>
      <c r="G164" s="72"/>
      <c r="H164" s="72"/>
      <c r="I164" s="72"/>
      <c r="J164" s="72"/>
      <c r="K164" s="72"/>
      <c r="L164" s="101"/>
    </row>
    <row r="165" spans="2:12">
      <c r="B165" s="100"/>
      <c r="C165" s="72"/>
      <c r="D165" s="72"/>
      <c r="E165" s="72"/>
      <c r="F165" s="72"/>
      <c r="G165" s="72"/>
      <c r="H165" s="72"/>
      <c r="I165" s="72"/>
      <c r="J165" s="72"/>
      <c r="K165" s="72"/>
      <c r="L165" s="101"/>
    </row>
    <row r="166" spans="2:12">
      <c r="B166" s="100"/>
      <c r="C166" s="72"/>
      <c r="D166" s="72"/>
      <c r="E166" s="72"/>
      <c r="F166" s="72"/>
      <c r="G166" s="72"/>
      <c r="H166" s="72"/>
      <c r="I166" s="72"/>
      <c r="J166" s="72"/>
      <c r="K166" s="72"/>
      <c r="L166" s="101"/>
    </row>
    <row r="167" spans="2:12">
      <c r="B167" s="100"/>
      <c r="C167" s="72"/>
      <c r="D167" s="72"/>
      <c r="E167" s="72"/>
      <c r="F167" s="72"/>
      <c r="G167" s="72"/>
      <c r="H167" s="72"/>
      <c r="I167" s="72"/>
      <c r="J167" s="72"/>
      <c r="K167" s="72"/>
      <c r="L167" s="101"/>
    </row>
    <row r="168" spans="2:12">
      <c r="B168" s="100"/>
      <c r="C168" s="72"/>
      <c r="D168" s="72"/>
      <c r="E168" s="72"/>
      <c r="F168" s="72"/>
      <c r="G168" s="72"/>
      <c r="H168" s="72"/>
      <c r="I168" s="72"/>
      <c r="J168" s="72"/>
      <c r="K168" s="72"/>
      <c r="L168" s="101"/>
    </row>
    <row r="169" spans="2:12">
      <c r="B169" s="100"/>
      <c r="C169" s="72"/>
      <c r="D169" s="72"/>
      <c r="E169" s="72"/>
      <c r="F169" s="72"/>
      <c r="G169" s="72"/>
      <c r="H169" s="72"/>
      <c r="I169" s="72"/>
      <c r="J169" s="72"/>
      <c r="K169" s="72"/>
      <c r="L169" s="101"/>
    </row>
    <row r="170" spans="2:12">
      <c r="B170" s="100"/>
      <c r="C170" s="72"/>
      <c r="D170" s="72"/>
      <c r="E170" s="72"/>
      <c r="F170" s="72"/>
      <c r="G170" s="72"/>
      <c r="H170" s="72"/>
      <c r="I170" s="72"/>
      <c r="J170" s="72"/>
      <c r="K170" s="72"/>
      <c r="L170" s="101"/>
    </row>
    <row r="171" spans="2:12">
      <c r="B171" s="100"/>
      <c r="C171" s="72"/>
      <c r="D171" s="72"/>
      <c r="E171" s="72"/>
      <c r="F171" s="72"/>
      <c r="G171" s="72"/>
      <c r="H171" s="72"/>
      <c r="I171" s="72"/>
      <c r="J171" s="72"/>
      <c r="K171" s="72"/>
      <c r="L171" s="101"/>
    </row>
    <row r="172" spans="2:12">
      <c r="B172" s="100"/>
      <c r="C172" s="72"/>
      <c r="D172" s="72"/>
      <c r="E172" s="72"/>
      <c r="F172" s="72"/>
      <c r="G172" s="72"/>
      <c r="H172" s="72"/>
      <c r="I172" s="72"/>
      <c r="J172" s="72"/>
      <c r="K172" s="72"/>
      <c r="L172" s="101"/>
    </row>
    <row r="173" spans="2:12">
      <c r="B173" s="100"/>
      <c r="C173" s="72"/>
      <c r="D173" s="72"/>
      <c r="E173" s="72"/>
      <c r="F173" s="72"/>
      <c r="G173" s="72"/>
      <c r="H173" s="72"/>
      <c r="I173" s="72"/>
      <c r="J173" s="72"/>
      <c r="K173" s="72"/>
      <c r="L173" s="101"/>
    </row>
    <row r="174" spans="2:12">
      <c r="B174" s="100"/>
      <c r="C174" s="72"/>
      <c r="D174" s="72"/>
      <c r="E174" s="72"/>
      <c r="F174" s="72"/>
      <c r="G174" s="72"/>
      <c r="H174" s="72"/>
      <c r="I174" s="72"/>
      <c r="J174" s="72"/>
      <c r="K174" s="72"/>
      <c r="L174" s="101"/>
    </row>
    <row r="175" spans="2:12">
      <c r="B175" s="100"/>
      <c r="C175" s="72"/>
      <c r="D175" s="72"/>
      <c r="E175" s="72"/>
      <c r="F175" s="72"/>
      <c r="G175" s="72"/>
      <c r="H175" s="72"/>
      <c r="I175" s="72"/>
      <c r="J175" s="72"/>
      <c r="K175" s="72"/>
      <c r="L175" s="101"/>
    </row>
    <row r="176" spans="2:12">
      <c r="B176" s="100"/>
      <c r="C176" s="72"/>
      <c r="D176" s="72"/>
      <c r="E176" s="72"/>
      <c r="F176" s="72"/>
      <c r="G176" s="72"/>
      <c r="H176" s="72"/>
      <c r="I176" s="72"/>
      <c r="J176" s="72"/>
      <c r="K176" s="72"/>
      <c r="L176" s="101"/>
    </row>
    <row r="177" spans="2:12">
      <c r="B177" s="100"/>
      <c r="C177" s="72"/>
      <c r="D177" s="72"/>
      <c r="E177" s="72"/>
      <c r="F177" s="72"/>
      <c r="G177" s="72"/>
      <c r="H177" s="72"/>
      <c r="I177" s="72"/>
      <c r="J177" s="72"/>
      <c r="K177" s="72"/>
      <c r="L177" s="101"/>
    </row>
    <row r="178" spans="2:12">
      <c r="B178" s="100"/>
      <c r="C178" s="72"/>
      <c r="D178" s="72"/>
      <c r="E178" s="72"/>
      <c r="F178" s="72"/>
      <c r="G178" s="72"/>
      <c r="H178" s="72"/>
      <c r="I178" s="72"/>
      <c r="J178" s="72"/>
      <c r="K178" s="72"/>
      <c r="L178" s="101"/>
    </row>
    <row r="179" spans="2:12">
      <c r="B179" s="100"/>
      <c r="C179" s="72"/>
      <c r="D179" s="72"/>
      <c r="E179" s="72"/>
      <c r="F179" s="72"/>
      <c r="G179" s="72"/>
      <c r="H179" s="72"/>
      <c r="I179" s="72"/>
      <c r="J179" s="72"/>
      <c r="K179" s="72"/>
      <c r="L179" s="101"/>
    </row>
    <row r="180" spans="2:12">
      <c r="B180" s="100"/>
      <c r="C180" s="72"/>
      <c r="D180" s="72"/>
      <c r="E180" s="72"/>
      <c r="F180" s="72"/>
      <c r="G180" s="72"/>
      <c r="H180" s="72"/>
      <c r="I180" s="72"/>
      <c r="J180" s="72"/>
      <c r="K180" s="72"/>
      <c r="L180" s="101"/>
    </row>
    <row r="181" spans="2:12">
      <c r="B181" s="100"/>
      <c r="C181" s="72"/>
      <c r="D181" s="72"/>
      <c r="E181" s="72"/>
      <c r="F181" s="72"/>
      <c r="G181" s="72"/>
      <c r="H181" s="72"/>
      <c r="I181" s="72"/>
      <c r="J181" s="72"/>
      <c r="K181" s="72"/>
      <c r="L181" s="101"/>
    </row>
    <row r="182" spans="2:12">
      <c r="B182" s="100"/>
      <c r="C182" s="72"/>
      <c r="D182" s="72"/>
      <c r="E182" s="72"/>
      <c r="F182" s="72"/>
      <c r="G182" s="72"/>
      <c r="H182" s="72"/>
      <c r="I182" s="72"/>
      <c r="J182" s="72"/>
      <c r="K182" s="72"/>
      <c r="L182" s="101"/>
    </row>
    <row r="183" spans="2:12">
      <c r="B183" s="100"/>
      <c r="C183" s="72"/>
      <c r="D183" s="72"/>
      <c r="E183" s="72"/>
      <c r="F183" s="72"/>
      <c r="G183" s="72"/>
      <c r="H183" s="72"/>
      <c r="I183" s="72"/>
      <c r="J183" s="72"/>
      <c r="K183" s="72"/>
      <c r="L183" s="101"/>
    </row>
    <row r="184" spans="2:12">
      <c r="B184" s="100"/>
      <c r="C184" s="72"/>
      <c r="D184" s="72"/>
      <c r="E184" s="72"/>
      <c r="F184" s="72"/>
      <c r="G184" s="72"/>
      <c r="H184" s="72"/>
      <c r="I184" s="72"/>
      <c r="J184" s="72"/>
      <c r="K184" s="72"/>
      <c r="L184" s="101"/>
    </row>
    <row r="185" spans="2:12">
      <c r="B185" s="100"/>
      <c r="C185" s="72"/>
      <c r="D185" s="72"/>
      <c r="E185" s="72"/>
      <c r="F185" s="72"/>
      <c r="G185" s="72"/>
      <c r="H185" s="72"/>
      <c r="I185" s="72"/>
      <c r="J185" s="72"/>
      <c r="K185" s="72"/>
      <c r="L185" s="101"/>
    </row>
    <row r="186" spans="2:12">
      <c r="B186" s="100"/>
      <c r="C186" s="72"/>
      <c r="D186" s="72"/>
      <c r="E186" s="72"/>
      <c r="F186" s="72"/>
      <c r="G186" s="72"/>
      <c r="H186" s="72"/>
      <c r="I186" s="72"/>
      <c r="J186" s="72"/>
      <c r="K186" s="72"/>
      <c r="L186" s="101"/>
    </row>
    <row r="187" spans="2:12">
      <c r="B187" s="100"/>
      <c r="C187" s="72"/>
      <c r="D187" s="72"/>
      <c r="E187" s="72"/>
      <c r="F187" s="72"/>
      <c r="G187" s="72"/>
      <c r="H187" s="72"/>
      <c r="I187" s="72"/>
      <c r="J187" s="72"/>
      <c r="K187" s="72"/>
      <c r="L187" s="101"/>
    </row>
    <row r="188" spans="2:12">
      <c r="B188" s="100"/>
      <c r="C188" s="72"/>
      <c r="D188" s="72"/>
      <c r="E188" s="72"/>
      <c r="F188" s="72"/>
      <c r="G188" s="72"/>
      <c r="H188" s="72"/>
      <c r="I188" s="72"/>
      <c r="J188" s="72"/>
      <c r="K188" s="72"/>
      <c r="L188" s="101"/>
    </row>
    <row r="189" spans="2:12">
      <c r="B189" s="107"/>
      <c r="C189" s="108"/>
      <c r="D189" s="108"/>
      <c r="E189" s="108"/>
      <c r="F189" s="108"/>
      <c r="G189" s="108"/>
      <c r="H189" s="108"/>
      <c r="I189" s="108"/>
      <c r="J189" s="108"/>
      <c r="K189" s="108"/>
      <c r="L189" s="180"/>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60" priority="2" operator="greaterThanOrEqual">
      <formula>100</formula>
    </cfRule>
    <cfRule type="cellIs" dxfId="459" priority="3" operator="lessThan">
      <formula>100</formula>
    </cfRule>
  </conditionalFormatting>
  <conditionalFormatting sqref="H34">
    <cfRule type="cellIs" dxfId="458" priority="4" operator="greaterThanOrEqual">
      <formula>100.01</formula>
    </cfRule>
    <cfRule type="cellIs" dxfId="457" priority="5" operator="lessThan">
      <formula>100.01</formula>
    </cfRule>
  </conditionalFormatting>
  <conditionalFormatting sqref="E16">
    <cfRule type="cellIs" dxfId="456"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B1" zoomScale="140" zoomScaleNormal="100" zoomScalePageLayoutView="140" workbookViewId="0">
      <selection activeCell="G19" sqref="G19"/>
    </sheetView>
  </sheetViews>
  <sheetFormatPr baseColWidth="10" defaultColWidth="8.88671875" defaultRowHeight="13.2"/>
  <cols>
    <col min="1" max="1" width="3.44140625" style="181" customWidth="1"/>
    <col min="2" max="2" width="45.5546875" style="181" customWidth="1"/>
    <col min="3" max="3" width="11.44140625" style="181" customWidth="1"/>
    <col min="4" max="4" width="3.5546875" style="181" customWidth="1"/>
    <col min="5" max="5" width="11.6640625" style="181" customWidth="1"/>
    <col min="6" max="6" width="15.21875" style="181" customWidth="1"/>
    <col min="7" max="7" width="11.6640625" style="181" customWidth="1"/>
    <col min="8" max="8" width="6.77734375" style="181" customWidth="1"/>
    <col min="9" max="9" width="11.109375" style="181" customWidth="1"/>
    <col min="10" max="12" width="11.44140625" style="181" customWidth="1"/>
    <col min="13" max="13" width="3.21875" style="181" customWidth="1"/>
    <col min="14" max="1025" width="11.44140625" style="181" customWidth="1"/>
  </cols>
  <sheetData>
    <row r="1" spans="2:12" ht="15.6">
      <c r="B1" s="182" t="s">
        <v>290</v>
      </c>
    </row>
    <row r="2" spans="2:12">
      <c r="C2" s="806" t="s">
        <v>263</v>
      </c>
      <c r="D2" s="806"/>
      <c r="E2" s="806"/>
      <c r="F2" s="807" t="s">
        <v>224</v>
      </c>
      <c r="G2" s="807"/>
    </row>
    <row r="4" spans="2:12">
      <c r="B4" s="183" t="s">
        <v>239</v>
      </c>
      <c r="C4" s="183" t="s">
        <v>240</v>
      </c>
      <c r="D4" s="184"/>
      <c r="E4" s="183" t="s">
        <v>241</v>
      </c>
      <c r="F4" s="185" t="s">
        <v>264</v>
      </c>
      <c r="G4" s="183" t="s">
        <v>265</v>
      </c>
      <c r="I4" s="15"/>
      <c r="J4" s="34" t="s">
        <v>266</v>
      </c>
      <c r="K4" s="34" t="s">
        <v>267</v>
      </c>
    </row>
    <row r="5" spans="2:12">
      <c r="B5" s="186" t="s">
        <v>242</v>
      </c>
      <c r="C5" s="187" t="s">
        <v>185</v>
      </c>
      <c r="E5" s="188" t="s">
        <v>185</v>
      </c>
      <c r="F5" s="189" t="s">
        <v>194</v>
      </c>
      <c r="G5" s="190"/>
      <c r="I5" s="163" t="s">
        <v>268</v>
      </c>
      <c r="J5" s="181">
        <f>F22/1000</f>
        <v>0</v>
      </c>
      <c r="K5" s="164">
        <f>J5</f>
        <v>0</v>
      </c>
    </row>
    <row r="6" spans="2:12">
      <c r="B6" s="186" t="s">
        <v>269</v>
      </c>
      <c r="C6" s="150" t="s">
        <v>231</v>
      </c>
      <c r="E6" s="156" t="s">
        <v>231</v>
      </c>
      <c r="F6" s="165" t="s">
        <v>270</v>
      </c>
      <c r="G6" s="166"/>
      <c r="I6" s="163" t="s">
        <v>271</v>
      </c>
      <c r="J6" s="181">
        <f>F21/1000</f>
        <v>0</v>
      </c>
      <c r="K6" s="164">
        <f>F20/1000</f>
        <v>0</v>
      </c>
    </row>
    <row r="7" spans="2:12" ht="12.75" customHeight="1">
      <c r="B7" s="186" t="s">
        <v>244</v>
      </c>
      <c r="C7" s="133" t="str">
        <f>HLOOKUP(C5,MaterialData!$C$3:$O$4,2,0)</f>
        <v>Steel</v>
      </c>
      <c r="D7" s="151"/>
      <c r="E7" s="133" t="str">
        <f>HLOOKUP(E5,MaterialData!$C$3:$R$4,2,0)</f>
        <v>Steel</v>
      </c>
      <c r="F7" s="133" t="str">
        <f>HLOOKUP(F5,MaterialData!$C$3:$R$4,2,0)</f>
        <v>FHB</v>
      </c>
      <c r="G7" s="167"/>
    </row>
    <row r="8" spans="2:12" ht="15.6">
      <c r="B8" s="186"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6</v>
      </c>
      <c r="G8" s="190"/>
      <c r="I8" s="163" t="s">
        <v>272</v>
      </c>
      <c r="J8" s="151">
        <f>J5*J6</f>
        <v>0</v>
      </c>
      <c r="K8" s="163" t="s">
        <v>273</v>
      </c>
      <c r="L8" s="151">
        <f>(J5*J6^3)/12</f>
        <v>0</v>
      </c>
    </row>
    <row r="9" spans="2:12" ht="15.6">
      <c r="B9" s="186"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6</v>
      </c>
      <c r="G9" s="190"/>
      <c r="I9" s="163" t="s">
        <v>274</v>
      </c>
      <c r="J9" s="151">
        <f>K5*K6</f>
        <v>0</v>
      </c>
      <c r="K9" s="163" t="s">
        <v>275</v>
      </c>
      <c r="L9" s="151">
        <f>(K5*K6^3)/12</f>
        <v>0</v>
      </c>
    </row>
    <row r="10" spans="2:12" ht="15.6">
      <c r="B10" s="186"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6</v>
      </c>
      <c r="G10" s="167"/>
      <c r="I10" s="163" t="s">
        <v>291</v>
      </c>
      <c r="J10" s="181">
        <f>J6/2</f>
        <v>0</v>
      </c>
      <c r="K10" s="163" t="s">
        <v>277</v>
      </c>
      <c r="L10" s="151" t="e">
        <f>L8+(J8*($J$12-J10)^2)</f>
        <v>#DIV/0!</v>
      </c>
    </row>
    <row r="11" spans="2:12" ht="15.6">
      <c r="B11" s="186" t="s">
        <v>214</v>
      </c>
      <c r="C11" s="133">
        <f>INDEX(Innertable,MATCH($B11,MaterialData!$B$6:$B$11,0),MATCH(C$7,MaterialData!$C$4:$O$4,0))</f>
        <v>180000000</v>
      </c>
      <c r="D11" s="151"/>
      <c r="E11" s="133">
        <f>INDEX(Innertable,MATCH($B11,MaterialData!$B$6:$B$11,0),MATCH(E$7,MaterialData!$C$4:$R$4,0))</f>
        <v>180000000</v>
      </c>
      <c r="F11" s="133" t="str">
        <f>INDEX(Innertable,MATCH($B11,MaterialData!$B$6:$B$11,0),MATCH(F$7,MaterialData!$C$4:$R$4,0))</f>
        <v>N/A</v>
      </c>
      <c r="G11" s="167"/>
      <c r="I11" s="163" t="s">
        <v>292</v>
      </c>
      <c r="J11" s="181">
        <f>(F18-0.5*F20)*0.001</f>
        <v>0</v>
      </c>
      <c r="K11" s="163" t="s">
        <v>279</v>
      </c>
      <c r="L11" s="151" t="e">
        <f>L9+(J9*($J$12-J11)^2)</f>
        <v>#DIV/0!</v>
      </c>
    </row>
    <row r="12" spans="2:12" ht="15.6">
      <c r="B12" s="186" t="s">
        <v>215</v>
      </c>
      <c r="C12" s="133">
        <f>INDEX(Innertable,MATCH($B12,MaterialData!$B$6:$B$11,0),MATCH(C$7,MaterialData!$C$4:$O$4,0))</f>
        <v>300000000</v>
      </c>
      <c r="D12" s="151"/>
      <c r="E12" s="133">
        <f>INDEX(Innertable,MATCH($B12,MaterialData!$B$6:$B$11,0),MATCH(E$7,MaterialData!$C$4:$R$4,0))</f>
        <v>300000000</v>
      </c>
      <c r="F12" s="133" t="str">
        <f>INDEX(Innertable,MATCH($B12,MaterialData!$B$6:$B$11,0),MATCH(F$7,MaterialData!$C$4:$R$4,0))</f>
        <v>N/A</v>
      </c>
      <c r="G12" s="167"/>
      <c r="I12" s="163" t="s">
        <v>280</v>
      </c>
      <c r="J12" s="168" t="e">
        <f>(J8*J10+J9*J11)/(J8+J9)</f>
        <v>#DIV/0!</v>
      </c>
      <c r="K12" s="163" t="s">
        <v>281</v>
      </c>
      <c r="L12" s="135" t="e">
        <f>SUM(L10:L11)</f>
        <v>#DIV/0!</v>
      </c>
    </row>
    <row r="13" spans="2:12">
      <c r="E13" s="162"/>
      <c r="G13" s="166"/>
      <c r="L13" s="191"/>
    </row>
    <row r="14" spans="2:12">
      <c r="B14" s="186" t="s">
        <v>282</v>
      </c>
      <c r="C14" s="150">
        <v>1</v>
      </c>
      <c r="E14" s="156">
        <v>1</v>
      </c>
      <c r="G14" s="166"/>
      <c r="L14" s="191"/>
    </row>
    <row r="15" spans="2:12">
      <c r="B15" s="186" t="s">
        <v>245</v>
      </c>
      <c r="C15" s="150">
        <v>25.4</v>
      </c>
      <c r="E15" s="156">
        <v>28</v>
      </c>
      <c r="G15" s="166"/>
      <c r="L15" s="191"/>
    </row>
    <row r="16" spans="2:12">
      <c r="B16" s="186" t="s">
        <v>246</v>
      </c>
      <c r="C16" s="169">
        <v>1.6</v>
      </c>
      <c r="E16" s="156">
        <v>1.5</v>
      </c>
      <c r="G16" s="166"/>
      <c r="L16" s="191"/>
    </row>
    <row r="17" spans="2:16">
      <c r="E17" s="166"/>
      <c r="G17" s="166"/>
      <c r="L17" s="191"/>
    </row>
    <row r="18" spans="2:16">
      <c r="B18" s="186" t="s">
        <v>283</v>
      </c>
      <c r="E18" s="166"/>
      <c r="F18" s="170">
        <f>F19+F20+F21</f>
        <v>0</v>
      </c>
      <c r="G18" s="166"/>
      <c r="L18" s="191"/>
    </row>
    <row r="19" spans="2:16">
      <c r="B19" s="186" t="s">
        <v>284</v>
      </c>
      <c r="E19" s="166"/>
      <c r="F19" s="171"/>
      <c r="G19" s="166"/>
      <c r="L19" s="191"/>
    </row>
    <row r="20" spans="2:16">
      <c r="B20" s="112" t="s">
        <v>285</v>
      </c>
      <c r="E20" s="166"/>
      <c r="F20" s="171"/>
      <c r="G20" s="166"/>
      <c r="L20" s="191"/>
    </row>
    <row r="21" spans="2:16">
      <c r="B21" s="45" t="s">
        <v>286</v>
      </c>
      <c r="E21" s="166"/>
      <c r="F21" s="171"/>
      <c r="G21" s="166"/>
      <c r="L21" s="191"/>
    </row>
    <row r="22" spans="2:16">
      <c r="B22" s="186" t="s">
        <v>293</v>
      </c>
      <c r="E22" s="166"/>
      <c r="F22" s="171"/>
      <c r="G22" s="166"/>
      <c r="L22" s="191"/>
    </row>
    <row r="23" spans="2:16">
      <c r="E23" s="172"/>
      <c r="G23" s="166"/>
      <c r="L23" s="191"/>
    </row>
    <row r="24" spans="2:16">
      <c r="B24" s="186" t="s">
        <v>247</v>
      </c>
      <c r="C24" s="150">
        <f>C15/1000</f>
        <v>2.5399999999999999E-2</v>
      </c>
      <c r="E24" s="150">
        <f>IF(F2="Composite only","No tubes",E15/1000)</f>
        <v>2.8000000000000001E-2</v>
      </c>
      <c r="G24" s="166"/>
      <c r="L24" s="191"/>
    </row>
    <row r="25" spans="2:16">
      <c r="B25" s="186" t="s">
        <v>248</v>
      </c>
      <c r="C25" s="150">
        <f>C16/1000</f>
        <v>1.6000000000000001E-3</v>
      </c>
      <c r="E25" s="150">
        <f>IF(F2="Composite only","",E16/1000)</f>
        <v>1.5E-3</v>
      </c>
      <c r="G25" s="172"/>
      <c r="L25" s="191"/>
      <c r="P25" s="192"/>
    </row>
    <row r="26" spans="2:16">
      <c r="B26" s="186" t="s">
        <v>249</v>
      </c>
      <c r="C26" s="133">
        <f>IF(C6="Round",((C24)^4-((C24-2*C25))^4)*3.142/64,((C24)^4-((C24-2*C25))^4)/12)</f>
        <v>8.5099184800000022E-9</v>
      </c>
      <c r="E26" s="133">
        <f>IF(F2="Composite only","",IF(E6="Round",((E24)^4-((E24-2*E25))^4)*3.142/64,IF(E6="Square",((E24)^4-((E24-2*E25))^4)/12,"")))</f>
        <v>1.0998521906249999E-8</v>
      </c>
      <c r="F26" s="173" t="str">
        <f>IF($F$2="Tubing only","Tubing Only",L12)</f>
        <v>Tubing Only</v>
      </c>
      <c r="G26" s="133">
        <f t="shared" ref="G26:G33" si="0">IF($F$2="Tubing only",E26,IF($F$2="Composite only",F26,IF($F$2="Tubes + Composite",E26+F26,"No Type Selected")))</f>
        <v>1.0998521906249999E-8</v>
      </c>
      <c r="L26" s="191"/>
      <c r="O26" s="191"/>
      <c r="P26" s="192"/>
    </row>
    <row r="27" spans="2:16">
      <c r="B27" s="186" t="s">
        <v>250</v>
      </c>
      <c r="C27" s="133">
        <f>C8*C26*C14</f>
        <v>1701.9836960000005</v>
      </c>
      <c r="D27" s="151"/>
      <c r="E27" s="133">
        <f>IF(F2="Composite only","",E8*E26*E14)</f>
        <v>2199.7043812499996</v>
      </c>
      <c r="F27" s="173" t="str">
        <f>IF(F26="Tubing Only","",F26*F8)</f>
        <v/>
      </c>
      <c r="G27" s="133">
        <f t="shared" si="0"/>
        <v>2199.7043812499996</v>
      </c>
      <c r="H27" s="174">
        <f>100*G27/C27</f>
        <v>129.24356363810895</v>
      </c>
    </row>
    <row r="28" spans="2:16">
      <c r="B28" s="186" t="s">
        <v>251</v>
      </c>
      <c r="C28" s="155">
        <f>IF(C24="no tubes","",IF(C14=0,"",IF(C6="Round",C14*((C15^2-(C15-2*C16)^2)*PI()/4),IF(C6="Square",C14*(C15^2-(C15-2*C16)^2),""))))</f>
        <v>119.63184824869931</v>
      </c>
      <c r="D28" s="175"/>
      <c r="E28" s="155">
        <f>IF(E24="no tubes","",IF(E14=0,"",IF(E6="Round",E14*((E15^2-(E15-2*E16)^2)*PI()/4),IF(E6="Square",E14*(E15^2-(E15-2*E16)^2),""))))</f>
        <v>124.87830798019428</v>
      </c>
      <c r="F28" s="155" t="str">
        <f>IF(F26="Tubing Only","",(F18-F19)*F22)</f>
        <v/>
      </c>
      <c r="G28" s="155">
        <f t="shared" si="0"/>
        <v>124.87830798019428</v>
      </c>
      <c r="H28" s="174">
        <f>IF(AND(F2="tubing only",E5="steel"),100*G28/C28,"NA")</f>
        <v>104.38550420168067</v>
      </c>
      <c r="I28" s="181" t="str">
        <f>IF(AND(95&lt;H28,H28&lt;100),"For tubes only, provided your actual tube measures &gt;= your nominal OD and wall this is OK","")</f>
        <v/>
      </c>
      <c r="O28" s="191"/>
    </row>
    <row r="29" spans="2:16">
      <c r="B29" s="186" t="s">
        <v>252</v>
      </c>
      <c r="C29" s="133">
        <f>C$28*C9/1000000</f>
        <v>36487.713715853293</v>
      </c>
      <c r="D29" s="151"/>
      <c r="E29" s="133">
        <f>IF(F2="Composite only","",E$28*E9/1000000)</f>
        <v>38087.883933959252</v>
      </c>
      <c r="F29" s="133" t="str">
        <f>IF(F26="Tubing Only","",F28*F9/1000000)</f>
        <v/>
      </c>
      <c r="G29" s="133">
        <f t="shared" si="0"/>
        <v>38087.883933959252</v>
      </c>
      <c r="H29" s="174">
        <f t="shared" ref="H29:H35" si="1">100*G29/C29</f>
        <v>104.38550420168067</v>
      </c>
      <c r="I29" s="181" t="str">
        <f>IF(AND(95&lt;H29,H29&lt;100),"For tubes only, provided your actual tube measures &gt;= your nominal OD and wall this is OK","")</f>
        <v/>
      </c>
    </row>
    <row r="30" spans="2:16">
      <c r="B30" s="186" t="s">
        <v>253</v>
      </c>
      <c r="C30" s="133">
        <f>C$28*C10/1000000</f>
        <v>43665.624610775245</v>
      </c>
      <c r="D30" s="151"/>
      <c r="E30" s="133">
        <f>IF(F2="Composite only","",E$28*E10/1000000)</f>
        <v>45580.582412770913</v>
      </c>
      <c r="F30" s="133" t="str">
        <f>IF(F26="Tubing Only","",F28*F10/1000000)</f>
        <v/>
      </c>
      <c r="G30" s="133">
        <f t="shared" si="0"/>
        <v>45580.582412770913</v>
      </c>
      <c r="H30" s="174">
        <f t="shared" si="1"/>
        <v>104.38550420168069</v>
      </c>
      <c r="I30" s="181" t="str">
        <f>IF(AND(95&lt;H30,H30&lt;100),"For tubes only, provided your actual tube measures &gt;= your nominal OD and wall this is OK","")</f>
        <v/>
      </c>
      <c r="O30" s="191"/>
    </row>
    <row r="31" spans="2:16">
      <c r="B31" s="186" t="s">
        <v>254</v>
      </c>
      <c r="C31" s="133">
        <f>C$28*C11/1000000</f>
        <v>21533.732684765877</v>
      </c>
      <c r="D31" s="151"/>
      <c r="E31" s="133">
        <f>IF(F2="Composite only","",E$28*E11/1000000)</f>
        <v>22478.095436434971</v>
      </c>
      <c r="F31" s="133" t="str">
        <f>IF(F26="Tubing Only","",F28*F9/1000000)</f>
        <v/>
      </c>
      <c r="G31" s="133">
        <f t="shared" si="0"/>
        <v>22478.095436434971</v>
      </c>
      <c r="H31" s="174">
        <f t="shared" si="1"/>
        <v>104.38550420168067</v>
      </c>
      <c r="I31" s="181" t="str">
        <f>IF(AND(95&lt;H31,H31&lt;100),"For tubes only, provided your actual tube measures &gt;= your nominal OD and wall this is OK","")</f>
        <v/>
      </c>
      <c r="O31" s="191"/>
    </row>
    <row r="32" spans="2:16">
      <c r="B32" s="186" t="s">
        <v>255</v>
      </c>
      <c r="C32" s="133">
        <f>IF(C14=0,"",C$28*C12/1000000)</f>
        <v>35889.554474609795</v>
      </c>
      <c r="D32" s="151"/>
      <c r="E32" s="133">
        <f>IF(F2="Composite only","",E$28*E12/1000000)</f>
        <v>37463.492394058281</v>
      </c>
      <c r="F32" s="133" t="str">
        <f>IF(F26="tubing only","",F28*F10/1000000)</f>
        <v/>
      </c>
      <c r="G32" s="133">
        <f t="shared" si="0"/>
        <v>37463.492394058281</v>
      </c>
      <c r="H32" s="174">
        <f t="shared" si="1"/>
        <v>104.38550420168067</v>
      </c>
      <c r="I32" s="181" t="str">
        <f>IF(AND(95&lt;H32,H32&lt;100),"For tubes only, provided your actual tube measures &gt;= your nominal OD and wall this is OK","")</f>
        <v/>
      </c>
      <c r="O32" s="191"/>
    </row>
    <row r="33" spans="2:12">
      <c r="B33" s="186" t="s">
        <v>256</v>
      </c>
      <c r="C33" s="133">
        <f>C14*4*C10*C26/(0.5*C24*1)</f>
        <v>978.30558903937037</v>
      </c>
      <c r="E33" s="133">
        <f>IF(F2="Composite only","",E14*4*E10*E26/(0.5*E24*1))</f>
        <v>1146.988713080357</v>
      </c>
      <c r="F33" s="133" t="str">
        <f>IF(F26="tubing only","",4*F10*F26/(0.001*0.5*F18*1))</f>
        <v/>
      </c>
      <c r="G33" s="133">
        <f t="shared" si="0"/>
        <v>1146.988713080357</v>
      </c>
      <c r="H33" s="174">
        <f t="shared" si="1"/>
        <v>117.24237558599884</v>
      </c>
    </row>
    <row r="34" spans="2:12">
      <c r="B34" s="186" t="s">
        <v>257</v>
      </c>
      <c r="C34" s="133">
        <f>IF(C14=0,"",C33*1^3/(48*C27))</f>
        <v>1.1975065616797899E-2</v>
      </c>
      <c r="E34" s="133">
        <f>IF($F$2="tubing only",$C$33*1^3/(48*E27),"")</f>
        <v>9.2655024975393935E-3</v>
      </c>
      <c r="F34" s="133" t="str">
        <f>IF($F$2="tubing only","",$C$33*1^3/(48*F27))</f>
        <v/>
      </c>
      <c r="G34" s="133">
        <f>$C$33*1^3/(48*G27)</f>
        <v>9.2655024975393935E-3</v>
      </c>
      <c r="H34" s="174">
        <f t="shared" si="1"/>
        <v>77.3732920890413</v>
      </c>
    </row>
    <row r="35" spans="2:12">
      <c r="B35" s="186" t="s">
        <v>258</v>
      </c>
      <c r="C35" s="133">
        <f>0.5*C33*(C33*1^3/(48*C27))</f>
        <v>5.8576368110132897</v>
      </c>
      <c r="D35" s="167"/>
      <c r="E35" s="133">
        <f>IF(E24="no tubes","",0.5*E33*(E33*1^3/(48*E27)))</f>
        <v>6.2299238136061055</v>
      </c>
      <c r="F35" s="133" t="str">
        <f>IF(F26="tubing only","",0.5*F33*(F33*1^3/(48*F27)))</f>
        <v/>
      </c>
      <c r="G35" s="133">
        <f>IF($F$2="Tubing only",E35,IF($F$2="Composite only",F35,IF($F$2="Tubes + Composite",E35+F35,"No Type Selected")))</f>
        <v>6.2299238136061055</v>
      </c>
      <c r="H35" s="174">
        <f t="shared" si="1"/>
        <v>106.35558356729896</v>
      </c>
      <c r="J35" s="42" t="s">
        <v>259</v>
      </c>
      <c r="K35" s="42"/>
      <c r="L35" s="42"/>
    </row>
    <row r="37" spans="2:12">
      <c r="B37" s="15" t="s">
        <v>288</v>
      </c>
      <c r="E37" s="151"/>
    </row>
    <row r="38" spans="2:12">
      <c r="B38" s="176"/>
      <c r="C38" s="177"/>
      <c r="D38" s="177"/>
      <c r="E38" s="177"/>
      <c r="F38" s="177"/>
      <c r="G38" s="177"/>
      <c r="H38" s="177"/>
      <c r="I38" s="177"/>
      <c r="J38" s="177"/>
      <c r="K38" s="177"/>
      <c r="L38" s="178"/>
    </row>
    <row r="39" spans="2:12">
      <c r="B39" s="179" t="s">
        <v>289</v>
      </c>
      <c r="C39" s="72"/>
      <c r="D39" s="72"/>
      <c r="E39" s="72"/>
      <c r="F39" s="72"/>
      <c r="G39" s="72"/>
      <c r="H39" s="72"/>
      <c r="I39" s="72"/>
      <c r="J39" s="72"/>
      <c r="K39" s="72"/>
      <c r="L39" s="101"/>
    </row>
    <row r="40" spans="2:12">
      <c r="B40" s="100"/>
      <c r="C40" s="72"/>
      <c r="D40" s="72"/>
      <c r="E40" s="72"/>
      <c r="F40" s="72"/>
      <c r="G40" s="72"/>
      <c r="H40" s="72"/>
      <c r="I40" s="72"/>
      <c r="J40" s="72"/>
      <c r="K40" s="72"/>
      <c r="L40" s="101"/>
    </row>
    <row r="41" spans="2:12">
      <c r="B41" s="100"/>
      <c r="C41" s="72"/>
      <c r="D41" s="72"/>
      <c r="E41" s="72"/>
      <c r="F41" s="72"/>
      <c r="G41" s="72"/>
      <c r="H41" s="72"/>
      <c r="I41" s="72"/>
      <c r="J41" s="72"/>
      <c r="K41" s="72"/>
      <c r="L41" s="101"/>
    </row>
    <row r="42" spans="2:12">
      <c r="B42" s="100"/>
      <c r="C42" s="72"/>
      <c r="D42" s="72"/>
      <c r="E42" s="72"/>
      <c r="F42" s="72"/>
      <c r="G42" s="72"/>
      <c r="H42" s="72"/>
      <c r="I42" s="72"/>
      <c r="J42" s="72"/>
      <c r="K42" s="72"/>
      <c r="L42" s="101"/>
    </row>
    <row r="43" spans="2:12">
      <c r="B43" s="100"/>
      <c r="C43" s="72"/>
      <c r="D43" s="72"/>
      <c r="E43" s="72"/>
      <c r="F43" s="72"/>
      <c r="G43" s="72"/>
      <c r="H43" s="72"/>
      <c r="I43" s="72"/>
      <c r="J43" s="72"/>
      <c r="K43" s="72"/>
      <c r="L43" s="101"/>
    </row>
    <row r="44" spans="2:12">
      <c r="B44" s="100"/>
      <c r="C44" s="72"/>
      <c r="D44" s="72"/>
      <c r="E44" s="72"/>
      <c r="F44" s="72"/>
      <c r="G44" s="72"/>
      <c r="H44" s="72"/>
      <c r="I44" s="72"/>
      <c r="J44" s="72"/>
      <c r="K44" s="72"/>
      <c r="L44" s="101"/>
    </row>
    <row r="45" spans="2:12">
      <c r="B45" s="100"/>
      <c r="C45" s="72"/>
      <c r="D45" s="72"/>
      <c r="E45" s="72"/>
      <c r="F45" s="72"/>
      <c r="G45" s="72"/>
      <c r="H45" s="72"/>
      <c r="I45" s="72"/>
      <c r="J45" s="72"/>
      <c r="K45" s="72"/>
      <c r="L45" s="101"/>
    </row>
    <row r="46" spans="2:12">
      <c r="B46" s="100"/>
      <c r="C46" s="72"/>
      <c r="D46" s="72"/>
      <c r="E46" s="72"/>
      <c r="F46" s="72"/>
      <c r="G46" s="72"/>
      <c r="H46" s="72"/>
      <c r="I46" s="72"/>
      <c r="J46" s="72"/>
      <c r="K46" s="72"/>
      <c r="L46" s="101"/>
    </row>
    <row r="47" spans="2:12">
      <c r="B47" s="100"/>
      <c r="C47" s="72"/>
      <c r="D47" s="72"/>
      <c r="E47" s="72"/>
      <c r="F47" s="72"/>
      <c r="G47" s="72"/>
      <c r="H47" s="72"/>
      <c r="I47" s="72"/>
      <c r="J47" s="72"/>
      <c r="K47" s="72"/>
      <c r="L47" s="101"/>
    </row>
    <row r="48" spans="2:12">
      <c r="B48" s="100"/>
      <c r="C48" s="72"/>
      <c r="D48" s="72"/>
      <c r="E48" s="72"/>
      <c r="F48" s="72"/>
      <c r="G48" s="72"/>
      <c r="H48" s="72"/>
      <c r="I48" s="72"/>
      <c r="J48" s="72"/>
      <c r="K48" s="72"/>
      <c r="L48" s="101"/>
    </row>
    <row r="49" spans="2:12">
      <c r="B49" s="100"/>
      <c r="C49" s="72"/>
      <c r="D49" s="72"/>
      <c r="E49" s="72"/>
      <c r="F49" s="72"/>
      <c r="G49" s="72"/>
      <c r="H49" s="72"/>
      <c r="I49" s="72"/>
      <c r="J49" s="72"/>
      <c r="K49" s="72"/>
      <c r="L49" s="101"/>
    </row>
    <row r="50" spans="2:12">
      <c r="B50" s="100"/>
      <c r="C50" s="72"/>
      <c r="D50" s="72"/>
      <c r="E50" s="72"/>
      <c r="F50" s="72"/>
      <c r="G50" s="72"/>
      <c r="H50" s="72"/>
      <c r="I50" s="72"/>
      <c r="J50" s="72"/>
      <c r="K50" s="72"/>
      <c r="L50" s="101"/>
    </row>
    <row r="51" spans="2:12">
      <c r="B51" s="100"/>
      <c r="C51" s="72"/>
      <c r="D51" s="72"/>
      <c r="E51" s="72"/>
      <c r="F51" s="72"/>
      <c r="G51" s="72"/>
      <c r="H51" s="72"/>
      <c r="I51" s="72"/>
      <c r="J51" s="72"/>
      <c r="K51" s="72"/>
      <c r="L51" s="101"/>
    </row>
    <row r="52" spans="2:12">
      <c r="B52" s="100"/>
      <c r="C52" s="72"/>
      <c r="D52" s="72"/>
      <c r="E52" s="72"/>
      <c r="F52" s="72"/>
      <c r="G52" s="72"/>
      <c r="H52" s="72"/>
      <c r="I52" s="72"/>
      <c r="J52" s="72"/>
      <c r="K52" s="72"/>
      <c r="L52" s="101"/>
    </row>
    <row r="53" spans="2:12">
      <c r="B53" s="100"/>
      <c r="C53" s="72"/>
      <c r="D53" s="72"/>
      <c r="E53" s="72"/>
      <c r="F53" s="72"/>
      <c r="G53" s="72"/>
      <c r="H53" s="72"/>
      <c r="I53" s="72"/>
      <c r="J53" s="72"/>
      <c r="K53" s="72"/>
      <c r="L53" s="101"/>
    </row>
    <row r="54" spans="2:12">
      <c r="B54" s="100"/>
      <c r="C54" s="72"/>
      <c r="D54" s="72"/>
      <c r="E54" s="72"/>
      <c r="F54" s="72"/>
      <c r="G54" s="72"/>
      <c r="H54" s="72"/>
      <c r="I54" s="72"/>
      <c r="J54" s="72"/>
      <c r="K54" s="72"/>
      <c r="L54" s="101"/>
    </row>
    <row r="55" spans="2:12">
      <c r="B55" s="100"/>
      <c r="C55" s="72"/>
      <c r="D55" s="72"/>
      <c r="E55" s="72"/>
      <c r="F55" s="72"/>
      <c r="G55" s="72"/>
      <c r="H55" s="72"/>
      <c r="I55" s="72"/>
      <c r="J55" s="72"/>
      <c r="K55" s="72"/>
      <c r="L55" s="101"/>
    </row>
    <row r="56" spans="2:12">
      <c r="B56" s="100"/>
      <c r="C56" s="72"/>
      <c r="D56" s="72"/>
      <c r="E56" s="72"/>
      <c r="F56" s="72"/>
      <c r="G56" s="72"/>
      <c r="H56" s="72"/>
      <c r="I56" s="72"/>
      <c r="J56" s="72"/>
      <c r="K56" s="72"/>
      <c r="L56" s="101"/>
    </row>
    <row r="57" spans="2:12">
      <c r="B57" s="100"/>
      <c r="C57" s="72"/>
      <c r="D57" s="72"/>
      <c r="E57" s="72"/>
      <c r="F57" s="72"/>
      <c r="G57" s="72"/>
      <c r="H57" s="72"/>
      <c r="I57" s="72"/>
      <c r="J57" s="72"/>
      <c r="K57" s="72"/>
      <c r="L57" s="101"/>
    </row>
    <row r="58" spans="2:12">
      <c r="B58" s="100"/>
      <c r="C58" s="72"/>
      <c r="D58" s="72"/>
      <c r="E58" s="72"/>
      <c r="F58" s="72"/>
      <c r="G58" s="72"/>
      <c r="H58" s="72"/>
      <c r="I58" s="72"/>
      <c r="J58" s="72"/>
      <c r="K58" s="72"/>
      <c r="L58" s="101"/>
    </row>
    <row r="59" spans="2:12">
      <c r="B59" s="100"/>
      <c r="C59" s="72"/>
      <c r="D59" s="72"/>
      <c r="E59" s="72"/>
      <c r="F59" s="72"/>
      <c r="G59" s="72"/>
      <c r="H59" s="72"/>
      <c r="I59" s="72"/>
      <c r="J59" s="72"/>
      <c r="K59" s="72"/>
      <c r="L59" s="101"/>
    </row>
    <row r="60" spans="2:12">
      <c r="B60" s="100"/>
      <c r="C60" s="72"/>
      <c r="D60" s="72"/>
      <c r="E60" s="72"/>
      <c r="F60" s="72"/>
      <c r="G60" s="72"/>
      <c r="H60" s="72"/>
      <c r="I60" s="72"/>
      <c r="J60" s="72"/>
      <c r="K60" s="72"/>
      <c r="L60" s="101"/>
    </row>
    <row r="61" spans="2:12">
      <c r="B61" s="100"/>
      <c r="C61" s="72"/>
      <c r="D61" s="72"/>
      <c r="E61" s="72"/>
      <c r="F61" s="72"/>
      <c r="G61" s="72"/>
      <c r="H61" s="72"/>
      <c r="I61" s="72"/>
      <c r="J61" s="72"/>
      <c r="K61" s="72"/>
      <c r="L61" s="101"/>
    </row>
    <row r="62" spans="2:12">
      <c r="B62" s="100"/>
      <c r="C62" s="72"/>
      <c r="D62" s="72"/>
      <c r="E62" s="72"/>
      <c r="F62" s="72"/>
      <c r="G62" s="72"/>
      <c r="H62" s="72"/>
      <c r="I62" s="72"/>
      <c r="J62" s="72"/>
      <c r="K62" s="72"/>
      <c r="L62" s="101"/>
    </row>
    <row r="63" spans="2:12">
      <c r="B63" s="100"/>
      <c r="C63" s="72"/>
      <c r="D63" s="72"/>
      <c r="E63" s="72"/>
      <c r="F63" s="72"/>
      <c r="G63" s="72"/>
      <c r="H63" s="72"/>
      <c r="I63" s="72"/>
      <c r="J63" s="72"/>
      <c r="K63" s="72"/>
      <c r="L63" s="101"/>
    </row>
    <row r="64" spans="2:12">
      <c r="B64" s="100"/>
      <c r="C64" s="72"/>
      <c r="D64" s="72"/>
      <c r="E64" s="72"/>
      <c r="F64" s="72"/>
      <c r="G64" s="72"/>
      <c r="H64" s="72"/>
      <c r="I64" s="72"/>
      <c r="J64" s="72"/>
      <c r="K64" s="72"/>
      <c r="L64" s="101"/>
    </row>
    <row r="65" spans="2:12">
      <c r="B65" s="100"/>
      <c r="C65" s="72"/>
      <c r="D65" s="72"/>
      <c r="E65" s="72"/>
      <c r="F65" s="72"/>
      <c r="G65" s="72"/>
      <c r="H65" s="72"/>
      <c r="I65" s="72"/>
      <c r="J65" s="72"/>
      <c r="K65" s="72"/>
      <c r="L65" s="101"/>
    </row>
    <row r="66" spans="2:12">
      <c r="B66" s="100"/>
      <c r="C66" s="72"/>
      <c r="D66" s="72"/>
      <c r="E66" s="72"/>
      <c r="F66" s="72"/>
      <c r="G66" s="72"/>
      <c r="H66" s="72"/>
      <c r="I66" s="72"/>
      <c r="J66" s="72"/>
      <c r="K66" s="72"/>
      <c r="L66" s="101"/>
    </row>
    <row r="67" spans="2:12">
      <c r="B67" s="100"/>
      <c r="C67" s="72"/>
      <c r="D67" s="72"/>
      <c r="E67" s="72"/>
      <c r="F67" s="72"/>
      <c r="G67" s="72"/>
      <c r="H67" s="72"/>
      <c r="I67" s="72"/>
      <c r="J67" s="72"/>
      <c r="K67" s="72"/>
      <c r="L67" s="101"/>
    </row>
    <row r="68" spans="2:12">
      <c r="B68" s="100"/>
      <c r="C68" s="72"/>
      <c r="D68" s="72"/>
      <c r="E68" s="72"/>
      <c r="F68" s="72"/>
      <c r="G68" s="72"/>
      <c r="H68" s="72"/>
      <c r="I68" s="72"/>
      <c r="J68" s="72"/>
      <c r="K68" s="72"/>
      <c r="L68" s="101"/>
    </row>
    <row r="69" spans="2:12">
      <c r="B69" s="100"/>
      <c r="C69" s="72"/>
      <c r="D69" s="72"/>
      <c r="E69" s="72"/>
      <c r="F69" s="72"/>
      <c r="G69" s="72"/>
      <c r="H69" s="72"/>
      <c r="I69" s="72"/>
      <c r="J69" s="72"/>
      <c r="K69" s="72"/>
      <c r="L69" s="101"/>
    </row>
    <row r="70" spans="2:12">
      <c r="B70" s="100"/>
      <c r="C70" s="72"/>
      <c r="D70" s="72"/>
      <c r="E70" s="72"/>
      <c r="F70" s="72"/>
      <c r="G70" s="72"/>
      <c r="H70" s="72"/>
      <c r="I70" s="72"/>
      <c r="J70" s="72"/>
      <c r="K70" s="72"/>
      <c r="L70" s="101"/>
    </row>
    <row r="71" spans="2:12">
      <c r="B71" s="100"/>
      <c r="C71" s="72"/>
      <c r="D71" s="72"/>
      <c r="E71" s="72"/>
      <c r="F71" s="72"/>
      <c r="G71" s="72"/>
      <c r="H71" s="72"/>
      <c r="I71" s="72"/>
      <c r="J71" s="72"/>
      <c r="K71" s="72"/>
      <c r="L71" s="101"/>
    </row>
    <row r="72" spans="2:12">
      <c r="B72" s="100"/>
      <c r="C72" s="72"/>
      <c r="D72" s="72"/>
      <c r="E72" s="72"/>
      <c r="F72" s="72"/>
      <c r="G72" s="72"/>
      <c r="H72" s="72"/>
      <c r="I72" s="72"/>
      <c r="J72" s="72"/>
      <c r="K72" s="72"/>
      <c r="L72" s="101"/>
    </row>
    <row r="73" spans="2:12">
      <c r="B73" s="100"/>
      <c r="C73" s="72"/>
      <c r="D73" s="72"/>
      <c r="E73" s="72"/>
      <c r="F73" s="72"/>
      <c r="G73" s="72"/>
      <c r="H73" s="72"/>
      <c r="I73" s="72"/>
      <c r="J73" s="72"/>
      <c r="K73" s="72"/>
      <c r="L73" s="101"/>
    </row>
    <row r="74" spans="2:12">
      <c r="B74" s="100"/>
      <c r="C74" s="72"/>
      <c r="D74" s="72"/>
      <c r="E74" s="72"/>
      <c r="F74" s="72"/>
      <c r="G74" s="72"/>
      <c r="H74" s="72"/>
      <c r="I74" s="72"/>
      <c r="J74" s="72"/>
      <c r="K74" s="72"/>
      <c r="L74" s="101"/>
    </row>
    <row r="75" spans="2:12">
      <c r="B75" s="100"/>
      <c r="C75" s="72"/>
      <c r="D75" s="72"/>
      <c r="E75" s="72"/>
      <c r="F75" s="72"/>
      <c r="G75" s="72"/>
      <c r="H75" s="72"/>
      <c r="I75" s="72"/>
      <c r="J75" s="72"/>
      <c r="K75" s="72"/>
      <c r="L75" s="101"/>
    </row>
    <row r="76" spans="2:12">
      <c r="B76" s="100"/>
      <c r="C76" s="72"/>
      <c r="D76" s="72"/>
      <c r="E76" s="72"/>
      <c r="F76" s="72"/>
      <c r="G76" s="72"/>
      <c r="H76" s="72"/>
      <c r="I76" s="72"/>
      <c r="J76" s="72"/>
      <c r="K76" s="72"/>
      <c r="L76" s="101"/>
    </row>
    <row r="77" spans="2:12">
      <c r="B77" s="100"/>
      <c r="C77" s="72"/>
      <c r="D77" s="72"/>
      <c r="E77" s="72"/>
      <c r="F77" s="72"/>
      <c r="G77" s="72"/>
      <c r="H77" s="72"/>
      <c r="I77" s="72"/>
      <c r="J77" s="72"/>
      <c r="K77" s="72"/>
      <c r="L77" s="101"/>
    </row>
    <row r="78" spans="2:12">
      <c r="B78" s="100"/>
      <c r="C78" s="72"/>
      <c r="D78" s="72"/>
      <c r="E78" s="72"/>
      <c r="F78" s="72"/>
      <c r="G78" s="72"/>
      <c r="H78" s="72"/>
      <c r="I78" s="72"/>
      <c r="J78" s="72"/>
      <c r="K78" s="72"/>
      <c r="L78" s="101"/>
    </row>
    <row r="79" spans="2:12">
      <c r="B79" s="100"/>
      <c r="C79" s="72"/>
      <c r="D79" s="72"/>
      <c r="E79" s="72"/>
      <c r="F79" s="72"/>
      <c r="G79" s="72"/>
      <c r="H79" s="72"/>
      <c r="I79" s="72"/>
      <c r="J79" s="72"/>
      <c r="K79" s="72"/>
      <c r="L79" s="101"/>
    </row>
    <row r="80" spans="2:12">
      <c r="B80" s="100"/>
      <c r="C80" s="72"/>
      <c r="D80" s="72"/>
      <c r="E80" s="72"/>
      <c r="F80" s="72"/>
      <c r="G80" s="72"/>
      <c r="H80" s="72"/>
      <c r="I80" s="72"/>
      <c r="J80" s="72"/>
      <c r="K80" s="72"/>
      <c r="L80" s="101"/>
    </row>
    <row r="81" spans="2:12">
      <c r="B81" s="100"/>
      <c r="C81" s="72"/>
      <c r="D81" s="72"/>
      <c r="E81" s="72"/>
      <c r="F81" s="72"/>
      <c r="G81" s="72"/>
      <c r="H81" s="72"/>
      <c r="I81" s="72"/>
      <c r="J81" s="72"/>
      <c r="K81" s="72"/>
      <c r="L81" s="101"/>
    </row>
    <row r="82" spans="2:12">
      <c r="B82" s="100"/>
      <c r="C82" s="72"/>
      <c r="D82" s="72"/>
      <c r="E82" s="72"/>
      <c r="F82" s="72"/>
      <c r="G82" s="72"/>
      <c r="H82" s="72"/>
      <c r="I82" s="72"/>
      <c r="J82" s="72"/>
      <c r="K82" s="72"/>
      <c r="L82" s="101"/>
    </row>
    <row r="83" spans="2:12">
      <c r="B83" s="100"/>
      <c r="C83" s="72"/>
      <c r="D83" s="72"/>
      <c r="E83" s="72"/>
      <c r="F83" s="72"/>
      <c r="G83" s="72"/>
      <c r="H83" s="72"/>
      <c r="I83" s="72"/>
      <c r="J83" s="72"/>
      <c r="K83" s="72"/>
      <c r="L83" s="101"/>
    </row>
    <row r="84" spans="2:12">
      <c r="B84" s="100"/>
      <c r="C84" s="72"/>
      <c r="D84" s="72"/>
      <c r="E84" s="72"/>
      <c r="F84" s="72"/>
      <c r="G84" s="72"/>
      <c r="H84" s="72"/>
      <c r="I84" s="72"/>
      <c r="J84" s="72"/>
      <c r="K84" s="72"/>
      <c r="L84" s="101"/>
    </row>
    <row r="85" spans="2:12">
      <c r="B85" s="100"/>
      <c r="C85" s="72"/>
      <c r="D85" s="72"/>
      <c r="E85" s="72"/>
      <c r="F85" s="72"/>
      <c r="G85" s="72"/>
      <c r="H85" s="72"/>
      <c r="I85" s="72"/>
      <c r="J85" s="72"/>
      <c r="K85" s="72"/>
      <c r="L85" s="101"/>
    </row>
    <row r="86" spans="2:12">
      <c r="B86" s="100"/>
      <c r="C86" s="72"/>
      <c r="D86" s="72"/>
      <c r="E86" s="72"/>
      <c r="F86" s="72"/>
      <c r="G86" s="72"/>
      <c r="H86" s="72"/>
      <c r="I86" s="72"/>
      <c r="J86" s="72"/>
      <c r="K86" s="72"/>
      <c r="L86" s="101"/>
    </row>
    <row r="87" spans="2:12">
      <c r="B87" s="100"/>
      <c r="C87" s="72"/>
      <c r="D87" s="72"/>
      <c r="E87" s="72"/>
      <c r="F87" s="72"/>
      <c r="G87" s="72"/>
      <c r="H87" s="72"/>
      <c r="I87" s="72"/>
      <c r="J87" s="72"/>
      <c r="K87" s="72"/>
      <c r="L87" s="101"/>
    </row>
    <row r="88" spans="2:12">
      <c r="B88" s="100"/>
      <c r="C88" s="72"/>
      <c r="D88" s="72"/>
      <c r="E88" s="72"/>
      <c r="F88" s="72"/>
      <c r="G88" s="72"/>
      <c r="H88" s="72"/>
      <c r="I88" s="72"/>
      <c r="J88" s="72"/>
      <c r="K88" s="72"/>
      <c r="L88" s="101"/>
    </row>
    <row r="89" spans="2:12">
      <c r="B89" s="100"/>
      <c r="C89" s="72"/>
      <c r="D89" s="72"/>
      <c r="E89" s="72"/>
      <c r="F89" s="72"/>
      <c r="G89" s="72"/>
      <c r="H89" s="72"/>
      <c r="I89" s="72"/>
      <c r="J89" s="72"/>
      <c r="K89" s="72"/>
      <c r="L89" s="101"/>
    </row>
    <row r="90" spans="2:12">
      <c r="B90" s="100"/>
      <c r="C90" s="72"/>
      <c r="D90" s="72"/>
      <c r="E90" s="72"/>
      <c r="F90" s="72"/>
      <c r="G90" s="72"/>
      <c r="H90" s="72"/>
      <c r="I90" s="72"/>
      <c r="J90" s="72"/>
      <c r="K90" s="72"/>
      <c r="L90" s="101"/>
    </row>
    <row r="91" spans="2:12">
      <c r="B91" s="100"/>
      <c r="C91" s="72"/>
      <c r="D91" s="72"/>
      <c r="E91" s="72"/>
      <c r="F91" s="72"/>
      <c r="G91" s="72"/>
      <c r="H91" s="72"/>
      <c r="I91" s="72"/>
      <c r="J91" s="72"/>
      <c r="K91" s="72"/>
      <c r="L91" s="101"/>
    </row>
    <row r="92" spans="2:12">
      <c r="B92" s="100"/>
      <c r="C92" s="72"/>
      <c r="D92" s="72"/>
      <c r="E92" s="72"/>
      <c r="F92" s="72"/>
      <c r="G92" s="72"/>
      <c r="H92" s="72"/>
      <c r="I92" s="72"/>
      <c r="J92" s="72"/>
      <c r="K92" s="72"/>
      <c r="L92" s="101"/>
    </row>
    <row r="93" spans="2:12">
      <c r="B93" s="100"/>
      <c r="C93" s="72"/>
      <c r="D93" s="72"/>
      <c r="E93" s="72"/>
      <c r="F93" s="72"/>
      <c r="G93" s="72"/>
      <c r="H93" s="72"/>
      <c r="I93" s="72"/>
      <c r="J93" s="72"/>
      <c r="K93" s="72"/>
      <c r="L93" s="101"/>
    </row>
    <row r="94" spans="2:12">
      <c r="B94" s="100"/>
      <c r="C94" s="72"/>
      <c r="D94" s="72"/>
      <c r="E94" s="72"/>
      <c r="F94" s="72"/>
      <c r="G94" s="72"/>
      <c r="H94" s="72"/>
      <c r="I94" s="72"/>
      <c r="J94" s="72"/>
      <c r="K94" s="72"/>
      <c r="L94" s="101"/>
    </row>
    <row r="95" spans="2:12">
      <c r="B95" s="100"/>
      <c r="C95" s="72"/>
      <c r="D95" s="72"/>
      <c r="E95" s="72"/>
      <c r="F95" s="72"/>
      <c r="G95" s="72"/>
      <c r="H95" s="72"/>
      <c r="I95" s="72"/>
      <c r="J95" s="72"/>
      <c r="K95" s="72"/>
      <c r="L95" s="101"/>
    </row>
    <row r="96" spans="2:12">
      <c r="B96" s="100"/>
      <c r="C96" s="72"/>
      <c r="D96" s="72"/>
      <c r="E96" s="72"/>
      <c r="F96" s="72"/>
      <c r="G96" s="72"/>
      <c r="H96" s="72"/>
      <c r="I96" s="72"/>
      <c r="J96" s="72"/>
      <c r="K96" s="72"/>
      <c r="L96" s="101"/>
    </row>
    <row r="97" spans="2:12">
      <c r="B97" s="100"/>
      <c r="C97" s="72"/>
      <c r="D97" s="72"/>
      <c r="E97" s="72"/>
      <c r="F97" s="72"/>
      <c r="G97" s="72"/>
      <c r="H97" s="72"/>
      <c r="I97" s="72"/>
      <c r="J97" s="72"/>
      <c r="K97" s="72"/>
      <c r="L97" s="101"/>
    </row>
    <row r="98" spans="2:12">
      <c r="B98" s="100"/>
      <c r="C98" s="72"/>
      <c r="D98" s="72"/>
      <c r="E98" s="72"/>
      <c r="F98" s="72"/>
      <c r="G98" s="72"/>
      <c r="H98" s="72"/>
      <c r="I98" s="72"/>
      <c r="J98" s="72"/>
      <c r="K98" s="72"/>
      <c r="L98" s="101"/>
    </row>
    <row r="99" spans="2:12">
      <c r="B99" s="100"/>
      <c r="C99" s="72"/>
      <c r="D99" s="72"/>
      <c r="E99" s="72"/>
      <c r="F99" s="72"/>
      <c r="G99" s="72"/>
      <c r="H99" s="72"/>
      <c r="I99" s="72"/>
      <c r="J99" s="72"/>
      <c r="K99" s="72"/>
      <c r="L99" s="101"/>
    </row>
    <row r="100" spans="2:12">
      <c r="B100" s="100"/>
      <c r="C100" s="72"/>
      <c r="D100" s="72"/>
      <c r="E100" s="72"/>
      <c r="F100" s="72"/>
      <c r="G100" s="72"/>
      <c r="H100" s="72"/>
      <c r="I100" s="72"/>
      <c r="J100" s="72"/>
      <c r="K100" s="72"/>
      <c r="L100" s="101"/>
    </row>
    <row r="101" spans="2:12">
      <c r="B101" s="100"/>
      <c r="C101" s="72"/>
      <c r="D101" s="72"/>
      <c r="E101" s="72"/>
      <c r="F101" s="72"/>
      <c r="G101" s="72"/>
      <c r="H101" s="72"/>
      <c r="I101" s="72"/>
      <c r="J101" s="72"/>
      <c r="K101" s="72"/>
      <c r="L101" s="101"/>
    </row>
    <row r="102" spans="2:12">
      <c r="B102" s="100"/>
      <c r="C102" s="72"/>
      <c r="D102" s="72"/>
      <c r="E102" s="72"/>
      <c r="F102" s="72"/>
      <c r="G102" s="72"/>
      <c r="H102" s="72"/>
      <c r="I102" s="72"/>
      <c r="J102" s="72"/>
      <c r="K102" s="72"/>
      <c r="L102" s="101"/>
    </row>
    <row r="103" spans="2:12">
      <c r="B103" s="100"/>
      <c r="C103" s="72"/>
      <c r="D103" s="72"/>
      <c r="E103" s="72"/>
      <c r="F103" s="72"/>
      <c r="G103" s="72"/>
      <c r="H103" s="72"/>
      <c r="I103" s="72"/>
      <c r="J103" s="72"/>
      <c r="K103" s="72"/>
      <c r="L103" s="101"/>
    </row>
    <row r="104" spans="2:12">
      <c r="B104" s="100"/>
      <c r="C104" s="72"/>
      <c r="D104" s="72"/>
      <c r="E104" s="72"/>
      <c r="F104" s="72"/>
      <c r="G104" s="72"/>
      <c r="H104" s="72"/>
      <c r="I104" s="72"/>
      <c r="J104" s="72"/>
      <c r="K104" s="72"/>
      <c r="L104" s="101"/>
    </row>
    <row r="105" spans="2:12">
      <c r="B105" s="100"/>
      <c r="C105" s="72"/>
      <c r="D105" s="72"/>
      <c r="E105" s="72"/>
      <c r="F105" s="72"/>
      <c r="G105" s="72"/>
      <c r="H105" s="72"/>
      <c r="I105" s="72"/>
      <c r="J105" s="72"/>
      <c r="K105" s="72"/>
      <c r="L105" s="101"/>
    </row>
    <row r="106" spans="2:12">
      <c r="B106" s="100"/>
      <c r="C106" s="72"/>
      <c r="D106" s="72"/>
      <c r="E106" s="72"/>
      <c r="F106" s="72"/>
      <c r="G106" s="72"/>
      <c r="H106" s="72"/>
      <c r="I106" s="72"/>
      <c r="J106" s="72"/>
      <c r="K106" s="72"/>
      <c r="L106" s="101"/>
    </row>
    <row r="107" spans="2:12">
      <c r="B107" s="100"/>
      <c r="C107" s="72"/>
      <c r="D107" s="72"/>
      <c r="E107" s="72"/>
      <c r="F107" s="72"/>
      <c r="G107" s="72"/>
      <c r="H107" s="72"/>
      <c r="I107" s="72"/>
      <c r="J107" s="72"/>
      <c r="K107" s="72"/>
      <c r="L107" s="101"/>
    </row>
    <row r="108" spans="2:12">
      <c r="B108" s="100"/>
      <c r="C108" s="72"/>
      <c r="D108" s="72"/>
      <c r="E108" s="72"/>
      <c r="F108" s="72"/>
      <c r="G108" s="72"/>
      <c r="H108" s="72"/>
      <c r="I108" s="72"/>
      <c r="J108" s="72"/>
      <c r="K108" s="72"/>
      <c r="L108" s="101"/>
    </row>
    <row r="109" spans="2:12">
      <c r="B109" s="100"/>
      <c r="C109" s="72"/>
      <c r="D109" s="72"/>
      <c r="E109" s="72"/>
      <c r="F109" s="72"/>
      <c r="G109" s="72"/>
      <c r="H109" s="72"/>
      <c r="I109" s="72"/>
      <c r="J109" s="72"/>
      <c r="K109" s="72"/>
      <c r="L109" s="101"/>
    </row>
    <row r="110" spans="2:12">
      <c r="B110" s="100"/>
      <c r="C110" s="72"/>
      <c r="D110" s="72"/>
      <c r="E110" s="72"/>
      <c r="F110" s="72"/>
      <c r="G110" s="72"/>
      <c r="H110" s="72"/>
      <c r="I110" s="72"/>
      <c r="J110" s="72"/>
      <c r="K110" s="72"/>
      <c r="L110" s="101"/>
    </row>
    <row r="111" spans="2:12">
      <c r="B111" s="100"/>
      <c r="C111" s="72"/>
      <c r="D111" s="72"/>
      <c r="E111" s="72"/>
      <c r="F111" s="72"/>
      <c r="G111" s="72"/>
      <c r="H111" s="72"/>
      <c r="I111" s="72"/>
      <c r="J111" s="72"/>
      <c r="K111" s="72"/>
      <c r="L111" s="101"/>
    </row>
    <row r="112" spans="2:12">
      <c r="B112" s="100"/>
      <c r="C112" s="72"/>
      <c r="D112" s="72"/>
      <c r="E112" s="72"/>
      <c r="F112" s="72"/>
      <c r="G112" s="72"/>
      <c r="H112" s="72"/>
      <c r="I112" s="72"/>
      <c r="J112" s="72"/>
      <c r="K112" s="72"/>
      <c r="L112" s="101"/>
    </row>
    <row r="113" spans="2:12">
      <c r="B113" s="100"/>
      <c r="C113" s="72"/>
      <c r="D113" s="72"/>
      <c r="E113" s="72"/>
      <c r="F113" s="72"/>
      <c r="G113" s="72"/>
      <c r="H113" s="72"/>
      <c r="I113" s="72"/>
      <c r="J113" s="72"/>
      <c r="K113" s="72"/>
      <c r="L113" s="101"/>
    </row>
    <row r="114" spans="2:12">
      <c r="B114" s="100"/>
      <c r="C114" s="72"/>
      <c r="D114" s="72"/>
      <c r="E114" s="72"/>
      <c r="F114" s="72"/>
      <c r="G114" s="72"/>
      <c r="H114" s="72"/>
      <c r="I114" s="72"/>
      <c r="J114" s="72"/>
      <c r="K114" s="72"/>
      <c r="L114" s="101"/>
    </row>
    <row r="115" spans="2:12">
      <c r="B115" s="100"/>
      <c r="C115" s="72"/>
      <c r="D115" s="72"/>
      <c r="E115" s="72"/>
      <c r="F115" s="72"/>
      <c r="G115" s="72"/>
      <c r="H115" s="72"/>
      <c r="I115" s="72"/>
      <c r="J115" s="72"/>
      <c r="K115" s="72"/>
      <c r="L115" s="101"/>
    </row>
    <row r="116" spans="2:12">
      <c r="B116" s="100"/>
      <c r="C116" s="72"/>
      <c r="D116" s="72"/>
      <c r="E116" s="72"/>
      <c r="F116" s="72"/>
      <c r="G116" s="72"/>
      <c r="H116" s="72"/>
      <c r="I116" s="72"/>
      <c r="J116" s="72"/>
      <c r="K116" s="72"/>
      <c r="L116" s="101"/>
    </row>
    <row r="117" spans="2:12">
      <c r="B117" s="100"/>
      <c r="C117" s="72"/>
      <c r="D117" s="72"/>
      <c r="E117" s="72"/>
      <c r="F117" s="72"/>
      <c r="G117" s="72"/>
      <c r="H117" s="72"/>
      <c r="I117" s="72"/>
      <c r="J117" s="72"/>
      <c r="K117" s="72"/>
      <c r="L117" s="101"/>
    </row>
    <row r="118" spans="2:12">
      <c r="B118" s="100"/>
      <c r="C118" s="72"/>
      <c r="D118" s="72"/>
      <c r="E118" s="72"/>
      <c r="F118" s="72"/>
      <c r="G118" s="72"/>
      <c r="H118" s="72"/>
      <c r="I118" s="72"/>
      <c r="J118" s="72"/>
      <c r="K118" s="72"/>
      <c r="L118" s="101"/>
    </row>
    <row r="119" spans="2:12">
      <c r="B119" s="100"/>
      <c r="C119" s="72"/>
      <c r="D119" s="72"/>
      <c r="E119" s="72"/>
      <c r="F119" s="72"/>
      <c r="G119" s="72"/>
      <c r="H119" s="72"/>
      <c r="I119" s="72"/>
      <c r="J119" s="72"/>
      <c r="K119" s="72"/>
      <c r="L119" s="101"/>
    </row>
    <row r="120" spans="2:12">
      <c r="B120" s="100"/>
      <c r="C120" s="72"/>
      <c r="D120" s="72"/>
      <c r="E120" s="72"/>
      <c r="F120" s="72"/>
      <c r="G120" s="72"/>
      <c r="H120" s="72"/>
      <c r="I120" s="72"/>
      <c r="J120" s="72"/>
      <c r="K120" s="72"/>
      <c r="L120" s="101"/>
    </row>
    <row r="121" spans="2:12">
      <c r="B121" s="100"/>
      <c r="C121" s="72"/>
      <c r="D121" s="72"/>
      <c r="E121" s="72"/>
      <c r="F121" s="72"/>
      <c r="G121" s="72"/>
      <c r="H121" s="72"/>
      <c r="I121" s="72"/>
      <c r="J121" s="72"/>
      <c r="K121" s="72"/>
      <c r="L121" s="101"/>
    </row>
    <row r="122" spans="2:12">
      <c r="B122" s="100"/>
      <c r="C122" s="72"/>
      <c r="D122" s="72"/>
      <c r="E122" s="72"/>
      <c r="F122" s="72"/>
      <c r="G122" s="72"/>
      <c r="H122" s="72"/>
      <c r="I122" s="72"/>
      <c r="J122" s="72"/>
      <c r="K122" s="72"/>
      <c r="L122" s="101"/>
    </row>
    <row r="123" spans="2:12">
      <c r="B123" s="100"/>
      <c r="C123" s="72"/>
      <c r="D123" s="72"/>
      <c r="E123" s="72"/>
      <c r="F123" s="72"/>
      <c r="G123" s="72"/>
      <c r="H123" s="72"/>
      <c r="I123" s="72"/>
      <c r="J123" s="72"/>
      <c r="K123" s="72"/>
      <c r="L123" s="101"/>
    </row>
    <row r="124" spans="2:12">
      <c r="B124" s="100"/>
      <c r="C124" s="72"/>
      <c r="D124" s="72"/>
      <c r="E124" s="72"/>
      <c r="F124" s="72"/>
      <c r="G124" s="72"/>
      <c r="H124" s="72"/>
      <c r="I124" s="72"/>
      <c r="J124" s="72"/>
      <c r="K124" s="72"/>
      <c r="L124" s="101"/>
    </row>
    <row r="125" spans="2:12">
      <c r="B125" s="100"/>
      <c r="C125" s="72"/>
      <c r="D125" s="72"/>
      <c r="E125" s="72"/>
      <c r="F125" s="72"/>
      <c r="G125" s="72"/>
      <c r="H125" s="72"/>
      <c r="I125" s="72"/>
      <c r="J125" s="72"/>
      <c r="K125" s="72"/>
      <c r="L125" s="101"/>
    </row>
    <row r="126" spans="2:12">
      <c r="B126" s="100"/>
      <c r="C126" s="72"/>
      <c r="D126" s="72"/>
      <c r="E126" s="72"/>
      <c r="F126" s="72"/>
      <c r="G126" s="72"/>
      <c r="H126" s="72"/>
      <c r="I126" s="72"/>
      <c r="J126" s="72"/>
      <c r="K126" s="72"/>
      <c r="L126" s="101"/>
    </row>
    <row r="127" spans="2:12">
      <c r="B127" s="100"/>
      <c r="C127" s="72"/>
      <c r="D127" s="72"/>
      <c r="E127" s="72"/>
      <c r="F127" s="72"/>
      <c r="G127" s="72"/>
      <c r="H127" s="72"/>
      <c r="I127" s="72"/>
      <c r="J127" s="72"/>
      <c r="K127" s="72"/>
      <c r="L127" s="101"/>
    </row>
    <row r="128" spans="2:12">
      <c r="B128" s="100"/>
      <c r="C128" s="72"/>
      <c r="D128" s="72"/>
      <c r="E128" s="72"/>
      <c r="F128" s="72"/>
      <c r="G128" s="72"/>
      <c r="H128" s="72"/>
      <c r="I128" s="72"/>
      <c r="J128" s="72"/>
      <c r="K128" s="72"/>
      <c r="L128" s="101"/>
    </row>
    <row r="129" spans="2:12">
      <c r="B129" s="100"/>
      <c r="C129" s="72"/>
      <c r="D129" s="72"/>
      <c r="E129" s="72"/>
      <c r="F129" s="72"/>
      <c r="G129" s="72"/>
      <c r="H129" s="72"/>
      <c r="I129" s="72"/>
      <c r="J129" s="72"/>
      <c r="K129" s="72"/>
      <c r="L129" s="101"/>
    </row>
    <row r="130" spans="2:12">
      <c r="B130" s="100"/>
      <c r="C130" s="72"/>
      <c r="D130" s="72"/>
      <c r="E130" s="72"/>
      <c r="F130" s="72"/>
      <c r="G130" s="72"/>
      <c r="H130" s="72"/>
      <c r="I130" s="72"/>
      <c r="J130" s="72"/>
      <c r="K130" s="72"/>
      <c r="L130" s="101"/>
    </row>
    <row r="131" spans="2:12">
      <c r="B131" s="100"/>
      <c r="C131" s="72"/>
      <c r="D131" s="72"/>
      <c r="E131" s="72"/>
      <c r="F131" s="72"/>
      <c r="G131" s="72"/>
      <c r="H131" s="72"/>
      <c r="I131" s="72"/>
      <c r="J131" s="72"/>
      <c r="K131" s="72"/>
      <c r="L131" s="101"/>
    </row>
    <row r="132" spans="2:12">
      <c r="B132" s="100"/>
      <c r="C132" s="72"/>
      <c r="D132" s="72"/>
      <c r="E132" s="72"/>
      <c r="F132" s="72"/>
      <c r="G132" s="72"/>
      <c r="H132" s="72"/>
      <c r="I132" s="72"/>
      <c r="J132" s="72"/>
      <c r="K132" s="72"/>
      <c r="L132" s="101"/>
    </row>
    <row r="133" spans="2:12">
      <c r="B133" s="100"/>
      <c r="C133" s="72"/>
      <c r="D133" s="72"/>
      <c r="E133" s="72"/>
      <c r="F133" s="72"/>
      <c r="G133" s="72"/>
      <c r="H133" s="72"/>
      <c r="I133" s="72"/>
      <c r="J133" s="72"/>
      <c r="K133" s="72"/>
      <c r="L133" s="101"/>
    </row>
    <row r="134" spans="2:12">
      <c r="B134" s="100"/>
      <c r="C134" s="72"/>
      <c r="D134" s="72"/>
      <c r="E134" s="72"/>
      <c r="F134" s="72"/>
      <c r="G134" s="72"/>
      <c r="H134" s="72"/>
      <c r="I134" s="72"/>
      <c r="J134" s="72"/>
      <c r="K134" s="72"/>
      <c r="L134" s="101"/>
    </row>
    <row r="135" spans="2:12">
      <c r="B135" s="100"/>
      <c r="C135" s="72"/>
      <c r="D135" s="72"/>
      <c r="E135" s="72"/>
      <c r="F135" s="72"/>
      <c r="G135" s="72"/>
      <c r="H135" s="72"/>
      <c r="I135" s="72"/>
      <c r="J135" s="72"/>
      <c r="K135" s="72"/>
      <c r="L135" s="101"/>
    </row>
    <row r="136" spans="2:12">
      <c r="B136" s="100"/>
      <c r="C136" s="72"/>
      <c r="D136" s="72"/>
      <c r="E136" s="72"/>
      <c r="F136" s="72"/>
      <c r="G136" s="72"/>
      <c r="H136" s="72"/>
      <c r="I136" s="72"/>
      <c r="J136" s="72"/>
      <c r="K136" s="72"/>
      <c r="L136" s="101"/>
    </row>
    <row r="137" spans="2:12">
      <c r="B137" s="100"/>
      <c r="C137" s="72"/>
      <c r="D137" s="72"/>
      <c r="E137" s="72"/>
      <c r="F137" s="72"/>
      <c r="G137" s="72"/>
      <c r="H137" s="72"/>
      <c r="I137" s="72"/>
      <c r="J137" s="72"/>
      <c r="K137" s="72"/>
      <c r="L137" s="101"/>
    </row>
    <row r="138" spans="2:12">
      <c r="B138" s="100"/>
      <c r="C138" s="72"/>
      <c r="D138" s="72"/>
      <c r="E138" s="72"/>
      <c r="F138" s="72"/>
      <c r="G138" s="72"/>
      <c r="H138" s="72"/>
      <c r="I138" s="72"/>
      <c r="J138" s="72"/>
      <c r="K138" s="72"/>
      <c r="L138" s="101"/>
    </row>
    <row r="139" spans="2:12">
      <c r="B139" s="100"/>
      <c r="C139" s="72"/>
      <c r="D139" s="72"/>
      <c r="E139" s="72"/>
      <c r="F139" s="72"/>
      <c r="G139" s="72"/>
      <c r="H139" s="72"/>
      <c r="I139" s="72"/>
      <c r="J139" s="72"/>
      <c r="K139" s="72"/>
      <c r="L139" s="101"/>
    </row>
    <row r="140" spans="2:12">
      <c r="B140" s="100"/>
      <c r="C140" s="72"/>
      <c r="D140" s="72"/>
      <c r="E140" s="72"/>
      <c r="F140" s="72"/>
      <c r="G140" s="72"/>
      <c r="H140" s="72"/>
      <c r="I140" s="72"/>
      <c r="J140" s="72"/>
      <c r="K140" s="72"/>
      <c r="L140" s="101"/>
    </row>
    <row r="141" spans="2:12">
      <c r="B141" s="100"/>
      <c r="C141" s="72"/>
      <c r="D141" s="72"/>
      <c r="E141" s="72"/>
      <c r="F141" s="72"/>
      <c r="G141" s="72"/>
      <c r="H141" s="72"/>
      <c r="I141" s="72"/>
      <c r="J141" s="72"/>
      <c r="K141" s="72"/>
      <c r="L141" s="101"/>
    </row>
    <row r="142" spans="2:12">
      <c r="B142" s="100"/>
      <c r="C142" s="72"/>
      <c r="D142" s="72"/>
      <c r="E142" s="72"/>
      <c r="F142" s="72"/>
      <c r="G142" s="72"/>
      <c r="H142" s="72"/>
      <c r="I142" s="72"/>
      <c r="J142" s="72"/>
      <c r="K142" s="72"/>
      <c r="L142" s="101"/>
    </row>
    <row r="143" spans="2:12">
      <c r="B143" s="100"/>
      <c r="C143" s="72"/>
      <c r="D143" s="72"/>
      <c r="E143" s="72"/>
      <c r="F143" s="72"/>
      <c r="G143" s="72"/>
      <c r="H143" s="72"/>
      <c r="I143" s="72"/>
      <c r="J143" s="72"/>
      <c r="K143" s="72"/>
      <c r="L143" s="101"/>
    </row>
    <row r="144" spans="2:12">
      <c r="B144" s="100"/>
      <c r="C144" s="72"/>
      <c r="D144" s="72"/>
      <c r="E144" s="72"/>
      <c r="F144" s="72"/>
      <c r="G144" s="72"/>
      <c r="H144" s="72"/>
      <c r="I144" s="72"/>
      <c r="J144" s="72"/>
      <c r="K144" s="72"/>
      <c r="L144" s="101"/>
    </row>
    <row r="145" spans="2:12">
      <c r="B145" s="100"/>
      <c r="C145" s="72"/>
      <c r="D145" s="72"/>
      <c r="E145" s="72"/>
      <c r="F145" s="72"/>
      <c r="G145" s="72"/>
      <c r="H145" s="72"/>
      <c r="I145" s="72"/>
      <c r="J145" s="72"/>
      <c r="K145" s="72"/>
      <c r="L145" s="101"/>
    </row>
    <row r="146" spans="2:12">
      <c r="B146" s="100"/>
      <c r="C146" s="72"/>
      <c r="D146" s="72"/>
      <c r="E146" s="72"/>
      <c r="F146" s="72"/>
      <c r="G146" s="72"/>
      <c r="H146" s="72"/>
      <c r="I146" s="72"/>
      <c r="J146" s="72"/>
      <c r="K146" s="72"/>
      <c r="L146" s="101"/>
    </row>
    <row r="147" spans="2:12">
      <c r="B147" s="100"/>
      <c r="C147" s="72"/>
      <c r="D147" s="72"/>
      <c r="E147" s="72"/>
      <c r="F147" s="72"/>
      <c r="G147" s="72"/>
      <c r="H147" s="72"/>
      <c r="I147" s="72"/>
      <c r="J147" s="72"/>
      <c r="K147" s="72"/>
      <c r="L147" s="101"/>
    </row>
    <row r="148" spans="2:12">
      <c r="B148" s="100"/>
      <c r="C148" s="72"/>
      <c r="D148" s="72"/>
      <c r="E148" s="72"/>
      <c r="F148" s="72"/>
      <c r="G148" s="72"/>
      <c r="H148" s="72"/>
      <c r="I148" s="72"/>
      <c r="J148" s="72"/>
      <c r="K148" s="72"/>
      <c r="L148" s="101"/>
    </row>
    <row r="149" spans="2:12">
      <c r="B149" s="100"/>
      <c r="C149" s="72"/>
      <c r="D149" s="72"/>
      <c r="E149" s="72"/>
      <c r="F149" s="72"/>
      <c r="G149" s="72"/>
      <c r="H149" s="72"/>
      <c r="I149" s="72"/>
      <c r="J149" s="72"/>
      <c r="K149" s="72"/>
      <c r="L149" s="101"/>
    </row>
    <row r="150" spans="2:12">
      <c r="B150" s="100"/>
      <c r="C150" s="72"/>
      <c r="D150" s="72"/>
      <c r="E150" s="72"/>
      <c r="F150" s="72"/>
      <c r="G150" s="72"/>
      <c r="H150" s="72"/>
      <c r="I150" s="72"/>
      <c r="J150" s="72"/>
      <c r="K150" s="72"/>
      <c r="L150" s="101"/>
    </row>
    <row r="151" spans="2:12">
      <c r="B151" s="100"/>
      <c r="C151" s="72"/>
      <c r="D151" s="72"/>
      <c r="E151" s="72"/>
      <c r="F151" s="72"/>
      <c r="G151" s="72"/>
      <c r="H151" s="72"/>
      <c r="I151" s="72"/>
      <c r="J151" s="72"/>
      <c r="K151" s="72"/>
      <c r="L151" s="101"/>
    </row>
    <row r="152" spans="2:12">
      <c r="B152" s="100"/>
      <c r="C152" s="72"/>
      <c r="D152" s="72"/>
      <c r="E152" s="72"/>
      <c r="F152" s="72"/>
      <c r="G152" s="72"/>
      <c r="H152" s="72"/>
      <c r="I152" s="72"/>
      <c r="J152" s="72"/>
      <c r="K152" s="72"/>
      <c r="L152" s="101"/>
    </row>
    <row r="153" spans="2:12">
      <c r="B153" s="100"/>
      <c r="C153" s="72"/>
      <c r="D153" s="72"/>
      <c r="E153" s="72"/>
      <c r="F153" s="72"/>
      <c r="G153" s="72"/>
      <c r="H153" s="72"/>
      <c r="I153" s="72"/>
      <c r="J153" s="72"/>
      <c r="K153" s="72"/>
      <c r="L153" s="101"/>
    </row>
    <row r="154" spans="2:12">
      <c r="B154" s="100"/>
      <c r="C154" s="72"/>
      <c r="D154" s="72"/>
      <c r="E154" s="72"/>
      <c r="F154" s="72"/>
      <c r="G154" s="72"/>
      <c r="H154" s="72"/>
      <c r="I154" s="72"/>
      <c r="J154" s="72"/>
      <c r="K154" s="72"/>
      <c r="L154" s="101"/>
    </row>
    <row r="155" spans="2:12">
      <c r="B155" s="100"/>
      <c r="C155" s="72"/>
      <c r="D155" s="72"/>
      <c r="E155" s="72"/>
      <c r="F155" s="72"/>
      <c r="G155" s="72"/>
      <c r="H155" s="72"/>
      <c r="I155" s="72"/>
      <c r="J155" s="72"/>
      <c r="K155" s="72"/>
      <c r="L155" s="101"/>
    </row>
    <row r="156" spans="2:12">
      <c r="B156" s="100"/>
      <c r="C156" s="72"/>
      <c r="D156" s="72"/>
      <c r="E156" s="72"/>
      <c r="F156" s="72"/>
      <c r="G156" s="72"/>
      <c r="H156" s="72"/>
      <c r="I156" s="72"/>
      <c r="J156" s="72"/>
      <c r="K156" s="72"/>
      <c r="L156" s="101"/>
    </row>
    <row r="157" spans="2:12">
      <c r="B157" s="100"/>
      <c r="C157" s="72"/>
      <c r="D157" s="72"/>
      <c r="E157" s="72"/>
      <c r="F157" s="72"/>
      <c r="G157" s="72"/>
      <c r="H157" s="72"/>
      <c r="I157" s="72"/>
      <c r="J157" s="72"/>
      <c r="K157" s="72"/>
      <c r="L157" s="101"/>
    </row>
    <row r="158" spans="2:12">
      <c r="B158" s="100"/>
      <c r="C158" s="72"/>
      <c r="D158" s="72"/>
      <c r="E158" s="72"/>
      <c r="F158" s="72"/>
      <c r="G158" s="72"/>
      <c r="H158" s="72"/>
      <c r="I158" s="72"/>
      <c r="J158" s="72"/>
      <c r="K158" s="72"/>
      <c r="L158" s="101"/>
    </row>
    <row r="159" spans="2:12">
      <c r="B159" s="100"/>
      <c r="C159" s="72"/>
      <c r="D159" s="72"/>
      <c r="E159" s="72"/>
      <c r="F159" s="72"/>
      <c r="G159" s="72"/>
      <c r="H159" s="72"/>
      <c r="I159" s="72"/>
      <c r="J159" s="72"/>
      <c r="K159" s="72"/>
      <c r="L159" s="101"/>
    </row>
    <row r="160" spans="2:12">
      <c r="B160" s="100"/>
      <c r="C160" s="72"/>
      <c r="D160" s="72"/>
      <c r="E160" s="72"/>
      <c r="F160" s="72"/>
      <c r="G160" s="72"/>
      <c r="H160" s="72"/>
      <c r="I160" s="72"/>
      <c r="J160" s="72"/>
      <c r="K160" s="72"/>
      <c r="L160" s="101"/>
    </row>
    <row r="161" spans="2:12">
      <c r="B161" s="100"/>
      <c r="C161" s="72"/>
      <c r="D161" s="72"/>
      <c r="E161" s="72"/>
      <c r="F161" s="72"/>
      <c r="G161" s="72"/>
      <c r="H161" s="72"/>
      <c r="I161" s="72"/>
      <c r="J161" s="72"/>
      <c r="K161" s="72"/>
      <c r="L161" s="101"/>
    </row>
    <row r="162" spans="2:12">
      <c r="B162" s="100"/>
      <c r="C162" s="72"/>
      <c r="D162" s="72"/>
      <c r="E162" s="72"/>
      <c r="F162" s="72"/>
      <c r="G162" s="72"/>
      <c r="H162" s="72"/>
      <c r="I162" s="72"/>
      <c r="J162" s="72"/>
      <c r="K162" s="72"/>
      <c r="L162" s="101"/>
    </row>
    <row r="163" spans="2:12">
      <c r="B163" s="100"/>
      <c r="C163" s="72"/>
      <c r="D163" s="72"/>
      <c r="E163" s="72"/>
      <c r="F163" s="72"/>
      <c r="G163" s="72"/>
      <c r="H163" s="72"/>
      <c r="I163" s="72"/>
      <c r="J163" s="72"/>
      <c r="K163" s="72"/>
      <c r="L163" s="101"/>
    </row>
    <row r="164" spans="2:12">
      <c r="B164" s="100"/>
      <c r="C164" s="72"/>
      <c r="D164" s="72"/>
      <c r="E164" s="72"/>
      <c r="F164" s="72"/>
      <c r="G164" s="72"/>
      <c r="H164" s="72"/>
      <c r="I164" s="72"/>
      <c r="J164" s="72"/>
      <c r="K164" s="72"/>
      <c r="L164" s="101"/>
    </row>
    <row r="165" spans="2:12">
      <c r="B165" s="100"/>
      <c r="C165" s="72"/>
      <c r="D165" s="72"/>
      <c r="E165" s="72"/>
      <c r="F165" s="72"/>
      <c r="G165" s="72"/>
      <c r="H165" s="72"/>
      <c r="I165" s="72"/>
      <c r="J165" s="72"/>
      <c r="K165" s="72"/>
      <c r="L165" s="101"/>
    </row>
    <row r="166" spans="2:12">
      <c r="B166" s="100"/>
      <c r="C166" s="72"/>
      <c r="D166" s="72"/>
      <c r="E166" s="72"/>
      <c r="F166" s="72"/>
      <c r="G166" s="72"/>
      <c r="H166" s="72"/>
      <c r="I166" s="72"/>
      <c r="J166" s="72"/>
      <c r="K166" s="72"/>
      <c r="L166" s="101"/>
    </row>
    <row r="167" spans="2:12">
      <c r="B167" s="100"/>
      <c r="C167" s="72"/>
      <c r="D167" s="72"/>
      <c r="E167" s="72"/>
      <c r="F167" s="72"/>
      <c r="G167" s="72"/>
      <c r="H167" s="72"/>
      <c r="I167" s="72"/>
      <c r="J167" s="72"/>
      <c r="K167" s="72"/>
      <c r="L167" s="101"/>
    </row>
    <row r="168" spans="2:12">
      <c r="B168" s="100"/>
      <c r="C168" s="72"/>
      <c r="D168" s="72"/>
      <c r="E168" s="72"/>
      <c r="F168" s="72"/>
      <c r="G168" s="72"/>
      <c r="H168" s="72"/>
      <c r="I168" s="72"/>
      <c r="J168" s="72"/>
      <c r="K168" s="72"/>
      <c r="L168" s="101"/>
    </row>
    <row r="169" spans="2:12">
      <c r="B169" s="100"/>
      <c r="C169" s="72"/>
      <c r="D169" s="72"/>
      <c r="E169" s="72"/>
      <c r="F169" s="72"/>
      <c r="G169" s="72"/>
      <c r="H169" s="72"/>
      <c r="I169" s="72"/>
      <c r="J169" s="72"/>
      <c r="K169" s="72"/>
      <c r="L169" s="101"/>
    </row>
    <row r="170" spans="2:12">
      <c r="B170" s="100"/>
      <c r="C170" s="72"/>
      <c r="D170" s="72"/>
      <c r="E170" s="72"/>
      <c r="F170" s="72"/>
      <c r="G170" s="72"/>
      <c r="H170" s="72"/>
      <c r="I170" s="72"/>
      <c r="J170" s="72"/>
      <c r="K170" s="72"/>
      <c r="L170" s="101"/>
    </row>
    <row r="171" spans="2:12">
      <c r="B171" s="100"/>
      <c r="C171" s="72"/>
      <c r="D171" s="72"/>
      <c r="E171" s="72"/>
      <c r="F171" s="72"/>
      <c r="G171" s="72"/>
      <c r="H171" s="72"/>
      <c r="I171" s="72"/>
      <c r="J171" s="72"/>
      <c r="K171" s="72"/>
      <c r="L171" s="101"/>
    </row>
    <row r="172" spans="2:12">
      <c r="B172" s="100"/>
      <c r="C172" s="72"/>
      <c r="D172" s="72"/>
      <c r="E172" s="72"/>
      <c r="F172" s="72"/>
      <c r="G172" s="72"/>
      <c r="H172" s="72"/>
      <c r="I172" s="72"/>
      <c r="J172" s="72"/>
      <c r="K172" s="72"/>
      <c r="L172" s="101"/>
    </row>
    <row r="173" spans="2:12">
      <c r="B173" s="100"/>
      <c r="C173" s="72"/>
      <c r="D173" s="72"/>
      <c r="E173" s="72"/>
      <c r="F173" s="72"/>
      <c r="G173" s="72"/>
      <c r="H173" s="72"/>
      <c r="I173" s="72"/>
      <c r="J173" s="72"/>
      <c r="K173" s="72"/>
      <c r="L173" s="101"/>
    </row>
    <row r="174" spans="2:12">
      <c r="B174" s="100"/>
      <c r="C174" s="72"/>
      <c r="D174" s="72"/>
      <c r="E174" s="72"/>
      <c r="F174" s="72"/>
      <c r="G174" s="72"/>
      <c r="H174" s="72"/>
      <c r="I174" s="72"/>
      <c r="J174" s="72"/>
      <c r="K174" s="72"/>
      <c r="L174" s="101"/>
    </row>
    <row r="175" spans="2:12">
      <c r="B175" s="100"/>
      <c r="C175" s="72"/>
      <c r="D175" s="72"/>
      <c r="E175" s="72"/>
      <c r="F175" s="72"/>
      <c r="G175" s="72"/>
      <c r="H175" s="72"/>
      <c r="I175" s="72"/>
      <c r="J175" s="72"/>
      <c r="K175" s="72"/>
      <c r="L175" s="101"/>
    </row>
    <row r="176" spans="2:12">
      <c r="B176" s="100"/>
      <c r="C176" s="72"/>
      <c r="D176" s="72"/>
      <c r="E176" s="72"/>
      <c r="F176" s="72"/>
      <c r="G176" s="72"/>
      <c r="H176" s="72"/>
      <c r="I176" s="72"/>
      <c r="J176" s="72"/>
      <c r="K176" s="72"/>
      <c r="L176" s="101"/>
    </row>
    <row r="177" spans="2:12">
      <c r="B177" s="100"/>
      <c r="C177" s="72"/>
      <c r="D177" s="72"/>
      <c r="E177" s="72"/>
      <c r="F177" s="72"/>
      <c r="G177" s="72"/>
      <c r="H177" s="72"/>
      <c r="I177" s="72"/>
      <c r="J177" s="72"/>
      <c r="K177" s="72"/>
      <c r="L177" s="101"/>
    </row>
    <row r="178" spans="2:12">
      <c r="B178" s="100"/>
      <c r="C178" s="72"/>
      <c r="D178" s="72"/>
      <c r="E178" s="72"/>
      <c r="F178" s="72"/>
      <c r="G178" s="72"/>
      <c r="H178" s="72"/>
      <c r="I178" s="72"/>
      <c r="J178" s="72"/>
      <c r="K178" s="72"/>
      <c r="L178" s="101"/>
    </row>
    <row r="179" spans="2:12">
      <c r="B179" s="100"/>
      <c r="C179" s="72"/>
      <c r="D179" s="72"/>
      <c r="E179" s="72"/>
      <c r="F179" s="72"/>
      <c r="G179" s="72"/>
      <c r="H179" s="72"/>
      <c r="I179" s="72"/>
      <c r="J179" s="72"/>
      <c r="K179" s="72"/>
      <c r="L179" s="101"/>
    </row>
    <row r="180" spans="2:12">
      <c r="B180" s="100"/>
      <c r="C180" s="72"/>
      <c r="D180" s="72"/>
      <c r="E180" s="72"/>
      <c r="F180" s="72"/>
      <c r="G180" s="72"/>
      <c r="H180" s="72"/>
      <c r="I180" s="72"/>
      <c r="J180" s="72"/>
      <c r="K180" s="72"/>
      <c r="L180" s="101"/>
    </row>
    <row r="181" spans="2:12">
      <c r="B181" s="100"/>
      <c r="C181" s="72"/>
      <c r="D181" s="72"/>
      <c r="E181" s="72"/>
      <c r="F181" s="72"/>
      <c r="G181" s="72"/>
      <c r="H181" s="72"/>
      <c r="I181" s="72"/>
      <c r="J181" s="72"/>
      <c r="K181" s="72"/>
      <c r="L181" s="101"/>
    </row>
    <row r="182" spans="2:12">
      <c r="B182" s="100"/>
      <c r="C182" s="72"/>
      <c r="D182" s="72"/>
      <c r="E182" s="72"/>
      <c r="F182" s="72"/>
      <c r="G182" s="72"/>
      <c r="H182" s="72"/>
      <c r="I182" s="72"/>
      <c r="J182" s="72"/>
      <c r="K182" s="72"/>
      <c r="L182" s="101"/>
    </row>
    <row r="183" spans="2:12">
      <c r="B183" s="100"/>
      <c r="C183" s="72"/>
      <c r="D183" s="72"/>
      <c r="E183" s="72"/>
      <c r="F183" s="72"/>
      <c r="G183" s="72"/>
      <c r="H183" s="72"/>
      <c r="I183" s="72"/>
      <c r="J183" s="72"/>
      <c r="K183" s="72"/>
      <c r="L183" s="101"/>
    </row>
    <row r="184" spans="2:12">
      <c r="B184" s="100"/>
      <c r="C184" s="72"/>
      <c r="D184" s="72"/>
      <c r="E184" s="72"/>
      <c r="F184" s="72"/>
      <c r="G184" s="72"/>
      <c r="H184" s="72"/>
      <c r="I184" s="72"/>
      <c r="J184" s="72"/>
      <c r="K184" s="72"/>
      <c r="L184" s="101"/>
    </row>
    <row r="185" spans="2:12">
      <c r="B185" s="100"/>
      <c r="C185" s="72"/>
      <c r="D185" s="72"/>
      <c r="E185" s="72"/>
      <c r="F185" s="72"/>
      <c r="G185" s="72"/>
      <c r="H185" s="72"/>
      <c r="I185" s="72"/>
      <c r="J185" s="72"/>
      <c r="K185" s="72"/>
      <c r="L185" s="101"/>
    </row>
    <row r="186" spans="2:12">
      <c r="B186" s="100"/>
      <c r="C186" s="72"/>
      <c r="D186" s="72"/>
      <c r="E186" s="72"/>
      <c r="F186" s="72"/>
      <c r="G186" s="72"/>
      <c r="H186" s="72"/>
      <c r="I186" s="72"/>
      <c r="J186" s="72"/>
      <c r="K186" s="72"/>
      <c r="L186" s="101"/>
    </row>
    <row r="187" spans="2:12">
      <c r="B187" s="100"/>
      <c r="C187" s="72"/>
      <c r="D187" s="72"/>
      <c r="E187" s="72"/>
      <c r="F187" s="72"/>
      <c r="G187" s="72"/>
      <c r="H187" s="72"/>
      <c r="I187" s="72"/>
      <c r="J187" s="72"/>
      <c r="K187" s="72"/>
      <c r="L187" s="101"/>
    </row>
    <row r="188" spans="2:12">
      <c r="B188" s="100"/>
      <c r="C188" s="72"/>
      <c r="D188" s="72"/>
      <c r="E188" s="72"/>
      <c r="F188" s="72"/>
      <c r="G188" s="72"/>
      <c r="H188" s="72"/>
      <c r="I188" s="72"/>
      <c r="J188" s="72"/>
      <c r="K188" s="72"/>
      <c r="L188" s="101"/>
    </row>
    <row r="189" spans="2:12">
      <c r="B189" s="107"/>
      <c r="C189" s="108"/>
      <c r="D189" s="108"/>
      <c r="E189" s="108"/>
      <c r="F189" s="108"/>
      <c r="G189" s="108"/>
      <c r="H189" s="108"/>
      <c r="I189" s="108"/>
      <c r="J189" s="108"/>
      <c r="K189" s="108"/>
      <c r="L189" s="180"/>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55" priority="2" operator="greaterThanOrEqual">
      <formula>100</formula>
    </cfRule>
    <cfRule type="cellIs" dxfId="454" priority="3" operator="lessThan">
      <formula>100</formula>
    </cfRule>
  </conditionalFormatting>
  <conditionalFormatting sqref="H34">
    <cfRule type="cellIs" dxfId="453" priority="4" operator="greaterThanOrEqual">
      <formula>100.01</formula>
    </cfRule>
    <cfRule type="cellIs" dxfId="452" priority="5" operator="lessThan">
      <formula>100.01</formula>
    </cfRule>
  </conditionalFormatting>
  <conditionalFormatting sqref="E16">
    <cfRule type="cellIs" dxfId="451"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zoomScale="140" zoomScaleNormal="100" zoomScalePageLayoutView="140" workbookViewId="0">
      <selection activeCell="E17" sqref="E17"/>
    </sheetView>
  </sheetViews>
  <sheetFormatPr baseColWidth="10" defaultColWidth="8.88671875" defaultRowHeight="13.2"/>
  <cols>
    <col min="1" max="1" width="3.44140625" style="193" customWidth="1"/>
    <col min="2" max="2" width="45.5546875" style="193" customWidth="1"/>
    <col min="3" max="3" width="11.44140625" style="193" customWidth="1"/>
    <col min="4" max="4" width="3.5546875" style="193" customWidth="1"/>
    <col min="5" max="5" width="11.6640625" style="193" customWidth="1"/>
    <col min="6" max="6" width="15.21875" style="193" customWidth="1"/>
    <col min="7" max="7" width="11.6640625" style="193" customWidth="1"/>
    <col min="8" max="8" width="6.77734375" style="193" customWidth="1"/>
    <col min="9" max="9" width="8.77734375" style="193" customWidth="1"/>
    <col min="10" max="10" width="4.21875" style="193" customWidth="1"/>
    <col min="11" max="11" width="12.109375" style="193" customWidth="1"/>
    <col min="12" max="12" width="3.88671875" style="193" customWidth="1"/>
    <col min="13" max="13" width="4.21875" style="193" customWidth="1"/>
    <col min="14" max="14" width="3.21875" style="193" customWidth="1"/>
    <col min="15" max="15" width="11.44140625" style="193" customWidth="1"/>
    <col min="16" max="16" width="12.44140625" style="193" customWidth="1"/>
    <col min="17" max="18" width="11.44140625" style="193" customWidth="1"/>
    <col min="19" max="19" width="11.21875" style="193" customWidth="1"/>
    <col min="20" max="20" width="3.109375" style="193" customWidth="1"/>
    <col min="21" max="21" width="3.21875" style="193" customWidth="1"/>
    <col min="22" max="22" width="11.44140625" style="193" customWidth="1"/>
    <col min="23" max="23" width="3.21875" style="193" customWidth="1"/>
    <col min="24" max="26" width="11.44140625" style="193" customWidth="1"/>
    <col min="27" max="27" width="3" style="193" customWidth="1"/>
    <col min="28" max="1025" width="11.44140625" style="193" customWidth="1"/>
  </cols>
  <sheetData>
    <row r="1" spans="2:26" ht="15.6">
      <c r="B1" s="194" t="s">
        <v>294</v>
      </c>
    </row>
    <row r="2" spans="2:26">
      <c r="C2" s="808" t="s">
        <v>263</v>
      </c>
      <c r="D2" s="808"/>
      <c r="E2" s="808"/>
      <c r="F2" s="807" t="s">
        <v>224</v>
      </c>
      <c r="G2" s="807"/>
    </row>
    <row r="4" spans="2:26">
      <c r="B4" s="195" t="s">
        <v>239</v>
      </c>
      <c r="C4" s="195" t="s">
        <v>240</v>
      </c>
      <c r="D4" s="196"/>
      <c r="E4" s="195" t="s">
        <v>241</v>
      </c>
      <c r="F4" s="197" t="s">
        <v>264</v>
      </c>
      <c r="G4" s="195" t="s">
        <v>265</v>
      </c>
      <c r="J4" s="198" t="s">
        <v>295</v>
      </c>
      <c r="K4" s="198"/>
      <c r="L4" s="198"/>
      <c r="M4" s="198"/>
      <c r="N4" s="198"/>
      <c r="O4" s="198"/>
      <c r="P4" s="196"/>
      <c r="Q4" s="199" t="s">
        <v>296</v>
      </c>
      <c r="R4" s="199" t="s">
        <v>164</v>
      </c>
    </row>
    <row r="5" spans="2:26" s="200" customFormat="1" ht="12.75" customHeight="1">
      <c r="B5" s="201" t="s">
        <v>242</v>
      </c>
      <c r="C5" s="202" t="s">
        <v>185</v>
      </c>
      <c r="E5" s="188" t="s">
        <v>185</v>
      </c>
      <c r="F5" s="189" t="s">
        <v>190</v>
      </c>
      <c r="G5" s="203"/>
      <c r="J5" s="204"/>
      <c r="K5" s="205"/>
      <c r="L5" s="205"/>
      <c r="M5" s="206"/>
      <c r="N5" s="809" t="s">
        <v>297</v>
      </c>
      <c r="P5" s="207" t="s">
        <v>268</v>
      </c>
      <c r="Q5" s="200">
        <f>F25/2000</f>
        <v>7.6200000000000018E-2</v>
      </c>
      <c r="R5" s="207">
        <f>'T3.14 T3.5 FBH Spt Structure'!I21/1000</f>
        <v>2E-3</v>
      </c>
      <c r="S5" s="208" t="s">
        <v>298</v>
      </c>
      <c r="U5" s="209"/>
      <c r="V5" s="210"/>
      <c r="W5" s="209"/>
      <c r="X5" s="211"/>
      <c r="Y5" s="212">
        <v>3</v>
      </c>
      <c r="Z5" s="213"/>
    </row>
    <row r="6" spans="2:26" s="200" customFormat="1" ht="12.75" customHeight="1">
      <c r="B6" s="201" t="s">
        <v>269</v>
      </c>
      <c r="C6" s="202" t="s">
        <v>231</v>
      </c>
      <c r="E6" s="214" t="s">
        <v>231</v>
      </c>
      <c r="F6" s="215" t="s">
        <v>270</v>
      </c>
      <c r="G6" s="203"/>
      <c r="J6" s="216"/>
      <c r="K6" s="210"/>
      <c r="L6" s="810" t="s">
        <v>299</v>
      </c>
      <c r="M6" s="217"/>
      <c r="N6" s="809"/>
      <c r="P6" s="207" t="s">
        <v>300</v>
      </c>
      <c r="Q6" s="200">
        <f>F24/1000</f>
        <v>0</v>
      </c>
      <c r="R6" s="200">
        <f>'T3.14 T3.5 FBH Spt Structure'!I20/1000</f>
        <v>2E-3</v>
      </c>
      <c r="S6" s="200" t="s">
        <v>301</v>
      </c>
      <c r="U6" s="203"/>
      <c r="V6" s="218"/>
      <c r="W6" s="203"/>
      <c r="X6" s="210"/>
      <c r="Y6" s="219"/>
      <c r="Z6" s="220"/>
    </row>
    <row r="7" spans="2:26" s="200" customFormat="1" ht="12.75" customHeight="1">
      <c r="B7" s="201" t="s">
        <v>244</v>
      </c>
      <c r="C7" s="221" t="str">
        <f>HLOOKUP(C5,MaterialData!$C$3:$O$4,2,0)</f>
        <v>Steel</v>
      </c>
      <c r="D7" s="222"/>
      <c r="E7" s="221" t="str">
        <f>HLOOKUP(E5,MaterialData!$C$3:$R$4,2,0)</f>
        <v>Steel</v>
      </c>
      <c r="F7" s="221" t="str">
        <f>HLOOKUP(F5,MaterialData!$C$3:$R$4,2,0)</f>
        <v>FBH</v>
      </c>
      <c r="G7" s="223"/>
      <c r="J7" s="216"/>
      <c r="K7" s="218"/>
      <c r="L7" s="810"/>
      <c r="M7" s="217"/>
      <c r="N7" s="809"/>
      <c r="P7" s="207" t="s">
        <v>302</v>
      </c>
      <c r="Q7" s="200">
        <f>F23/1000</f>
        <v>0</v>
      </c>
      <c r="R7" s="207">
        <f>25.4/1000</f>
        <v>2.5399999999999999E-2</v>
      </c>
      <c r="S7" s="200" t="s">
        <v>271</v>
      </c>
      <c r="U7" s="203"/>
      <c r="V7" s="218"/>
      <c r="W7" s="203"/>
      <c r="X7" s="218"/>
      <c r="Z7" s="224"/>
    </row>
    <row r="8" spans="2:26" ht="15.75" customHeight="1">
      <c r="B8" s="225" t="s">
        <v>211</v>
      </c>
      <c r="C8" s="226">
        <f>INDEX(Innertable,MATCH($B8,MaterialData!$B$6:$B$11,0),MATCH(C$7,MaterialData!$C$4:$O$4,0))</f>
        <v>200000000000</v>
      </c>
      <c r="D8" s="227"/>
      <c r="E8" s="226">
        <f>INDEX(Innertable,MATCH($B8,MaterialData!$B$6:$B$11,0),MATCH(E$7,MaterialData!$C$4:$R$4,0))</f>
        <v>200000000000</v>
      </c>
      <c r="F8" s="226">
        <f>INDEX(Innertable,MATCH($B8,MaterialData!$B$6:$B$11,0),MATCH(F$7,MaterialData!$C$4:$R$4,0))</f>
        <v>0</v>
      </c>
      <c r="G8" s="228"/>
      <c r="J8" s="229"/>
      <c r="K8" s="230"/>
      <c r="L8" s="810"/>
      <c r="M8" s="231"/>
      <c r="N8" s="809"/>
      <c r="P8" s="232" t="s">
        <v>272</v>
      </c>
      <c r="Q8" s="227">
        <f>Q5*Q6</f>
        <v>0</v>
      </c>
      <c r="R8" s="232" t="s">
        <v>273</v>
      </c>
      <c r="S8" s="227">
        <f>(Q5*Q6^3)/12</f>
        <v>0</v>
      </c>
      <c r="U8" s="233"/>
      <c r="V8" s="230"/>
      <c r="W8" s="233"/>
      <c r="X8" s="234"/>
      <c r="Y8" s="235"/>
      <c r="Z8" s="236"/>
    </row>
    <row r="9" spans="2:26" ht="15.6">
      <c r="B9" s="225" t="s">
        <v>212</v>
      </c>
      <c r="C9" s="226">
        <f>INDEX(Innertable,MATCH($B9,MaterialData!$B$6:$B$11,0),MATCH(C$7,MaterialData!$C$4:$O$4,0))</f>
        <v>305000000</v>
      </c>
      <c r="D9" s="227"/>
      <c r="E9" s="226">
        <f>INDEX(Innertable,MATCH($B9,MaterialData!$B$6:$B$11,0),MATCH(E$7,MaterialData!$C$4:$R$4,0))</f>
        <v>305000000</v>
      </c>
      <c r="F9" s="226">
        <f>INDEX(Innertable,MATCH($B9,MaterialData!$B$6:$B$11,0),MATCH(F$7,MaterialData!$C$4:$R$4,0))</f>
        <v>0</v>
      </c>
      <c r="G9" s="228"/>
      <c r="J9" s="229"/>
      <c r="K9" s="230"/>
      <c r="L9" s="810"/>
      <c r="M9" s="231"/>
      <c r="N9" s="809"/>
      <c r="P9" s="232" t="s">
        <v>274</v>
      </c>
      <c r="Q9" s="227">
        <f>Q5*Q7</f>
        <v>0</v>
      </c>
      <c r="R9" s="232" t="s">
        <v>275</v>
      </c>
      <c r="S9" s="227">
        <f>(Q5*Q7^3)/12</f>
        <v>0</v>
      </c>
      <c r="U9" s="237">
        <v>1</v>
      </c>
      <c r="V9" s="230"/>
      <c r="W9" s="237">
        <v>2</v>
      </c>
      <c r="X9" s="238"/>
      <c r="Y9" s="239">
        <v>4</v>
      </c>
      <c r="Z9" s="240"/>
    </row>
    <row r="10" spans="2:26" ht="15.6">
      <c r="B10" s="225" t="s">
        <v>213</v>
      </c>
      <c r="C10" s="226">
        <f>INDEX(Innertable,MATCH($B10,MaterialData!$B$6:$B$11,0),MATCH(C$7,MaterialData!$C$4:$O$4,0))</f>
        <v>365000000</v>
      </c>
      <c r="D10" s="227"/>
      <c r="E10" s="226">
        <f>INDEX(Innertable,MATCH($B10,MaterialData!$B$6:$B$11,0),MATCH(E$7,MaterialData!$C$4:$R$4,0))</f>
        <v>365000000</v>
      </c>
      <c r="F10" s="226">
        <f>INDEX(Innertable,MATCH($B10,MaterialData!$B$6:$B$11,0),MATCH(F$7,MaterialData!$C$4:$R$4,0))</f>
        <v>0</v>
      </c>
      <c r="G10" s="228"/>
      <c r="J10" s="229"/>
      <c r="K10" s="230"/>
      <c r="L10" s="810"/>
      <c r="M10" s="231"/>
      <c r="N10" s="809"/>
      <c r="P10" s="232" t="s">
        <v>303</v>
      </c>
      <c r="Q10" s="227">
        <f>R5*R7</f>
        <v>5.0800000000000002E-5</v>
      </c>
      <c r="R10" s="232" t="s">
        <v>304</v>
      </c>
      <c r="S10" s="227">
        <f>(R5*R7^3)/12</f>
        <v>2.7311773333333335E-9</v>
      </c>
      <c r="U10" s="233"/>
      <c r="V10" s="230"/>
      <c r="W10" s="233"/>
    </row>
    <row r="11" spans="2:26" ht="15.6">
      <c r="B11" s="225" t="s">
        <v>214</v>
      </c>
      <c r="C11" s="226">
        <f>INDEX(Innertable,MATCH($B11,MaterialData!$B$6:$B$11,0),MATCH(C$7,MaterialData!$C$4:$O$4,0))</f>
        <v>180000000</v>
      </c>
      <c r="D11" s="227"/>
      <c r="E11" s="226">
        <f>INDEX(Innertable,MATCH($B11,MaterialData!$B$6:$B$11,0),MATCH(E$7,MaterialData!$C$4:$R$4,0))</f>
        <v>180000000</v>
      </c>
      <c r="F11" s="226" t="str">
        <f>INDEX(Innertable,MATCH($B11,MaterialData!$B$6:$B$11,0),MATCH(F$7,MaterialData!$C$4:$R$4,0))</f>
        <v>N/A</v>
      </c>
      <c r="G11" s="228"/>
      <c r="J11" s="229"/>
      <c r="K11" s="241" t="s">
        <v>305</v>
      </c>
      <c r="L11" s="810"/>
      <c r="M11" s="231"/>
      <c r="N11" s="809"/>
      <c r="P11" s="232" t="s">
        <v>306</v>
      </c>
      <c r="Q11" s="227">
        <f>R6*R7</f>
        <v>5.0800000000000002E-5</v>
      </c>
      <c r="R11" s="232" t="s">
        <v>307</v>
      </c>
      <c r="S11" s="227">
        <f>(R6*R7^3)/12</f>
        <v>2.7311773333333335E-9</v>
      </c>
      <c r="U11" s="233"/>
      <c r="V11" s="230"/>
      <c r="W11" s="233"/>
    </row>
    <row r="12" spans="2:26" ht="15.6">
      <c r="B12" s="225" t="s">
        <v>215</v>
      </c>
      <c r="C12" s="242">
        <f>INDEX(Innertable,MATCH($B12,MaterialData!$B$6:$B$11,0),MATCH(C$7,MaterialData!$C$4:$O$4,0))</f>
        <v>300000000</v>
      </c>
      <c r="D12" s="227"/>
      <c r="E12" s="226">
        <f>INDEX(Innertable,MATCH($B12,MaterialData!$B$6:$B$11,0),MATCH(E$7,MaterialData!$C$4:$R$4,0))</f>
        <v>300000000</v>
      </c>
      <c r="F12" s="226" t="str">
        <f>INDEX(Innertable,MATCH($B12,MaterialData!$B$6:$B$11,0),MATCH(F$7,MaterialData!$C$4:$R$4,0))</f>
        <v>N/A</v>
      </c>
      <c r="G12" s="228"/>
      <c r="J12" s="243"/>
      <c r="K12" s="244"/>
      <c r="L12" s="245"/>
      <c r="M12" s="246"/>
      <c r="N12" s="809"/>
      <c r="P12" s="232" t="s">
        <v>308</v>
      </c>
      <c r="Q12" s="193">
        <f>Q6/2</f>
        <v>0</v>
      </c>
      <c r="R12" s="232" t="s">
        <v>277</v>
      </c>
      <c r="S12" s="227">
        <f>S8+(Q8*($Q$16-Q12)^2)</f>
        <v>0</v>
      </c>
      <c r="U12" s="233"/>
      <c r="V12" s="230"/>
      <c r="W12" s="233"/>
    </row>
    <row r="13" spans="2:26" s="200" customFormat="1" ht="12.75" customHeight="1">
      <c r="B13" s="201" t="s">
        <v>216</v>
      </c>
      <c r="C13" s="247">
        <f>MaterialData!C11</f>
        <v>219000000</v>
      </c>
      <c r="E13" s="203"/>
      <c r="F13" s="221">
        <f>INDEX(Innertable,MATCH($B13,MaterialData!$B$6:$B$11,0),MATCH(F$7,MaterialData!$C$4:$R$4,0))</f>
        <v>0</v>
      </c>
      <c r="G13" s="203"/>
      <c r="J13" s="811" t="s">
        <v>309</v>
      </c>
      <c r="K13" s="811"/>
      <c r="L13" s="811"/>
      <c r="M13" s="811"/>
      <c r="P13" s="207" t="s">
        <v>310</v>
      </c>
      <c r="Q13" s="200">
        <f>(F24+F22+0.5*F23)/1000</f>
        <v>0</v>
      </c>
      <c r="R13" s="207" t="s">
        <v>279</v>
      </c>
      <c r="S13" s="222">
        <f>S9+(Q9*($Q$16-Q13)^2)</f>
        <v>0</v>
      </c>
      <c r="U13" s="248"/>
      <c r="V13" s="249"/>
      <c r="W13" s="248"/>
    </row>
    <row r="14" spans="2:26" s="200" customFormat="1" ht="12.75" customHeight="1">
      <c r="C14" s="222"/>
      <c r="E14" s="203"/>
      <c r="F14" s="222"/>
      <c r="G14" s="203"/>
      <c r="L14" s="222"/>
      <c r="P14" s="207" t="s">
        <v>311</v>
      </c>
      <c r="Q14" s="200">
        <f>(F21*0.001)+(0.5*R7)</f>
        <v>1.2699999999999999E-2</v>
      </c>
      <c r="R14" s="207" t="s">
        <v>312</v>
      </c>
      <c r="S14" s="222">
        <f>S10+(Q10*($Q$16-Q14)^2)</f>
        <v>2.7311773333333335E-9</v>
      </c>
    </row>
    <row r="15" spans="2:26" s="200" customFormat="1" ht="12.75" customHeight="1">
      <c r="B15" s="201" t="s">
        <v>313</v>
      </c>
      <c r="E15" s="214">
        <v>388</v>
      </c>
      <c r="F15" s="222"/>
      <c r="G15" s="203"/>
      <c r="K15" s="207" t="s">
        <v>314</v>
      </c>
      <c r="L15" s="812">
        <v>355.6</v>
      </c>
      <c r="M15" s="812"/>
      <c r="N15" s="812"/>
      <c r="P15" s="207" t="s">
        <v>315</v>
      </c>
      <c r="Q15" s="200">
        <f>Q14</f>
        <v>1.2699999999999999E-2</v>
      </c>
      <c r="R15" s="207" t="s">
        <v>316</v>
      </c>
      <c r="S15" s="222">
        <f>S11+(Q11*($Q$16-Q15)^2)</f>
        <v>2.7311773333333335E-9</v>
      </c>
      <c r="U15" s="813" t="s">
        <v>317</v>
      </c>
      <c r="V15" s="813"/>
      <c r="W15" s="813"/>
      <c r="X15" s="813" t="s">
        <v>318</v>
      </c>
      <c r="Y15" s="813"/>
      <c r="Z15" s="813"/>
    </row>
    <row r="16" spans="2:26" s="200" customFormat="1" ht="12.75" customHeight="1">
      <c r="B16" s="201" t="s">
        <v>319</v>
      </c>
      <c r="E16" s="214">
        <v>388</v>
      </c>
      <c r="F16" s="222"/>
      <c r="G16" s="203"/>
      <c r="K16" s="207" t="s">
        <v>320</v>
      </c>
      <c r="L16" s="812">
        <v>304.8</v>
      </c>
      <c r="M16" s="812"/>
      <c r="N16" s="812"/>
      <c r="P16" s="207" t="s">
        <v>280</v>
      </c>
      <c r="Q16" s="250">
        <f>(Q8*Q12+Q9*Q13+Q10*Q14+Q11*Q15)/(Q8+Q9+Q10+Q11)</f>
        <v>1.2700000000000001E-2</v>
      </c>
    </row>
    <row r="17" spans="2:19" s="200" customFormat="1" ht="12.75" customHeight="1">
      <c r="B17" s="201" t="s">
        <v>282</v>
      </c>
      <c r="C17" s="202">
        <v>2</v>
      </c>
      <c r="E17" s="214">
        <v>5</v>
      </c>
      <c r="G17" s="203"/>
      <c r="K17" s="207" t="s">
        <v>321</v>
      </c>
      <c r="L17" s="812">
        <v>203.2</v>
      </c>
      <c r="M17" s="812"/>
      <c r="N17" s="812"/>
      <c r="R17" s="207" t="s">
        <v>281</v>
      </c>
      <c r="S17" s="247">
        <f>SUM(S12:S13)</f>
        <v>0</v>
      </c>
    </row>
    <row r="18" spans="2:19" s="200" customFormat="1" ht="12.75" customHeight="1">
      <c r="B18" s="201" t="s">
        <v>245</v>
      </c>
      <c r="C18" s="251">
        <v>25.4</v>
      </c>
      <c r="E18" s="214">
        <v>28</v>
      </c>
      <c r="G18" s="203"/>
      <c r="K18" s="207" t="s">
        <v>322</v>
      </c>
      <c r="L18" s="812">
        <v>101.6</v>
      </c>
      <c r="M18" s="812"/>
      <c r="N18" s="812"/>
      <c r="R18" s="207" t="s">
        <v>323</v>
      </c>
      <c r="S18" s="247">
        <f>SUM(S14:S15)</f>
        <v>5.462354666666667E-9</v>
      </c>
    </row>
    <row r="19" spans="2:19" s="200" customFormat="1" ht="12.75" customHeight="1">
      <c r="B19" s="201" t="s">
        <v>246</v>
      </c>
      <c r="C19" s="202">
        <v>1.6</v>
      </c>
      <c r="E19" s="214">
        <v>1.5</v>
      </c>
      <c r="G19" s="203"/>
      <c r="J19" s="252"/>
      <c r="K19" s="252"/>
      <c r="L19" s="252"/>
      <c r="M19" s="252"/>
      <c r="N19" s="252"/>
      <c r="R19" s="207" t="s">
        <v>324</v>
      </c>
      <c r="S19" s="247">
        <f>'T3.14 T3.5 FBH Spt Structure'!I8</f>
        <v>0</v>
      </c>
    </row>
    <row r="20" spans="2:19" s="200" customFormat="1" ht="12.75" customHeight="1">
      <c r="E20" s="203"/>
      <c r="G20" s="203"/>
    </row>
    <row r="21" spans="2:19" s="200" customFormat="1" ht="12.75" customHeight="1">
      <c r="B21" s="201" t="s">
        <v>283</v>
      </c>
      <c r="E21" s="203"/>
      <c r="F21" s="253">
        <f>F22+F23+F24</f>
        <v>0</v>
      </c>
      <c r="G21" s="203"/>
    </row>
    <row r="22" spans="2:19" s="200" customFormat="1" ht="12.75" customHeight="1">
      <c r="B22" s="201" t="s">
        <v>284</v>
      </c>
      <c r="E22" s="203"/>
      <c r="F22" s="254"/>
      <c r="G22" s="203"/>
    </row>
    <row r="23" spans="2:19" s="200" customFormat="1" ht="12.75" customHeight="1">
      <c r="B23" s="201" t="s">
        <v>285</v>
      </c>
      <c r="E23" s="203"/>
      <c r="F23" s="254"/>
      <c r="G23" s="203"/>
    </row>
    <row r="24" spans="2:19" s="200" customFormat="1" ht="12.75" customHeight="1">
      <c r="B24" s="201" t="s">
        <v>286</v>
      </c>
      <c r="E24" s="203"/>
      <c r="F24" s="254"/>
      <c r="G24" s="203"/>
      <c r="P24" s="198"/>
      <c r="Q24" s="255"/>
      <c r="R24" s="255"/>
    </row>
    <row r="25" spans="2:19" s="200" customFormat="1" ht="12.75" customHeight="1">
      <c r="B25" s="201" t="s">
        <v>287</v>
      </c>
      <c r="E25" s="203"/>
      <c r="F25" s="253">
        <f>MIN(L15-L17,L16-L18)</f>
        <v>152.40000000000003</v>
      </c>
      <c r="G25" s="203"/>
      <c r="P25" s="207"/>
      <c r="R25" s="207"/>
    </row>
    <row r="26" spans="2:19">
      <c r="E26" s="256"/>
      <c r="G26" s="233"/>
      <c r="P26" s="232"/>
      <c r="R26" s="232"/>
    </row>
    <row r="27" spans="2:19">
      <c r="B27" s="225" t="s">
        <v>247</v>
      </c>
      <c r="C27" s="257">
        <f>C18/1000</f>
        <v>2.5399999999999999E-2</v>
      </c>
      <c r="E27" s="257">
        <f>IF($F$2="Composite only","No tubes",$E$18/1000)</f>
        <v>2.8000000000000001E-2</v>
      </c>
      <c r="G27" s="233"/>
    </row>
    <row r="28" spans="2:19">
      <c r="B28" s="225" t="s">
        <v>248</v>
      </c>
      <c r="C28" s="257">
        <f>C19/1000</f>
        <v>1.6000000000000001E-3</v>
      </c>
      <c r="E28" s="257">
        <f>IF($F$2="Composite only","",$E$19/1000)</f>
        <v>1.5E-3</v>
      </c>
      <c r="G28" s="256"/>
      <c r="P28" s="232"/>
      <c r="Q28" s="227"/>
      <c r="R28" s="232"/>
      <c r="S28" s="227"/>
    </row>
    <row r="29" spans="2:19">
      <c r="B29" s="225" t="s">
        <v>249</v>
      </c>
      <c r="C29" s="226">
        <f>IF(C6="Round",((C27)^4-((C27-2*C28))^4)*3.142/64,((C27)^4-((C27-2*C28))^4)/12)</f>
        <v>8.5099184800000022E-9</v>
      </c>
      <c r="E29" s="226">
        <f>IF($F$2="Composite only","",IF($E$6="Round",(($E$27)^4-(($E$27-2*$E$28))^4)*3.142/64,IF($E$6="Square",(($E$27)^4-(($E$27-2*$E$28))^4)/12,"")))</f>
        <v>1.0998521906249999E-8</v>
      </c>
      <c r="F29" s="258" t="str">
        <f>IF($F$2="Tubing only","Tubing Only",2*(S17+S18))</f>
        <v>Tubing Only</v>
      </c>
      <c r="G29" s="226">
        <f t="shared" ref="G29:G36" si="0">IF($F$2="Tubing only",E29,IF($F$2="Composite only",F29,IF($F$2="Tubes + Composite",E29+F29,"No Type Selected")))</f>
        <v>1.0998521906249999E-8</v>
      </c>
      <c r="P29" s="232"/>
      <c r="Q29" s="227"/>
      <c r="R29" s="232"/>
      <c r="S29" s="227"/>
    </row>
    <row r="30" spans="2:19">
      <c r="B30" s="225" t="s">
        <v>250</v>
      </c>
      <c r="C30" s="226">
        <f>C8*C29*C17</f>
        <v>3403.9673920000009</v>
      </c>
      <c r="D30" s="227"/>
      <c r="E30" s="226">
        <f>IF($F$2="Composite only","",$E$8*$E$29*$E$17)</f>
        <v>10998.521906249998</v>
      </c>
      <c r="F30" s="258" t="str">
        <f>IF(F29="Tubing Only","",2*((F8*S17)+(S18*S19)))</f>
        <v/>
      </c>
      <c r="G30" s="226">
        <f t="shared" si="0"/>
        <v>10998.521906249998</v>
      </c>
      <c r="H30" s="259">
        <f>100*G30/C30</f>
        <v>323.1089090952724</v>
      </c>
      <c r="R30" s="232"/>
      <c r="S30" s="227"/>
    </row>
    <row r="31" spans="2:19">
      <c r="B31" s="225" t="s">
        <v>251</v>
      </c>
      <c r="C31" s="260">
        <f>IF(C27="no tubes","",IF(C17=0,"",IF(C6="Round",C17*((C18^2-(C18-2*C19)^2)*PI()/4),IF(C6="Square",C17*(C18^2-(C18-2*C19)^2),""))))</f>
        <v>239.26369649739863</v>
      </c>
      <c r="D31" s="261"/>
      <c r="E31" s="260">
        <f>IF($E$27="no tubes","",IF($E$17=0,"",IF($E$6="Round",$E$17*(($E$18^2-($E$18-2*$E$19)^2)*PI()/4),IF($E$6="Square",$E$17*($E$18^2-($E$18-2*$E$19)^2),""))))</f>
        <v>624.39153990097134</v>
      </c>
      <c r="F31" s="260" t="str">
        <f>IF(F29="Tubing Only","",(F21-F22)*F25)</f>
        <v/>
      </c>
      <c r="G31" s="260">
        <f t="shared" si="0"/>
        <v>624.39153990097134</v>
      </c>
      <c r="H31" s="259">
        <f>IF(AND(F2="tubing only",E5="steel"),100*G31/C31,"NA")</f>
        <v>260.96376050420167</v>
      </c>
      <c r="I31" s="193" t="str">
        <f>IF(AND(95&lt;H31,H31&lt;100),"For tubes only, provided your actual tube measures &gt;= your nominal OD and wall this is OK","")</f>
        <v/>
      </c>
      <c r="R31" s="232"/>
      <c r="S31" s="227"/>
    </row>
    <row r="32" spans="2:19">
      <c r="B32" s="225" t="s">
        <v>252</v>
      </c>
      <c r="C32" s="226">
        <f>C$31*C9/1000000</f>
        <v>72975.427431706587</v>
      </c>
      <c r="D32" s="227"/>
      <c r="E32" s="226">
        <f>IF($F$2="Composite only","",$E$31*$E$9/1000000)</f>
        <v>190439.41966979628</v>
      </c>
      <c r="F32" s="226" t="str">
        <f>IF(F29="Tubing Only","",F31*F9/1000000)</f>
        <v/>
      </c>
      <c r="G32" s="226">
        <f t="shared" si="0"/>
        <v>190439.41966979628</v>
      </c>
      <c r="H32" s="259">
        <f t="shared" ref="H32:H38" si="1">100*G32/C32</f>
        <v>260.96376050420167</v>
      </c>
      <c r="I32" s="193" t="str">
        <f>IF(AND(95&lt;H32,H32&lt;100),"For tubes only, provided your actual tube measures &gt;= your nominal OD and wall this is OK","")</f>
        <v/>
      </c>
      <c r="Q32" s="262"/>
      <c r="R32" s="232"/>
      <c r="S32" s="227"/>
    </row>
    <row r="33" spans="2:26">
      <c r="B33" s="225" t="s">
        <v>253</v>
      </c>
      <c r="C33" s="226">
        <f>C$31*C10/1000000</f>
        <v>87331.24922155049</v>
      </c>
      <c r="D33" s="227"/>
      <c r="E33" s="226">
        <f>IF($F$2="Composite only","",$E$31*$E$10/1000000)</f>
        <v>227902.91206385454</v>
      </c>
      <c r="F33" s="226" t="str">
        <f>IF(F29="Tubing Only","",F31*F10/1000000)</f>
        <v/>
      </c>
      <c r="G33" s="226">
        <f t="shared" si="0"/>
        <v>227902.91206385454</v>
      </c>
      <c r="H33" s="259">
        <f t="shared" si="1"/>
        <v>260.96376050420173</v>
      </c>
      <c r="I33" s="193" t="str">
        <f>IF(AND(95&lt;H33,H33&lt;100),"For tubes only, provided your actual tube measures &gt;= your nominal OD and wall this is OK","")</f>
        <v/>
      </c>
    </row>
    <row r="34" spans="2:26">
      <c r="B34" s="225" t="s">
        <v>254</v>
      </c>
      <c r="C34" s="226">
        <f>C$31*C11/1000000</f>
        <v>43067.465369531754</v>
      </c>
      <c r="D34" s="227"/>
      <c r="E34" s="226">
        <f>IF($F$2="Composite only","",$E$31*$E$11/1000000)</f>
        <v>112390.47718217483</v>
      </c>
      <c r="F34" s="226" t="str">
        <f>IF(F29="Tubing Only","",F31*F9/1000000)</f>
        <v/>
      </c>
      <c r="G34" s="226">
        <f t="shared" si="0"/>
        <v>112390.47718217483</v>
      </c>
      <c r="H34" s="259">
        <f t="shared" si="1"/>
        <v>260.96376050420167</v>
      </c>
      <c r="I34" s="193" t="str">
        <f>IF(AND(95&lt;H34,H34&lt;100),"For tubes only, provided your actual tube measures &gt;= your nominal OD and wall this is OK","")</f>
        <v/>
      </c>
    </row>
    <row r="35" spans="2:26">
      <c r="B35" s="225" t="s">
        <v>255</v>
      </c>
      <c r="C35" s="226">
        <f>IF(C17=0,"",C$31*C12/1000000)</f>
        <v>71779.10894921959</v>
      </c>
      <c r="D35" s="227"/>
      <c r="E35" s="226">
        <f>IF($F$2="Composite only","",$E$31*$E$12/1000000)</f>
        <v>187317.46197029142</v>
      </c>
      <c r="F35" s="226" t="str">
        <f>IF(F29="tubing only","",F31*F10/1000000)</f>
        <v/>
      </c>
      <c r="G35" s="226">
        <f t="shared" si="0"/>
        <v>187317.46197029142</v>
      </c>
      <c r="H35" s="259">
        <f t="shared" si="1"/>
        <v>260.96376050420173</v>
      </c>
      <c r="I35" s="193" t="str">
        <f>IF(AND(95&lt;H35,H35&lt;100),"For tubes only, provided your actual tube measures &gt;= your nominal OD and wall this is OK","")</f>
        <v/>
      </c>
    </row>
    <row r="36" spans="2:26">
      <c r="B36" s="225" t="s">
        <v>256</v>
      </c>
      <c r="C36" s="226">
        <f>C17*4*C10*C29/(0.5*C27*1)</f>
        <v>1956.6111780787407</v>
      </c>
      <c r="E36" s="226">
        <f>IF($F$2="Composite only","",$E$17*4*$E$10*$E$29/(0.5*$E$27*1))</f>
        <v>5734.9435654017852</v>
      </c>
      <c r="F36" s="226" t="str">
        <f>IF(F29="tubing only","",4*F10*F29/(0.001*0.5*F21*1))</f>
        <v/>
      </c>
      <c r="G36" s="226">
        <f t="shared" si="0"/>
        <v>5734.9435654017852</v>
      </c>
      <c r="H36" s="259">
        <f t="shared" si="1"/>
        <v>293.10593896499716</v>
      </c>
    </row>
    <row r="37" spans="2:26">
      <c r="B37" s="225" t="s">
        <v>257</v>
      </c>
      <c r="C37" s="226">
        <f>IF(C17=0,"",C36*1^3/(48*C30))</f>
        <v>1.1975065616797899E-2</v>
      </c>
      <c r="E37" s="226">
        <f>IF($F$2="tubing only",$C$36*1^3/(48*$E$30),"")</f>
        <v>3.706200999015757E-3</v>
      </c>
      <c r="F37" s="226" t="str">
        <f>IF($F$2="tubing only","",$C$36*1^3/(48*F30))</f>
        <v/>
      </c>
      <c r="G37" s="226">
        <f>$C$36*1^3/(48*G30)</f>
        <v>3.706200999015757E-3</v>
      </c>
      <c r="H37" s="259">
        <f t="shared" si="1"/>
        <v>30.949316835616514</v>
      </c>
    </row>
    <row r="38" spans="2:26">
      <c r="B38" s="225" t="s">
        <v>258</v>
      </c>
      <c r="C38" s="226">
        <f>0.5*C36*(C36*1^3/(48*C30))</f>
        <v>11.715273622026579</v>
      </c>
      <c r="D38" s="228"/>
      <c r="E38" s="226">
        <f>IF($E$27="no tubes","",0.5*$E$36*($E$36*1^3/(48*$E$30)))</f>
        <v>31.149619068030528</v>
      </c>
      <c r="F38" s="226" t="str">
        <f>IF(F29="tubing only","",0.5*F36*(F36*1^3/(48*F30)))</f>
        <v/>
      </c>
      <c r="G38" s="226">
        <f>IF($F$2="Tubing only",E38,IF($F$2="Composite only",F38,IF($F$2="Tubes + Composite",E38+F38,"No Type Selected")))</f>
        <v>31.149619068030528</v>
      </c>
      <c r="H38" s="259">
        <f t="shared" si="1"/>
        <v>265.88895891824745</v>
      </c>
    </row>
    <row r="39" spans="2:26">
      <c r="B39" s="225" t="s">
        <v>325</v>
      </c>
      <c r="C39" s="226">
        <f>(L15+L16)*0.002*0.0015*C13</f>
        <v>433882.80000000005</v>
      </c>
      <c r="D39" s="227"/>
      <c r="E39" s="263" t="s">
        <v>123</v>
      </c>
      <c r="F39" s="226" t="str">
        <f>IF(F29="tubing only","",(L15+L16)*0.002*(F24/1000)*F13)</f>
        <v/>
      </c>
      <c r="G39" s="263" t="str">
        <f>IF(F2="tubing only","N/A",F39)</f>
        <v>N/A</v>
      </c>
      <c r="H39" s="264" t="str">
        <f>IF(F2="tubing only","NA",100*G39/C39)</f>
        <v>NA</v>
      </c>
      <c r="P39" s="42" t="s">
        <v>259</v>
      </c>
      <c r="Q39" s="42"/>
      <c r="R39" s="42"/>
      <c r="S39" s="42"/>
    </row>
    <row r="41" spans="2:26">
      <c r="B41" s="196" t="s">
        <v>326</v>
      </c>
      <c r="E41" s="227"/>
    </row>
    <row r="42" spans="2:26">
      <c r="B42" s="265"/>
      <c r="C42" s="266"/>
      <c r="D42" s="266"/>
      <c r="E42" s="266"/>
      <c r="F42" s="266"/>
      <c r="G42" s="266"/>
      <c r="H42" s="266"/>
      <c r="I42" s="266"/>
      <c r="J42" s="266"/>
      <c r="K42" s="266"/>
      <c r="L42" s="266"/>
      <c r="M42" s="266"/>
      <c r="N42" s="266"/>
      <c r="O42" s="266"/>
      <c r="P42" s="266"/>
      <c r="Q42" s="266"/>
      <c r="R42" s="266"/>
      <c r="S42" s="266"/>
      <c r="T42" s="266"/>
      <c r="U42" s="266"/>
      <c r="V42" s="266"/>
      <c r="W42" s="266"/>
      <c r="X42" s="266"/>
      <c r="Y42" s="266"/>
      <c r="Z42" s="267"/>
    </row>
    <row r="43" spans="2:26">
      <c r="B43" s="268"/>
      <c r="C43" s="269"/>
      <c r="D43" s="269"/>
      <c r="E43" s="269"/>
      <c r="F43" s="269"/>
      <c r="G43" s="269"/>
      <c r="H43" s="269"/>
      <c r="I43" s="269"/>
      <c r="J43" s="269"/>
      <c r="K43" s="269"/>
      <c r="L43" s="269"/>
      <c r="M43" s="269"/>
      <c r="N43" s="269"/>
      <c r="O43" s="269"/>
      <c r="P43" s="269"/>
      <c r="Q43" s="269"/>
      <c r="R43" s="269"/>
      <c r="S43" s="269"/>
      <c r="T43" s="269"/>
      <c r="U43" s="269"/>
      <c r="V43" s="269"/>
      <c r="W43" s="269"/>
      <c r="X43" s="269"/>
      <c r="Y43" s="269"/>
      <c r="Z43" s="270"/>
    </row>
    <row r="44" spans="2:26">
      <c r="B44" s="268"/>
      <c r="C44" s="269"/>
      <c r="D44" s="269"/>
      <c r="E44" s="269"/>
      <c r="F44" s="269"/>
      <c r="G44" s="269"/>
      <c r="H44" s="269"/>
      <c r="I44" s="269"/>
      <c r="J44" s="269"/>
      <c r="K44" s="269"/>
      <c r="L44" s="269"/>
      <c r="M44" s="269"/>
      <c r="N44" s="269"/>
      <c r="O44" s="269"/>
      <c r="P44" s="269"/>
      <c r="Q44" s="269"/>
      <c r="R44" s="269"/>
      <c r="S44" s="269"/>
      <c r="T44" s="269"/>
      <c r="U44" s="269"/>
      <c r="V44" s="269"/>
      <c r="W44" s="269"/>
      <c r="X44" s="269"/>
      <c r="Y44" s="269"/>
      <c r="Z44" s="270"/>
    </row>
    <row r="45" spans="2:26">
      <c r="B45" s="268"/>
      <c r="C45" s="269"/>
      <c r="D45" s="269"/>
      <c r="E45" s="269"/>
      <c r="F45" s="269"/>
      <c r="G45" s="269"/>
      <c r="H45" s="269"/>
      <c r="I45" s="269"/>
      <c r="J45" s="269"/>
      <c r="K45" s="269"/>
      <c r="L45" s="269"/>
      <c r="M45" s="269"/>
      <c r="N45" s="269"/>
      <c r="O45" s="269"/>
      <c r="P45" s="269"/>
      <c r="Q45" s="269"/>
      <c r="R45" s="269"/>
      <c r="S45" s="269"/>
      <c r="T45" s="269"/>
      <c r="U45" s="269"/>
      <c r="V45" s="269"/>
      <c r="W45" s="269"/>
      <c r="X45" s="269"/>
      <c r="Y45" s="269"/>
      <c r="Z45" s="270"/>
    </row>
    <row r="46" spans="2:26">
      <c r="B46" s="268"/>
      <c r="C46" s="269"/>
      <c r="D46" s="269"/>
      <c r="E46" s="269"/>
      <c r="F46" s="269"/>
      <c r="G46" s="269"/>
      <c r="H46" s="269"/>
      <c r="I46" s="269"/>
      <c r="J46" s="269"/>
      <c r="K46" s="269"/>
      <c r="L46" s="269"/>
      <c r="M46" s="269"/>
      <c r="N46" s="269"/>
      <c r="O46" s="269"/>
      <c r="P46" s="269"/>
      <c r="Q46" s="269"/>
      <c r="R46" s="269"/>
      <c r="S46" s="269"/>
      <c r="T46" s="269"/>
      <c r="U46" s="269"/>
      <c r="V46" s="269"/>
      <c r="W46" s="269"/>
      <c r="X46" s="269"/>
      <c r="Y46" s="269"/>
      <c r="Z46" s="270"/>
    </row>
    <row r="47" spans="2:26">
      <c r="B47" s="268"/>
      <c r="C47" s="269"/>
      <c r="D47" s="269"/>
      <c r="E47" s="269"/>
      <c r="F47" s="269"/>
      <c r="G47" s="269"/>
      <c r="H47" s="269"/>
      <c r="I47" s="269"/>
      <c r="J47" s="269"/>
      <c r="K47" s="269"/>
      <c r="L47" s="269"/>
      <c r="M47" s="269"/>
      <c r="N47" s="269"/>
      <c r="O47" s="269"/>
      <c r="P47" s="269"/>
      <c r="Q47" s="269"/>
      <c r="R47" s="269"/>
      <c r="S47" s="269"/>
      <c r="T47" s="269"/>
      <c r="U47" s="269"/>
      <c r="V47" s="269"/>
      <c r="W47" s="269"/>
      <c r="X47" s="269"/>
      <c r="Y47" s="269"/>
      <c r="Z47" s="270"/>
    </row>
    <row r="48" spans="2:26">
      <c r="B48" s="268"/>
      <c r="C48" s="269"/>
      <c r="D48" s="269"/>
      <c r="E48" s="269"/>
      <c r="F48" s="269"/>
      <c r="G48" s="269"/>
      <c r="H48" s="269"/>
      <c r="I48" s="269"/>
      <c r="J48" s="269"/>
      <c r="K48" s="269"/>
      <c r="L48" s="269"/>
      <c r="M48" s="269"/>
      <c r="N48" s="269"/>
      <c r="O48" s="269"/>
      <c r="P48" s="269"/>
      <c r="Q48" s="269"/>
      <c r="R48" s="269"/>
      <c r="S48" s="269"/>
      <c r="T48" s="269"/>
      <c r="U48" s="269"/>
      <c r="V48" s="269"/>
      <c r="W48" s="269"/>
      <c r="X48" s="269"/>
      <c r="Y48" s="269"/>
      <c r="Z48" s="270"/>
    </row>
    <row r="49" spans="2:26">
      <c r="B49" s="268"/>
      <c r="C49" s="269"/>
      <c r="D49" s="269"/>
      <c r="E49" s="269"/>
      <c r="F49" s="269"/>
      <c r="G49" s="269"/>
      <c r="H49" s="269"/>
      <c r="I49" s="269"/>
      <c r="J49" s="269"/>
      <c r="K49" s="269"/>
      <c r="L49" s="269"/>
      <c r="M49" s="269"/>
      <c r="N49" s="269"/>
      <c r="O49" s="269"/>
      <c r="P49" s="269"/>
      <c r="Q49" s="269"/>
      <c r="R49" s="269"/>
      <c r="S49" s="269"/>
      <c r="T49" s="269"/>
      <c r="U49" s="269"/>
      <c r="V49" s="269"/>
      <c r="W49" s="269"/>
      <c r="X49" s="269"/>
      <c r="Y49" s="269"/>
      <c r="Z49" s="270"/>
    </row>
    <row r="50" spans="2:26">
      <c r="B50" s="268"/>
      <c r="C50" s="269"/>
      <c r="D50" s="269"/>
      <c r="E50" s="269"/>
      <c r="F50" s="269"/>
      <c r="G50" s="269"/>
      <c r="H50" s="269"/>
      <c r="I50" s="269"/>
      <c r="J50" s="269"/>
      <c r="K50" s="269"/>
      <c r="L50" s="269"/>
      <c r="M50" s="269"/>
      <c r="N50" s="269"/>
      <c r="O50" s="269"/>
      <c r="P50" s="269"/>
      <c r="Q50" s="269"/>
      <c r="R50" s="269"/>
      <c r="S50" s="269"/>
      <c r="T50" s="269"/>
      <c r="U50" s="269"/>
      <c r="V50" s="269"/>
      <c r="W50" s="269"/>
      <c r="X50" s="269"/>
      <c r="Y50" s="269"/>
      <c r="Z50" s="270"/>
    </row>
    <row r="51" spans="2:26">
      <c r="B51" s="268"/>
      <c r="C51" s="269"/>
      <c r="D51" s="269"/>
      <c r="E51" s="269"/>
      <c r="F51" s="269"/>
      <c r="G51" s="269"/>
      <c r="H51" s="269"/>
      <c r="I51" s="269"/>
      <c r="J51" s="269"/>
      <c r="K51" s="269"/>
      <c r="L51" s="269"/>
      <c r="M51" s="269"/>
      <c r="N51" s="269"/>
      <c r="O51" s="269"/>
      <c r="P51" s="269"/>
      <c r="Q51" s="269"/>
      <c r="R51" s="269"/>
      <c r="S51" s="269"/>
      <c r="T51" s="269"/>
      <c r="U51" s="269"/>
      <c r="V51" s="269"/>
      <c r="W51" s="269"/>
      <c r="X51" s="269"/>
      <c r="Y51" s="269"/>
      <c r="Z51" s="270"/>
    </row>
    <row r="52" spans="2:26">
      <c r="B52" s="268"/>
      <c r="C52" s="269"/>
      <c r="D52" s="269"/>
      <c r="E52" s="269"/>
      <c r="F52" s="269"/>
      <c r="G52" s="269"/>
      <c r="H52" s="269"/>
      <c r="I52" s="269"/>
      <c r="J52" s="269"/>
      <c r="K52" s="269"/>
      <c r="L52" s="269"/>
      <c r="M52" s="269"/>
      <c r="N52" s="269"/>
      <c r="O52" s="269"/>
      <c r="P52" s="269"/>
      <c r="Q52" s="269"/>
      <c r="R52" s="269"/>
      <c r="S52" s="269"/>
      <c r="T52" s="269"/>
      <c r="U52" s="269"/>
      <c r="V52" s="269"/>
      <c r="W52" s="269"/>
      <c r="X52" s="269"/>
      <c r="Y52" s="269"/>
      <c r="Z52" s="270"/>
    </row>
    <row r="53" spans="2:26">
      <c r="B53" s="268"/>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70"/>
    </row>
    <row r="54" spans="2:26">
      <c r="B54" s="268"/>
      <c r="C54" s="269"/>
      <c r="D54" s="269"/>
      <c r="E54" s="269"/>
      <c r="F54" s="269"/>
      <c r="G54" s="269"/>
      <c r="H54" s="269"/>
      <c r="I54" s="269"/>
      <c r="J54" s="269"/>
      <c r="K54" s="269"/>
      <c r="L54" s="269"/>
      <c r="M54" s="269"/>
      <c r="N54" s="269"/>
      <c r="O54" s="269"/>
      <c r="P54" s="269"/>
      <c r="Q54" s="269"/>
      <c r="R54" s="269"/>
      <c r="S54" s="269"/>
      <c r="T54" s="269"/>
      <c r="U54" s="269"/>
      <c r="V54" s="269"/>
      <c r="W54" s="269"/>
      <c r="X54" s="269"/>
      <c r="Y54" s="269"/>
      <c r="Z54" s="270"/>
    </row>
    <row r="55" spans="2:26">
      <c r="B55" s="268"/>
      <c r="C55" s="269"/>
      <c r="D55" s="269"/>
      <c r="E55" s="269"/>
      <c r="F55" s="269"/>
      <c r="G55" s="269"/>
      <c r="H55" s="269"/>
      <c r="I55" s="269"/>
      <c r="J55" s="269"/>
      <c r="K55" s="269"/>
      <c r="L55" s="269"/>
      <c r="M55" s="269"/>
      <c r="N55" s="269"/>
      <c r="O55" s="269"/>
      <c r="P55" s="269"/>
      <c r="Q55" s="269"/>
      <c r="R55" s="269"/>
      <c r="S55" s="269"/>
      <c r="T55" s="269"/>
      <c r="U55" s="269"/>
      <c r="V55" s="269"/>
      <c r="W55" s="269"/>
      <c r="X55" s="269"/>
      <c r="Y55" s="269"/>
      <c r="Z55" s="270"/>
    </row>
    <row r="56" spans="2:26">
      <c r="B56" s="268"/>
      <c r="C56" s="269"/>
      <c r="D56" s="269"/>
      <c r="E56" s="269"/>
      <c r="F56" s="269"/>
      <c r="G56" s="269"/>
      <c r="H56" s="269"/>
      <c r="I56" s="269"/>
      <c r="J56" s="269"/>
      <c r="K56" s="269"/>
      <c r="L56" s="269"/>
      <c r="M56" s="269"/>
      <c r="N56" s="269"/>
      <c r="O56" s="269"/>
      <c r="P56" s="269"/>
      <c r="Q56" s="269"/>
      <c r="R56" s="269"/>
      <c r="S56" s="269"/>
      <c r="T56" s="269"/>
      <c r="U56" s="269"/>
      <c r="V56" s="269"/>
      <c r="W56" s="269"/>
      <c r="X56" s="269"/>
      <c r="Y56" s="269"/>
      <c r="Z56" s="270"/>
    </row>
    <row r="57" spans="2:26">
      <c r="B57" s="268"/>
      <c r="C57" s="269"/>
      <c r="D57" s="269"/>
      <c r="E57" s="269"/>
      <c r="F57" s="269"/>
      <c r="G57" s="269"/>
      <c r="H57" s="269"/>
      <c r="I57" s="269"/>
      <c r="J57" s="269"/>
      <c r="K57" s="269"/>
      <c r="L57" s="269"/>
      <c r="M57" s="269"/>
      <c r="N57" s="269"/>
      <c r="O57" s="269"/>
      <c r="P57" s="269"/>
      <c r="Q57" s="269"/>
      <c r="R57" s="269"/>
      <c r="S57" s="269"/>
      <c r="T57" s="269"/>
      <c r="U57" s="269"/>
      <c r="V57" s="269"/>
      <c r="W57" s="269"/>
      <c r="X57" s="269"/>
      <c r="Y57" s="269"/>
      <c r="Z57" s="270"/>
    </row>
    <row r="58" spans="2:26">
      <c r="B58" s="268"/>
      <c r="C58" s="269"/>
      <c r="D58" s="269"/>
      <c r="E58" s="269"/>
      <c r="F58" s="269"/>
      <c r="G58" s="269"/>
      <c r="H58" s="269"/>
      <c r="I58" s="269"/>
      <c r="J58" s="269"/>
      <c r="K58" s="269"/>
      <c r="L58" s="269"/>
      <c r="M58" s="269"/>
      <c r="N58" s="269"/>
      <c r="O58" s="269"/>
      <c r="P58" s="269"/>
      <c r="Q58" s="269"/>
      <c r="R58" s="269"/>
      <c r="S58" s="269"/>
      <c r="T58" s="269"/>
      <c r="U58" s="269"/>
      <c r="V58" s="269"/>
      <c r="W58" s="269"/>
      <c r="X58" s="269"/>
      <c r="Y58" s="269"/>
      <c r="Z58" s="270"/>
    </row>
    <row r="59" spans="2:26">
      <c r="B59" s="268"/>
      <c r="C59" s="269"/>
      <c r="D59" s="269"/>
      <c r="E59" s="269"/>
      <c r="F59" s="269"/>
      <c r="G59" s="269"/>
      <c r="H59" s="269"/>
      <c r="I59" s="269"/>
      <c r="J59" s="269"/>
      <c r="K59" s="269"/>
      <c r="L59" s="269"/>
      <c r="M59" s="269"/>
      <c r="N59" s="269"/>
      <c r="O59" s="269"/>
      <c r="P59" s="269"/>
      <c r="Q59" s="269"/>
      <c r="R59" s="269"/>
      <c r="S59" s="269"/>
      <c r="T59" s="269"/>
      <c r="U59" s="269"/>
      <c r="V59" s="269"/>
      <c r="W59" s="269"/>
      <c r="X59" s="269"/>
      <c r="Y59" s="269"/>
      <c r="Z59" s="270"/>
    </row>
    <row r="60" spans="2:26">
      <c r="B60" s="268"/>
      <c r="C60" s="269"/>
      <c r="D60" s="269"/>
      <c r="E60" s="269"/>
      <c r="F60" s="269"/>
      <c r="G60" s="269"/>
      <c r="H60" s="269"/>
      <c r="I60" s="269"/>
      <c r="J60" s="269"/>
      <c r="K60" s="269"/>
      <c r="L60" s="269"/>
      <c r="M60" s="269"/>
      <c r="N60" s="269"/>
      <c r="O60" s="269"/>
      <c r="P60" s="269"/>
      <c r="Q60" s="269"/>
      <c r="R60" s="269"/>
      <c r="S60" s="269"/>
      <c r="T60" s="269"/>
      <c r="U60" s="269"/>
      <c r="V60" s="269"/>
      <c r="W60" s="269"/>
      <c r="X60" s="269"/>
      <c r="Y60" s="269"/>
      <c r="Z60" s="270"/>
    </row>
    <row r="61" spans="2:26">
      <c r="B61" s="268"/>
      <c r="C61" s="269"/>
      <c r="D61" s="269"/>
      <c r="E61" s="269"/>
      <c r="F61" s="269"/>
      <c r="G61" s="269"/>
      <c r="H61" s="269"/>
      <c r="I61" s="269"/>
      <c r="J61" s="269"/>
      <c r="K61" s="269"/>
      <c r="L61" s="269"/>
      <c r="M61" s="269"/>
      <c r="N61" s="269"/>
      <c r="O61" s="269"/>
      <c r="P61" s="269"/>
      <c r="Q61" s="269"/>
      <c r="R61" s="269"/>
      <c r="S61" s="269"/>
      <c r="T61" s="269"/>
      <c r="U61" s="269"/>
      <c r="V61" s="269"/>
      <c r="W61" s="269"/>
      <c r="X61" s="269"/>
      <c r="Y61" s="269"/>
      <c r="Z61" s="270"/>
    </row>
    <row r="62" spans="2:26">
      <c r="B62" s="268"/>
      <c r="C62" s="269"/>
      <c r="D62" s="269"/>
      <c r="E62" s="269"/>
      <c r="F62" s="269"/>
      <c r="G62" s="269"/>
      <c r="H62" s="269"/>
      <c r="I62" s="269"/>
      <c r="J62" s="269"/>
      <c r="K62" s="269"/>
      <c r="L62" s="269"/>
      <c r="M62" s="269"/>
      <c r="N62" s="269"/>
      <c r="O62" s="269"/>
      <c r="P62" s="269"/>
      <c r="Q62" s="269"/>
      <c r="R62" s="269"/>
      <c r="S62" s="269"/>
      <c r="T62" s="269"/>
      <c r="U62" s="269"/>
      <c r="V62" s="269"/>
      <c r="W62" s="269"/>
      <c r="X62" s="269"/>
      <c r="Y62" s="269"/>
      <c r="Z62" s="270"/>
    </row>
    <row r="63" spans="2:26">
      <c r="B63" s="268"/>
      <c r="C63" s="269"/>
      <c r="D63" s="269"/>
      <c r="E63" s="269"/>
      <c r="F63" s="269"/>
      <c r="G63" s="269"/>
      <c r="H63" s="269"/>
      <c r="I63" s="269"/>
      <c r="J63" s="269"/>
      <c r="K63" s="269"/>
      <c r="L63" s="269"/>
      <c r="M63" s="269"/>
      <c r="N63" s="269"/>
      <c r="O63" s="269"/>
      <c r="P63" s="269"/>
      <c r="Q63" s="269"/>
      <c r="R63" s="269"/>
      <c r="S63" s="269"/>
      <c r="T63" s="269"/>
      <c r="U63" s="269"/>
      <c r="V63" s="269"/>
      <c r="W63" s="269"/>
      <c r="X63" s="269"/>
      <c r="Y63" s="269"/>
      <c r="Z63" s="270"/>
    </row>
    <row r="64" spans="2:26">
      <c r="B64" s="268"/>
      <c r="C64" s="269"/>
      <c r="D64" s="269"/>
      <c r="E64" s="269"/>
      <c r="F64" s="269"/>
      <c r="G64" s="269"/>
      <c r="H64" s="269"/>
      <c r="I64" s="269"/>
      <c r="J64" s="269"/>
      <c r="K64" s="269"/>
      <c r="L64" s="269"/>
      <c r="M64" s="269"/>
      <c r="N64" s="269"/>
      <c r="O64" s="269"/>
      <c r="P64" s="269"/>
      <c r="Q64" s="269"/>
      <c r="R64" s="269"/>
      <c r="S64" s="269"/>
      <c r="T64" s="269"/>
      <c r="U64" s="269"/>
      <c r="V64" s="269"/>
      <c r="W64" s="269"/>
      <c r="X64" s="269"/>
      <c r="Y64" s="269"/>
      <c r="Z64" s="270"/>
    </row>
    <row r="65" spans="2:26">
      <c r="B65" s="268"/>
      <c r="C65" s="269"/>
      <c r="D65" s="269"/>
      <c r="E65" s="269"/>
      <c r="F65" s="269"/>
      <c r="G65" s="269"/>
      <c r="H65" s="269"/>
      <c r="I65" s="269"/>
      <c r="J65" s="269"/>
      <c r="K65" s="269"/>
      <c r="L65" s="269"/>
      <c r="M65" s="269"/>
      <c r="N65" s="269"/>
      <c r="O65" s="269"/>
      <c r="P65" s="269"/>
      <c r="Q65" s="269"/>
      <c r="R65" s="269"/>
      <c r="S65" s="269"/>
      <c r="T65" s="269"/>
      <c r="U65" s="269"/>
      <c r="V65" s="269"/>
      <c r="W65" s="269"/>
      <c r="X65" s="269"/>
      <c r="Y65" s="269"/>
      <c r="Z65" s="270"/>
    </row>
    <row r="66" spans="2:26">
      <c r="B66" s="268"/>
      <c r="C66" s="269"/>
      <c r="D66" s="269"/>
      <c r="E66" s="269"/>
      <c r="F66" s="269"/>
      <c r="G66" s="269"/>
      <c r="H66" s="269"/>
      <c r="I66" s="269"/>
      <c r="J66" s="269"/>
      <c r="K66" s="269"/>
      <c r="L66" s="269"/>
      <c r="M66" s="269"/>
      <c r="N66" s="269"/>
      <c r="O66" s="269"/>
      <c r="P66" s="269"/>
      <c r="Q66" s="269"/>
      <c r="R66" s="269"/>
      <c r="S66" s="269"/>
      <c r="T66" s="269"/>
      <c r="U66" s="269"/>
      <c r="V66" s="269"/>
      <c r="W66" s="269"/>
      <c r="X66" s="269"/>
      <c r="Y66" s="269"/>
      <c r="Z66" s="270"/>
    </row>
    <row r="67" spans="2:26">
      <c r="B67" s="268"/>
      <c r="C67" s="269"/>
      <c r="D67" s="269"/>
      <c r="E67" s="269"/>
      <c r="F67" s="269"/>
      <c r="G67" s="269"/>
      <c r="H67" s="269"/>
      <c r="I67" s="269"/>
      <c r="J67" s="269"/>
      <c r="K67" s="269"/>
      <c r="L67" s="269"/>
      <c r="M67" s="269"/>
      <c r="N67" s="269"/>
      <c r="O67" s="269"/>
      <c r="P67" s="269"/>
      <c r="Q67" s="269"/>
      <c r="R67" s="269"/>
      <c r="S67" s="269"/>
      <c r="T67" s="269"/>
      <c r="U67" s="269"/>
      <c r="V67" s="269"/>
      <c r="W67" s="269"/>
      <c r="X67" s="269"/>
      <c r="Y67" s="269"/>
      <c r="Z67" s="270"/>
    </row>
    <row r="68" spans="2:26">
      <c r="B68" s="268"/>
      <c r="C68" s="269"/>
      <c r="D68" s="269"/>
      <c r="E68" s="269"/>
      <c r="F68" s="269"/>
      <c r="G68" s="269"/>
      <c r="H68" s="269"/>
      <c r="I68" s="269"/>
      <c r="J68" s="269"/>
      <c r="K68" s="269"/>
      <c r="L68" s="269"/>
      <c r="M68" s="269"/>
      <c r="N68" s="269"/>
      <c r="O68" s="269"/>
      <c r="P68" s="269"/>
      <c r="Q68" s="269"/>
      <c r="R68" s="269"/>
      <c r="S68" s="269"/>
      <c r="T68" s="269"/>
      <c r="U68" s="269"/>
      <c r="V68" s="269"/>
      <c r="W68" s="269"/>
      <c r="X68" s="269"/>
      <c r="Y68" s="269"/>
      <c r="Z68" s="270"/>
    </row>
    <row r="69" spans="2:26">
      <c r="B69" s="268"/>
      <c r="C69" s="269"/>
      <c r="D69" s="269"/>
      <c r="E69" s="269"/>
      <c r="F69" s="269"/>
      <c r="G69" s="269"/>
      <c r="H69" s="269"/>
      <c r="I69" s="269"/>
      <c r="J69" s="269"/>
      <c r="K69" s="269"/>
      <c r="L69" s="269"/>
      <c r="M69" s="269"/>
      <c r="N69" s="269"/>
      <c r="O69" s="269"/>
      <c r="P69" s="269"/>
      <c r="Q69" s="269"/>
      <c r="R69" s="269"/>
      <c r="S69" s="269"/>
      <c r="T69" s="269"/>
      <c r="U69" s="269"/>
      <c r="V69" s="269"/>
      <c r="W69" s="269"/>
      <c r="X69" s="269"/>
      <c r="Y69" s="269"/>
      <c r="Z69" s="270"/>
    </row>
    <row r="70" spans="2:26">
      <c r="B70" s="268"/>
      <c r="C70" s="269"/>
      <c r="D70" s="269"/>
      <c r="E70" s="269"/>
      <c r="F70" s="269"/>
      <c r="G70" s="269"/>
      <c r="H70" s="269"/>
      <c r="I70" s="269"/>
      <c r="J70" s="269"/>
      <c r="K70" s="269"/>
      <c r="L70" s="269"/>
      <c r="M70" s="269"/>
      <c r="N70" s="269"/>
      <c r="O70" s="269"/>
      <c r="P70" s="269"/>
      <c r="Q70" s="269"/>
      <c r="R70" s="269"/>
      <c r="S70" s="269"/>
      <c r="T70" s="269"/>
      <c r="U70" s="269"/>
      <c r="V70" s="269"/>
      <c r="W70" s="269"/>
      <c r="X70" s="269"/>
      <c r="Y70" s="269"/>
      <c r="Z70" s="270"/>
    </row>
    <row r="71" spans="2:26">
      <c r="B71" s="268"/>
      <c r="C71" s="269"/>
      <c r="D71" s="269"/>
      <c r="E71" s="269"/>
      <c r="F71" s="269"/>
      <c r="G71" s="269"/>
      <c r="H71" s="269"/>
      <c r="I71" s="269"/>
      <c r="J71" s="269"/>
      <c r="K71" s="269"/>
      <c r="L71" s="269"/>
      <c r="M71" s="269"/>
      <c r="N71" s="269"/>
      <c r="O71" s="269"/>
      <c r="P71" s="269"/>
      <c r="Q71" s="269"/>
      <c r="R71" s="269"/>
      <c r="S71" s="269"/>
      <c r="T71" s="269"/>
      <c r="U71" s="269"/>
      <c r="V71" s="269"/>
      <c r="W71" s="269"/>
      <c r="X71" s="269"/>
      <c r="Y71" s="269"/>
      <c r="Z71" s="270"/>
    </row>
    <row r="72" spans="2:26">
      <c r="B72" s="268"/>
      <c r="C72" s="269"/>
      <c r="D72" s="269"/>
      <c r="E72" s="269"/>
      <c r="F72" s="269"/>
      <c r="G72" s="269"/>
      <c r="H72" s="269"/>
      <c r="I72" s="269"/>
      <c r="J72" s="269"/>
      <c r="K72" s="269"/>
      <c r="L72" s="269"/>
      <c r="M72" s="269"/>
      <c r="N72" s="269"/>
      <c r="O72" s="269"/>
      <c r="P72" s="269"/>
      <c r="Q72" s="269"/>
      <c r="R72" s="269"/>
      <c r="S72" s="269"/>
      <c r="T72" s="269"/>
      <c r="U72" s="269"/>
      <c r="V72" s="269"/>
      <c r="W72" s="269"/>
      <c r="X72" s="269"/>
      <c r="Y72" s="269"/>
      <c r="Z72" s="270"/>
    </row>
    <row r="73" spans="2:26">
      <c r="B73" s="268"/>
      <c r="C73" s="269"/>
      <c r="D73" s="269"/>
      <c r="E73" s="269"/>
      <c r="F73" s="269"/>
      <c r="G73" s="269"/>
      <c r="H73" s="269"/>
      <c r="I73" s="269"/>
      <c r="J73" s="269"/>
      <c r="K73" s="269"/>
      <c r="L73" s="269"/>
      <c r="M73" s="269"/>
      <c r="N73" s="269"/>
      <c r="O73" s="269"/>
      <c r="P73" s="269"/>
      <c r="Q73" s="269"/>
      <c r="R73" s="269"/>
      <c r="S73" s="269"/>
      <c r="T73" s="269"/>
      <c r="U73" s="269"/>
      <c r="V73" s="269"/>
      <c r="W73" s="269"/>
      <c r="X73" s="269"/>
      <c r="Y73" s="269"/>
      <c r="Z73" s="270"/>
    </row>
    <row r="74" spans="2:26">
      <c r="B74" s="268"/>
      <c r="C74" s="269"/>
      <c r="D74" s="269"/>
      <c r="E74" s="269"/>
      <c r="F74" s="269"/>
      <c r="G74" s="269"/>
      <c r="H74" s="269"/>
      <c r="I74" s="269"/>
      <c r="J74" s="269"/>
      <c r="K74" s="269"/>
      <c r="L74" s="269"/>
      <c r="M74" s="269"/>
      <c r="N74" s="269"/>
      <c r="O74" s="269"/>
      <c r="P74" s="269"/>
      <c r="Q74" s="269"/>
      <c r="R74" s="269"/>
      <c r="S74" s="269"/>
      <c r="T74" s="269"/>
      <c r="U74" s="269"/>
      <c r="V74" s="269"/>
      <c r="W74" s="269"/>
      <c r="X74" s="269"/>
      <c r="Y74" s="269"/>
      <c r="Z74" s="270"/>
    </row>
    <row r="75" spans="2:26">
      <c r="B75" s="268"/>
      <c r="C75" s="269"/>
      <c r="D75" s="269"/>
      <c r="E75" s="269"/>
      <c r="F75" s="269"/>
      <c r="G75" s="269"/>
      <c r="H75" s="269"/>
      <c r="I75" s="269"/>
      <c r="J75" s="269"/>
      <c r="K75" s="269"/>
      <c r="L75" s="269"/>
      <c r="M75" s="269"/>
      <c r="N75" s="269"/>
      <c r="O75" s="269"/>
      <c r="P75" s="269"/>
      <c r="Q75" s="269"/>
      <c r="R75" s="269"/>
      <c r="S75" s="269"/>
      <c r="T75" s="269"/>
      <c r="U75" s="269"/>
      <c r="V75" s="269"/>
      <c r="W75" s="269"/>
      <c r="X75" s="269"/>
      <c r="Y75" s="269"/>
      <c r="Z75" s="270"/>
    </row>
    <row r="76" spans="2:26">
      <c r="B76" s="268"/>
      <c r="C76" s="269"/>
      <c r="D76" s="269"/>
      <c r="E76" s="269"/>
      <c r="F76" s="269"/>
      <c r="G76" s="269"/>
      <c r="H76" s="269"/>
      <c r="I76" s="269"/>
      <c r="J76" s="269"/>
      <c r="K76" s="269"/>
      <c r="L76" s="269"/>
      <c r="M76" s="269"/>
      <c r="N76" s="269"/>
      <c r="O76" s="269"/>
      <c r="P76" s="269"/>
      <c r="Q76" s="269"/>
      <c r="R76" s="269"/>
      <c r="S76" s="269"/>
      <c r="T76" s="269"/>
      <c r="U76" s="269"/>
      <c r="V76" s="269"/>
      <c r="W76" s="269"/>
      <c r="X76" s="269"/>
      <c r="Y76" s="269"/>
      <c r="Z76" s="270"/>
    </row>
    <row r="77" spans="2:26">
      <c r="B77" s="268"/>
      <c r="C77" s="269"/>
      <c r="D77" s="269"/>
      <c r="E77" s="269"/>
      <c r="F77" s="269"/>
      <c r="G77" s="269"/>
      <c r="H77" s="269"/>
      <c r="I77" s="269"/>
      <c r="J77" s="269"/>
      <c r="K77" s="269"/>
      <c r="L77" s="269"/>
      <c r="M77" s="269"/>
      <c r="N77" s="269"/>
      <c r="O77" s="269"/>
      <c r="P77" s="269"/>
      <c r="Q77" s="269"/>
      <c r="R77" s="269"/>
      <c r="S77" s="269"/>
      <c r="T77" s="269"/>
      <c r="U77" s="269"/>
      <c r="V77" s="269"/>
      <c r="W77" s="269"/>
      <c r="X77" s="269"/>
      <c r="Y77" s="269"/>
      <c r="Z77" s="270"/>
    </row>
    <row r="78" spans="2:26">
      <c r="B78" s="268"/>
      <c r="C78" s="269"/>
      <c r="D78" s="269"/>
      <c r="E78" s="269"/>
      <c r="F78" s="269"/>
      <c r="G78" s="269"/>
      <c r="H78" s="269"/>
      <c r="I78" s="269"/>
      <c r="J78" s="269"/>
      <c r="K78" s="269"/>
      <c r="L78" s="269"/>
      <c r="M78" s="269"/>
      <c r="N78" s="269"/>
      <c r="O78" s="269"/>
      <c r="P78" s="269"/>
      <c r="Q78" s="269"/>
      <c r="R78" s="269"/>
      <c r="S78" s="269"/>
      <c r="T78" s="269"/>
      <c r="U78" s="269"/>
      <c r="V78" s="269"/>
      <c r="W78" s="269"/>
      <c r="X78" s="269"/>
      <c r="Y78" s="269"/>
      <c r="Z78" s="270"/>
    </row>
    <row r="79" spans="2:26">
      <c r="B79" s="268"/>
      <c r="C79" s="269"/>
      <c r="D79" s="269"/>
      <c r="E79" s="269"/>
      <c r="F79" s="269"/>
      <c r="G79" s="269"/>
      <c r="H79" s="269"/>
      <c r="I79" s="269"/>
      <c r="J79" s="269"/>
      <c r="K79" s="269"/>
      <c r="L79" s="269"/>
      <c r="M79" s="269"/>
      <c r="N79" s="269"/>
      <c r="O79" s="269"/>
      <c r="P79" s="269"/>
      <c r="Q79" s="269"/>
      <c r="R79" s="269"/>
      <c r="S79" s="269"/>
      <c r="T79" s="269"/>
      <c r="U79" s="269"/>
      <c r="V79" s="269"/>
      <c r="W79" s="269"/>
      <c r="X79" s="269"/>
      <c r="Y79" s="269"/>
      <c r="Z79" s="270"/>
    </row>
    <row r="80" spans="2:26">
      <c r="B80" s="268"/>
      <c r="C80" s="269"/>
      <c r="D80" s="269"/>
      <c r="E80" s="269"/>
      <c r="F80" s="269"/>
      <c r="G80" s="269"/>
      <c r="H80" s="269"/>
      <c r="I80" s="269"/>
      <c r="J80" s="269"/>
      <c r="K80" s="269"/>
      <c r="L80" s="269"/>
      <c r="M80" s="269"/>
      <c r="N80" s="269"/>
      <c r="O80" s="269"/>
      <c r="P80" s="269"/>
      <c r="Q80" s="269"/>
      <c r="R80" s="269"/>
      <c r="S80" s="269"/>
      <c r="T80" s="269"/>
      <c r="U80" s="269"/>
      <c r="V80" s="269"/>
      <c r="W80" s="269"/>
      <c r="X80" s="269"/>
      <c r="Y80" s="269"/>
      <c r="Z80" s="270"/>
    </row>
    <row r="81" spans="2:26">
      <c r="B81" s="268"/>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70"/>
    </row>
    <row r="82" spans="2:26">
      <c r="B82" s="268"/>
      <c r="C82" s="269"/>
      <c r="D82" s="269"/>
      <c r="E82" s="269"/>
      <c r="F82" s="269"/>
      <c r="G82" s="269"/>
      <c r="H82" s="269"/>
      <c r="I82" s="269"/>
      <c r="J82" s="269"/>
      <c r="K82" s="269"/>
      <c r="L82" s="269"/>
      <c r="M82" s="269"/>
      <c r="N82" s="269"/>
      <c r="O82" s="269"/>
      <c r="P82" s="269"/>
      <c r="Q82" s="269"/>
      <c r="R82" s="269"/>
      <c r="S82" s="269"/>
      <c r="T82" s="269"/>
      <c r="U82" s="269"/>
      <c r="V82" s="269"/>
      <c r="W82" s="269"/>
      <c r="X82" s="269"/>
      <c r="Y82" s="269"/>
      <c r="Z82" s="270"/>
    </row>
    <row r="83" spans="2:26">
      <c r="B83" s="268"/>
      <c r="C83" s="269"/>
      <c r="D83" s="269"/>
      <c r="E83" s="269"/>
      <c r="F83" s="269"/>
      <c r="G83" s="269"/>
      <c r="H83" s="269"/>
      <c r="I83" s="269"/>
      <c r="J83" s="269"/>
      <c r="K83" s="269"/>
      <c r="L83" s="269"/>
      <c r="M83" s="269"/>
      <c r="N83" s="269"/>
      <c r="O83" s="269"/>
      <c r="P83" s="269"/>
      <c r="Q83" s="269"/>
      <c r="R83" s="269"/>
      <c r="S83" s="269"/>
      <c r="T83" s="269"/>
      <c r="U83" s="269"/>
      <c r="V83" s="269"/>
      <c r="W83" s="269"/>
      <c r="X83" s="269"/>
      <c r="Y83" s="269"/>
      <c r="Z83" s="270"/>
    </row>
    <row r="84" spans="2:26">
      <c r="B84" s="268"/>
      <c r="C84" s="269"/>
      <c r="D84" s="269"/>
      <c r="E84" s="269"/>
      <c r="F84" s="269"/>
      <c r="G84" s="269"/>
      <c r="H84" s="269"/>
      <c r="I84" s="269"/>
      <c r="J84" s="269"/>
      <c r="K84" s="269"/>
      <c r="L84" s="269"/>
      <c r="M84" s="269"/>
      <c r="N84" s="269"/>
      <c r="O84" s="269"/>
      <c r="P84" s="269"/>
      <c r="Q84" s="269"/>
      <c r="R84" s="269"/>
      <c r="S84" s="269"/>
      <c r="T84" s="269"/>
      <c r="U84" s="269"/>
      <c r="V84" s="269"/>
      <c r="W84" s="269"/>
      <c r="X84" s="269"/>
      <c r="Y84" s="269"/>
      <c r="Z84" s="270"/>
    </row>
    <row r="85" spans="2:26">
      <c r="B85" s="268"/>
      <c r="C85" s="269"/>
      <c r="D85" s="269"/>
      <c r="E85" s="269"/>
      <c r="F85" s="269"/>
      <c r="G85" s="269"/>
      <c r="H85" s="269"/>
      <c r="I85" s="269"/>
      <c r="J85" s="269"/>
      <c r="K85" s="269"/>
      <c r="L85" s="269"/>
      <c r="M85" s="269"/>
      <c r="N85" s="269"/>
      <c r="O85" s="269"/>
      <c r="P85" s="269"/>
      <c r="Q85" s="269"/>
      <c r="R85" s="269"/>
      <c r="S85" s="269"/>
      <c r="T85" s="269"/>
      <c r="U85" s="269"/>
      <c r="V85" s="269"/>
      <c r="W85" s="269"/>
      <c r="X85" s="269"/>
      <c r="Y85" s="269"/>
      <c r="Z85" s="270"/>
    </row>
    <row r="86" spans="2:26">
      <c r="B86" s="268"/>
      <c r="C86" s="269"/>
      <c r="D86" s="269"/>
      <c r="E86" s="269"/>
      <c r="F86" s="269"/>
      <c r="G86" s="269"/>
      <c r="H86" s="269"/>
      <c r="I86" s="269"/>
      <c r="J86" s="269"/>
      <c r="K86" s="269"/>
      <c r="L86" s="269"/>
      <c r="M86" s="269"/>
      <c r="N86" s="269"/>
      <c r="O86" s="269"/>
      <c r="P86" s="269"/>
      <c r="Q86" s="269"/>
      <c r="R86" s="269"/>
      <c r="S86" s="269"/>
      <c r="T86" s="269"/>
      <c r="U86" s="269"/>
      <c r="V86" s="269"/>
      <c r="W86" s="269"/>
      <c r="X86" s="269"/>
      <c r="Y86" s="269"/>
      <c r="Z86" s="270"/>
    </row>
    <row r="87" spans="2:26">
      <c r="B87" s="268"/>
      <c r="C87" s="269"/>
      <c r="D87" s="269"/>
      <c r="E87" s="269"/>
      <c r="F87" s="269"/>
      <c r="G87" s="269"/>
      <c r="H87" s="269"/>
      <c r="I87" s="269"/>
      <c r="J87" s="269"/>
      <c r="K87" s="269"/>
      <c r="L87" s="269"/>
      <c r="M87" s="269"/>
      <c r="N87" s="269"/>
      <c r="O87" s="269"/>
      <c r="P87" s="269"/>
      <c r="Q87" s="269"/>
      <c r="R87" s="269"/>
      <c r="S87" s="269"/>
      <c r="T87" s="269"/>
      <c r="U87" s="269"/>
      <c r="V87" s="269"/>
      <c r="W87" s="269"/>
      <c r="X87" s="269"/>
      <c r="Y87" s="269"/>
      <c r="Z87" s="270"/>
    </row>
    <row r="88" spans="2:26">
      <c r="B88" s="268"/>
      <c r="C88" s="269"/>
      <c r="D88" s="269"/>
      <c r="E88" s="269"/>
      <c r="F88" s="269"/>
      <c r="G88" s="269"/>
      <c r="H88" s="269"/>
      <c r="I88" s="269"/>
      <c r="J88" s="269"/>
      <c r="K88" s="269"/>
      <c r="L88" s="269"/>
      <c r="M88" s="269"/>
      <c r="N88" s="269"/>
      <c r="O88" s="269"/>
      <c r="P88" s="269"/>
      <c r="Q88" s="269"/>
      <c r="R88" s="269"/>
      <c r="S88" s="269"/>
      <c r="T88" s="269"/>
      <c r="U88" s="269"/>
      <c r="V88" s="269"/>
      <c r="W88" s="269"/>
      <c r="X88" s="269"/>
      <c r="Y88" s="269"/>
      <c r="Z88" s="270"/>
    </row>
    <row r="89" spans="2:26">
      <c r="B89" s="268"/>
      <c r="C89" s="269"/>
      <c r="D89" s="269"/>
      <c r="E89" s="269"/>
      <c r="F89" s="269"/>
      <c r="G89" s="269"/>
      <c r="H89" s="269"/>
      <c r="I89" s="269"/>
      <c r="J89" s="269"/>
      <c r="K89" s="269"/>
      <c r="L89" s="269"/>
      <c r="M89" s="269"/>
      <c r="N89" s="269"/>
      <c r="O89" s="269"/>
      <c r="P89" s="269"/>
      <c r="Q89" s="269"/>
      <c r="R89" s="269"/>
      <c r="S89" s="269"/>
      <c r="T89" s="269"/>
      <c r="U89" s="269"/>
      <c r="V89" s="269"/>
      <c r="W89" s="269"/>
      <c r="X89" s="269"/>
      <c r="Y89" s="269"/>
      <c r="Z89" s="270"/>
    </row>
    <row r="90" spans="2:26">
      <c r="B90" s="268"/>
      <c r="C90" s="269"/>
      <c r="D90" s="269"/>
      <c r="E90" s="269"/>
      <c r="F90" s="269"/>
      <c r="G90" s="269"/>
      <c r="H90" s="269"/>
      <c r="I90" s="269"/>
      <c r="J90" s="269"/>
      <c r="K90" s="269"/>
      <c r="L90" s="269"/>
      <c r="M90" s="269"/>
      <c r="N90" s="269"/>
      <c r="O90" s="269"/>
      <c r="P90" s="269"/>
      <c r="Q90" s="269"/>
      <c r="R90" s="269"/>
      <c r="S90" s="269"/>
      <c r="T90" s="269"/>
      <c r="U90" s="269"/>
      <c r="V90" s="269"/>
      <c r="W90" s="269"/>
      <c r="X90" s="269"/>
      <c r="Y90" s="269"/>
      <c r="Z90" s="270"/>
    </row>
    <row r="91" spans="2:26">
      <c r="B91" s="268"/>
      <c r="C91" s="269"/>
      <c r="D91" s="269"/>
      <c r="E91" s="269"/>
      <c r="F91" s="269"/>
      <c r="G91" s="269"/>
      <c r="H91" s="269"/>
      <c r="I91" s="269"/>
      <c r="J91" s="269"/>
      <c r="K91" s="269"/>
      <c r="L91" s="269"/>
      <c r="M91" s="269"/>
      <c r="N91" s="269"/>
      <c r="O91" s="269"/>
      <c r="P91" s="269"/>
      <c r="Q91" s="269"/>
      <c r="R91" s="269"/>
      <c r="S91" s="269"/>
      <c r="T91" s="269"/>
      <c r="U91" s="269"/>
      <c r="V91" s="269"/>
      <c r="W91" s="269"/>
      <c r="X91" s="269"/>
      <c r="Y91" s="269"/>
      <c r="Z91" s="270"/>
    </row>
    <row r="92" spans="2:26">
      <c r="B92" s="268"/>
      <c r="C92" s="269"/>
      <c r="D92" s="269"/>
      <c r="E92" s="269"/>
      <c r="F92" s="269"/>
      <c r="G92" s="269"/>
      <c r="H92" s="269"/>
      <c r="I92" s="269"/>
      <c r="J92" s="269"/>
      <c r="K92" s="269"/>
      <c r="L92" s="269"/>
      <c r="M92" s="269"/>
      <c r="N92" s="269"/>
      <c r="O92" s="269"/>
      <c r="P92" s="269"/>
      <c r="Q92" s="269"/>
      <c r="R92" s="269"/>
      <c r="S92" s="269"/>
      <c r="T92" s="269"/>
      <c r="U92" s="269"/>
      <c r="V92" s="269"/>
      <c r="W92" s="269"/>
      <c r="X92" s="269"/>
      <c r="Y92" s="269"/>
      <c r="Z92" s="270"/>
    </row>
    <row r="93" spans="2:26">
      <c r="B93" s="268"/>
      <c r="C93" s="269"/>
      <c r="D93" s="269"/>
      <c r="E93" s="269"/>
      <c r="F93" s="269"/>
      <c r="G93" s="269"/>
      <c r="H93" s="269"/>
      <c r="I93" s="269"/>
      <c r="J93" s="269"/>
      <c r="K93" s="269"/>
      <c r="L93" s="269"/>
      <c r="M93" s="269"/>
      <c r="N93" s="269"/>
      <c r="O93" s="269"/>
      <c r="P93" s="269"/>
      <c r="Q93" s="269"/>
      <c r="R93" s="269"/>
      <c r="S93" s="269"/>
      <c r="T93" s="269"/>
      <c r="U93" s="269"/>
      <c r="V93" s="269"/>
      <c r="W93" s="269"/>
      <c r="X93" s="269"/>
      <c r="Y93" s="269"/>
      <c r="Z93" s="270"/>
    </row>
    <row r="94" spans="2:26">
      <c r="B94" s="268"/>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70"/>
    </row>
    <row r="95" spans="2:26">
      <c r="B95" s="268"/>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70"/>
    </row>
    <row r="96" spans="2:26">
      <c r="B96" s="268"/>
      <c r="C96" s="269"/>
      <c r="D96" s="269"/>
      <c r="E96" s="269"/>
      <c r="F96" s="269"/>
      <c r="G96" s="269"/>
      <c r="H96" s="269"/>
      <c r="I96" s="269"/>
      <c r="J96" s="269"/>
      <c r="K96" s="269"/>
      <c r="L96" s="269"/>
      <c r="M96" s="269"/>
      <c r="N96" s="269"/>
      <c r="O96" s="269"/>
      <c r="P96" s="269"/>
      <c r="Q96" s="269"/>
      <c r="R96" s="269"/>
      <c r="S96" s="269"/>
      <c r="T96" s="269"/>
      <c r="U96" s="269"/>
      <c r="V96" s="269"/>
      <c r="W96" s="269"/>
      <c r="X96" s="269"/>
      <c r="Y96" s="269"/>
      <c r="Z96" s="270"/>
    </row>
    <row r="97" spans="2:26">
      <c r="B97" s="268"/>
      <c r="C97" s="269"/>
      <c r="D97" s="269"/>
      <c r="E97" s="269"/>
      <c r="F97" s="269"/>
      <c r="G97" s="269"/>
      <c r="H97" s="269"/>
      <c r="I97" s="269"/>
      <c r="J97" s="269"/>
      <c r="K97" s="269"/>
      <c r="L97" s="269"/>
      <c r="M97" s="269"/>
      <c r="N97" s="269"/>
      <c r="O97" s="269"/>
      <c r="P97" s="269"/>
      <c r="Q97" s="269"/>
      <c r="R97" s="269"/>
      <c r="S97" s="269"/>
      <c r="T97" s="269"/>
      <c r="U97" s="269"/>
      <c r="V97" s="269"/>
      <c r="W97" s="269"/>
      <c r="X97" s="269"/>
      <c r="Y97" s="269"/>
      <c r="Z97" s="270"/>
    </row>
    <row r="98" spans="2:26">
      <c r="B98" s="268"/>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70"/>
    </row>
    <row r="99" spans="2:26">
      <c r="B99" s="268"/>
      <c r="C99" s="269"/>
      <c r="D99" s="269"/>
      <c r="E99" s="269"/>
      <c r="F99" s="269"/>
      <c r="G99" s="269"/>
      <c r="H99" s="269"/>
      <c r="I99" s="269"/>
      <c r="J99" s="269"/>
      <c r="K99" s="269"/>
      <c r="L99" s="269"/>
      <c r="M99" s="269"/>
      <c r="N99" s="269"/>
      <c r="O99" s="269"/>
      <c r="P99" s="269"/>
      <c r="Q99" s="269"/>
      <c r="R99" s="269"/>
      <c r="S99" s="269"/>
      <c r="T99" s="269"/>
      <c r="U99" s="269"/>
      <c r="V99" s="269"/>
      <c r="W99" s="269"/>
      <c r="X99" s="269"/>
      <c r="Y99" s="269"/>
      <c r="Z99" s="270"/>
    </row>
    <row r="100" spans="2:26">
      <c r="B100" s="268"/>
      <c r="C100" s="269"/>
      <c r="D100" s="269"/>
      <c r="E100" s="269"/>
      <c r="F100" s="269"/>
      <c r="G100" s="269"/>
      <c r="H100" s="269"/>
      <c r="I100" s="269"/>
      <c r="J100" s="269"/>
      <c r="K100" s="269"/>
      <c r="L100" s="269"/>
      <c r="M100" s="269"/>
      <c r="N100" s="269"/>
      <c r="O100" s="269"/>
      <c r="P100" s="269"/>
      <c r="Q100" s="269"/>
      <c r="R100" s="269"/>
      <c r="S100" s="269"/>
      <c r="T100" s="269"/>
      <c r="U100" s="269"/>
      <c r="V100" s="269"/>
      <c r="W100" s="269"/>
      <c r="X100" s="269"/>
      <c r="Y100" s="269"/>
      <c r="Z100" s="270"/>
    </row>
    <row r="101" spans="2:26">
      <c r="B101" s="268"/>
      <c r="C101" s="269"/>
      <c r="D101" s="269"/>
      <c r="E101" s="269"/>
      <c r="F101" s="269"/>
      <c r="G101" s="269"/>
      <c r="H101" s="269"/>
      <c r="I101" s="269"/>
      <c r="J101" s="269"/>
      <c r="K101" s="269"/>
      <c r="L101" s="269"/>
      <c r="M101" s="269"/>
      <c r="N101" s="269"/>
      <c r="O101" s="269"/>
      <c r="P101" s="269"/>
      <c r="Q101" s="269"/>
      <c r="R101" s="269"/>
      <c r="S101" s="269"/>
      <c r="T101" s="269"/>
      <c r="U101" s="269"/>
      <c r="V101" s="269"/>
      <c r="W101" s="269"/>
      <c r="X101" s="269"/>
      <c r="Y101" s="269"/>
      <c r="Z101" s="270"/>
    </row>
    <row r="102" spans="2:26">
      <c r="B102" s="268"/>
      <c r="C102" s="269"/>
      <c r="D102" s="269"/>
      <c r="E102" s="269"/>
      <c r="F102" s="269"/>
      <c r="G102" s="269"/>
      <c r="H102" s="269"/>
      <c r="I102" s="269"/>
      <c r="J102" s="269"/>
      <c r="K102" s="269"/>
      <c r="L102" s="269"/>
      <c r="M102" s="269"/>
      <c r="N102" s="269"/>
      <c r="O102" s="269"/>
      <c r="P102" s="269"/>
      <c r="Q102" s="269"/>
      <c r="R102" s="269"/>
      <c r="S102" s="269"/>
      <c r="T102" s="269"/>
      <c r="U102" s="269"/>
      <c r="V102" s="269"/>
      <c r="W102" s="269"/>
      <c r="X102" s="269"/>
      <c r="Y102" s="269"/>
      <c r="Z102" s="270"/>
    </row>
    <row r="103" spans="2:26">
      <c r="B103" s="268"/>
      <c r="C103" s="269"/>
      <c r="D103" s="269"/>
      <c r="E103" s="269"/>
      <c r="F103" s="269"/>
      <c r="G103" s="269"/>
      <c r="H103" s="269"/>
      <c r="I103" s="269"/>
      <c r="J103" s="269"/>
      <c r="K103" s="269"/>
      <c r="L103" s="269"/>
      <c r="M103" s="269"/>
      <c r="N103" s="269"/>
      <c r="O103" s="269"/>
      <c r="P103" s="269"/>
      <c r="Q103" s="269"/>
      <c r="R103" s="269"/>
      <c r="S103" s="269"/>
      <c r="T103" s="269"/>
      <c r="U103" s="269"/>
      <c r="V103" s="269"/>
      <c r="W103" s="269"/>
      <c r="X103" s="269"/>
      <c r="Y103" s="269"/>
      <c r="Z103" s="270"/>
    </row>
    <row r="104" spans="2:26">
      <c r="B104" s="268"/>
      <c r="C104" s="269"/>
      <c r="D104" s="269"/>
      <c r="E104" s="269"/>
      <c r="F104" s="269"/>
      <c r="G104" s="269"/>
      <c r="H104" s="269"/>
      <c r="I104" s="269"/>
      <c r="J104" s="269"/>
      <c r="K104" s="269"/>
      <c r="L104" s="269"/>
      <c r="M104" s="269"/>
      <c r="N104" s="269"/>
      <c r="O104" s="269"/>
      <c r="P104" s="269"/>
      <c r="Q104" s="269"/>
      <c r="R104" s="269"/>
      <c r="S104" s="269"/>
      <c r="T104" s="269"/>
      <c r="U104" s="269"/>
      <c r="V104" s="269"/>
      <c r="W104" s="269"/>
      <c r="X104" s="269"/>
      <c r="Y104" s="269"/>
      <c r="Z104" s="270"/>
    </row>
    <row r="105" spans="2:26">
      <c r="B105" s="268"/>
      <c r="C105" s="269"/>
      <c r="D105" s="269"/>
      <c r="E105" s="269"/>
      <c r="F105" s="269"/>
      <c r="G105" s="269"/>
      <c r="H105" s="269"/>
      <c r="I105" s="269"/>
      <c r="J105" s="269"/>
      <c r="K105" s="269"/>
      <c r="L105" s="269"/>
      <c r="M105" s="269"/>
      <c r="N105" s="269"/>
      <c r="O105" s="269"/>
      <c r="P105" s="269"/>
      <c r="Q105" s="269"/>
      <c r="R105" s="269"/>
      <c r="S105" s="269"/>
      <c r="T105" s="269"/>
      <c r="U105" s="269"/>
      <c r="V105" s="269"/>
      <c r="W105" s="269"/>
      <c r="X105" s="269"/>
      <c r="Y105" s="269"/>
      <c r="Z105" s="270"/>
    </row>
    <row r="106" spans="2:26">
      <c r="B106" s="268"/>
      <c r="C106" s="269"/>
      <c r="D106" s="269"/>
      <c r="E106" s="269"/>
      <c r="F106" s="269"/>
      <c r="G106" s="269"/>
      <c r="H106" s="269"/>
      <c r="I106" s="269"/>
      <c r="J106" s="269"/>
      <c r="K106" s="269"/>
      <c r="L106" s="269"/>
      <c r="M106" s="269"/>
      <c r="N106" s="269"/>
      <c r="O106" s="269"/>
      <c r="P106" s="269"/>
      <c r="Q106" s="269"/>
      <c r="R106" s="269"/>
      <c r="S106" s="269"/>
      <c r="T106" s="269"/>
      <c r="U106" s="269"/>
      <c r="V106" s="269"/>
      <c r="W106" s="269"/>
      <c r="X106" s="269"/>
      <c r="Y106" s="269"/>
      <c r="Z106" s="270"/>
    </row>
    <row r="107" spans="2:26">
      <c r="B107" s="268"/>
      <c r="C107" s="269"/>
      <c r="D107" s="269"/>
      <c r="E107" s="269"/>
      <c r="F107" s="269"/>
      <c r="G107" s="269"/>
      <c r="H107" s="269"/>
      <c r="I107" s="269"/>
      <c r="J107" s="269"/>
      <c r="K107" s="269"/>
      <c r="L107" s="269"/>
      <c r="M107" s="269"/>
      <c r="N107" s="269"/>
      <c r="O107" s="269"/>
      <c r="P107" s="269"/>
      <c r="Q107" s="269"/>
      <c r="R107" s="269"/>
      <c r="S107" s="269"/>
      <c r="T107" s="269"/>
      <c r="U107" s="269"/>
      <c r="V107" s="269"/>
      <c r="W107" s="269"/>
      <c r="X107" s="269"/>
      <c r="Y107" s="269"/>
      <c r="Z107" s="270"/>
    </row>
    <row r="108" spans="2:26">
      <c r="B108" s="268"/>
      <c r="C108" s="269"/>
      <c r="D108" s="269"/>
      <c r="E108" s="269"/>
      <c r="F108" s="269"/>
      <c r="G108" s="269"/>
      <c r="H108" s="269"/>
      <c r="I108" s="269"/>
      <c r="J108" s="269"/>
      <c r="K108" s="269"/>
      <c r="L108" s="269"/>
      <c r="M108" s="269"/>
      <c r="N108" s="269"/>
      <c r="O108" s="269"/>
      <c r="P108" s="269"/>
      <c r="Q108" s="269"/>
      <c r="R108" s="269"/>
      <c r="S108" s="269"/>
      <c r="T108" s="269"/>
      <c r="U108" s="269"/>
      <c r="V108" s="269"/>
      <c r="W108" s="269"/>
      <c r="X108" s="269"/>
      <c r="Y108" s="269"/>
      <c r="Z108" s="270"/>
    </row>
    <row r="109" spans="2:26">
      <c r="B109" s="268"/>
      <c r="C109" s="269"/>
      <c r="D109" s="269"/>
      <c r="E109" s="269"/>
      <c r="F109" s="269"/>
      <c r="G109" s="269"/>
      <c r="H109" s="269"/>
      <c r="I109" s="269"/>
      <c r="J109" s="269"/>
      <c r="K109" s="269"/>
      <c r="L109" s="269"/>
      <c r="M109" s="269"/>
      <c r="N109" s="269"/>
      <c r="O109" s="269"/>
      <c r="P109" s="269"/>
      <c r="Q109" s="269"/>
      <c r="R109" s="269"/>
      <c r="S109" s="269"/>
      <c r="T109" s="269"/>
      <c r="U109" s="269"/>
      <c r="V109" s="269"/>
      <c r="W109" s="269"/>
      <c r="X109" s="269"/>
      <c r="Y109" s="269"/>
      <c r="Z109" s="270"/>
    </row>
    <row r="110" spans="2:26">
      <c r="B110" s="268"/>
      <c r="C110" s="269"/>
      <c r="D110" s="269"/>
      <c r="E110" s="269"/>
      <c r="F110" s="269"/>
      <c r="G110" s="269"/>
      <c r="H110" s="269"/>
      <c r="I110" s="269"/>
      <c r="J110" s="269"/>
      <c r="K110" s="269"/>
      <c r="L110" s="269"/>
      <c r="M110" s="269"/>
      <c r="N110" s="269"/>
      <c r="O110" s="269"/>
      <c r="P110" s="269"/>
      <c r="Q110" s="269"/>
      <c r="R110" s="269"/>
      <c r="S110" s="269"/>
      <c r="T110" s="269"/>
      <c r="U110" s="269"/>
      <c r="V110" s="269"/>
      <c r="W110" s="269"/>
      <c r="X110" s="269"/>
      <c r="Y110" s="269"/>
      <c r="Z110" s="270"/>
    </row>
    <row r="111" spans="2:26">
      <c r="B111" s="268"/>
      <c r="C111" s="269"/>
      <c r="D111" s="269"/>
      <c r="E111" s="269"/>
      <c r="F111" s="269"/>
      <c r="G111" s="269"/>
      <c r="H111" s="269"/>
      <c r="I111" s="269"/>
      <c r="J111" s="269"/>
      <c r="K111" s="269"/>
      <c r="L111" s="269"/>
      <c r="M111" s="269"/>
      <c r="N111" s="269"/>
      <c r="O111" s="269"/>
      <c r="P111" s="269"/>
      <c r="Q111" s="269"/>
      <c r="R111" s="269"/>
      <c r="S111" s="269"/>
      <c r="T111" s="269"/>
      <c r="U111" s="269"/>
      <c r="V111" s="269"/>
      <c r="W111" s="269"/>
      <c r="X111" s="269"/>
      <c r="Y111" s="269"/>
      <c r="Z111" s="270"/>
    </row>
    <row r="112" spans="2:26">
      <c r="B112" s="268"/>
      <c r="C112" s="269"/>
      <c r="D112" s="269"/>
      <c r="E112" s="269"/>
      <c r="F112" s="269"/>
      <c r="G112" s="269"/>
      <c r="H112" s="269"/>
      <c r="I112" s="269"/>
      <c r="J112" s="269"/>
      <c r="K112" s="269"/>
      <c r="L112" s="269"/>
      <c r="M112" s="269"/>
      <c r="N112" s="269"/>
      <c r="O112" s="269"/>
      <c r="P112" s="269"/>
      <c r="Q112" s="269"/>
      <c r="R112" s="269"/>
      <c r="S112" s="269"/>
      <c r="T112" s="269"/>
      <c r="U112" s="269"/>
      <c r="V112" s="269"/>
      <c r="W112" s="269"/>
      <c r="X112" s="269"/>
      <c r="Y112" s="269"/>
      <c r="Z112" s="270"/>
    </row>
    <row r="113" spans="2:26">
      <c r="B113" s="268"/>
      <c r="C113" s="269"/>
      <c r="D113" s="269"/>
      <c r="E113" s="269"/>
      <c r="F113" s="269"/>
      <c r="G113" s="269"/>
      <c r="H113" s="269"/>
      <c r="I113" s="269"/>
      <c r="J113" s="269"/>
      <c r="K113" s="269"/>
      <c r="L113" s="269"/>
      <c r="M113" s="269"/>
      <c r="N113" s="269"/>
      <c r="O113" s="269"/>
      <c r="P113" s="269"/>
      <c r="Q113" s="269"/>
      <c r="R113" s="269"/>
      <c r="S113" s="269"/>
      <c r="T113" s="269"/>
      <c r="U113" s="269"/>
      <c r="V113" s="269"/>
      <c r="W113" s="269"/>
      <c r="X113" s="269"/>
      <c r="Y113" s="269"/>
      <c r="Z113" s="270"/>
    </row>
    <row r="114" spans="2:26">
      <c r="B114" s="268"/>
      <c r="C114" s="269"/>
      <c r="D114" s="269"/>
      <c r="E114" s="269"/>
      <c r="F114" s="269"/>
      <c r="G114" s="269"/>
      <c r="H114" s="269"/>
      <c r="I114" s="269"/>
      <c r="J114" s="269"/>
      <c r="K114" s="269"/>
      <c r="L114" s="269"/>
      <c r="M114" s="269"/>
      <c r="N114" s="269"/>
      <c r="O114" s="269"/>
      <c r="P114" s="269"/>
      <c r="Q114" s="269"/>
      <c r="R114" s="269"/>
      <c r="S114" s="269"/>
      <c r="T114" s="269"/>
      <c r="U114" s="269"/>
      <c r="V114" s="269"/>
      <c r="W114" s="269"/>
      <c r="X114" s="269"/>
      <c r="Y114" s="269"/>
      <c r="Z114" s="270"/>
    </row>
    <row r="115" spans="2:26">
      <c r="B115" s="268"/>
      <c r="C115" s="269"/>
      <c r="D115" s="269"/>
      <c r="E115" s="269"/>
      <c r="F115" s="269"/>
      <c r="G115" s="269"/>
      <c r="H115" s="269"/>
      <c r="I115" s="269"/>
      <c r="J115" s="269"/>
      <c r="K115" s="269"/>
      <c r="L115" s="269"/>
      <c r="M115" s="269"/>
      <c r="N115" s="269"/>
      <c r="O115" s="269"/>
      <c r="P115" s="269"/>
      <c r="Q115" s="269"/>
      <c r="R115" s="269"/>
      <c r="S115" s="269"/>
      <c r="T115" s="269"/>
      <c r="U115" s="269"/>
      <c r="V115" s="269"/>
      <c r="W115" s="269"/>
      <c r="X115" s="269"/>
      <c r="Y115" s="269"/>
      <c r="Z115" s="270"/>
    </row>
    <row r="116" spans="2:26">
      <c r="B116" s="268"/>
      <c r="C116" s="269"/>
      <c r="D116" s="269"/>
      <c r="E116" s="269"/>
      <c r="F116" s="269"/>
      <c r="G116" s="269"/>
      <c r="H116" s="269"/>
      <c r="I116" s="269"/>
      <c r="J116" s="269"/>
      <c r="K116" s="269"/>
      <c r="L116" s="269"/>
      <c r="M116" s="269"/>
      <c r="N116" s="269"/>
      <c r="O116" s="269"/>
      <c r="P116" s="269"/>
      <c r="Q116" s="269"/>
      <c r="R116" s="269"/>
      <c r="S116" s="269"/>
      <c r="T116" s="269"/>
      <c r="U116" s="269"/>
      <c r="V116" s="269"/>
      <c r="W116" s="269"/>
      <c r="X116" s="269"/>
      <c r="Y116" s="269"/>
      <c r="Z116" s="270"/>
    </row>
    <row r="117" spans="2:26">
      <c r="B117" s="268"/>
      <c r="C117" s="269"/>
      <c r="D117" s="269"/>
      <c r="E117" s="269"/>
      <c r="F117" s="269"/>
      <c r="G117" s="269"/>
      <c r="H117" s="269"/>
      <c r="I117" s="269"/>
      <c r="J117" s="269"/>
      <c r="K117" s="269"/>
      <c r="L117" s="269"/>
      <c r="M117" s="269"/>
      <c r="N117" s="269"/>
      <c r="O117" s="269"/>
      <c r="P117" s="269"/>
      <c r="Q117" s="269"/>
      <c r="R117" s="269"/>
      <c r="S117" s="269"/>
      <c r="T117" s="269"/>
      <c r="U117" s="269"/>
      <c r="V117" s="269"/>
      <c r="W117" s="269"/>
      <c r="X117" s="269"/>
      <c r="Y117" s="269"/>
      <c r="Z117" s="270"/>
    </row>
    <row r="118" spans="2:26">
      <c r="B118" s="268"/>
      <c r="C118" s="269"/>
      <c r="D118" s="269"/>
      <c r="E118" s="269"/>
      <c r="F118" s="269"/>
      <c r="G118" s="269"/>
      <c r="H118" s="269"/>
      <c r="I118" s="269"/>
      <c r="J118" s="269"/>
      <c r="K118" s="269"/>
      <c r="L118" s="269"/>
      <c r="M118" s="269"/>
      <c r="N118" s="269"/>
      <c r="O118" s="269"/>
      <c r="P118" s="269"/>
      <c r="Q118" s="269"/>
      <c r="R118" s="269"/>
      <c r="S118" s="269"/>
      <c r="T118" s="269"/>
      <c r="U118" s="269"/>
      <c r="V118" s="269"/>
      <c r="W118" s="269"/>
      <c r="X118" s="269"/>
      <c r="Y118" s="269"/>
      <c r="Z118" s="270"/>
    </row>
    <row r="119" spans="2:26">
      <c r="B119" s="268"/>
      <c r="C119" s="269"/>
      <c r="D119" s="269"/>
      <c r="E119" s="269"/>
      <c r="F119" s="269"/>
      <c r="G119" s="269"/>
      <c r="H119" s="269"/>
      <c r="I119" s="269"/>
      <c r="J119" s="269"/>
      <c r="K119" s="269"/>
      <c r="L119" s="269"/>
      <c r="M119" s="269"/>
      <c r="N119" s="269"/>
      <c r="O119" s="269"/>
      <c r="P119" s="269"/>
      <c r="Q119" s="269"/>
      <c r="R119" s="269"/>
      <c r="S119" s="269"/>
      <c r="T119" s="269"/>
      <c r="U119" s="269"/>
      <c r="V119" s="269"/>
      <c r="W119" s="269"/>
      <c r="X119" s="269"/>
      <c r="Y119" s="269"/>
      <c r="Z119" s="270"/>
    </row>
    <row r="120" spans="2:26">
      <c r="B120" s="268"/>
      <c r="C120" s="269"/>
      <c r="D120" s="269"/>
      <c r="E120" s="269"/>
      <c r="F120" s="269"/>
      <c r="G120" s="269"/>
      <c r="H120" s="269"/>
      <c r="I120" s="269"/>
      <c r="J120" s="269"/>
      <c r="K120" s="269"/>
      <c r="L120" s="269"/>
      <c r="M120" s="269"/>
      <c r="N120" s="269"/>
      <c r="O120" s="269"/>
      <c r="P120" s="269"/>
      <c r="Q120" s="269"/>
      <c r="R120" s="269"/>
      <c r="S120" s="269"/>
      <c r="T120" s="269"/>
      <c r="U120" s="269"/>
      <c r="V120" s="269"/>
      <c r="W120" s="269"/>
      <c r="X120" s="269"/>
      <c r="Y120" s="269"/>
      <c r="Z120" s="270"/>
    </row>
    <row r="121" spans="2:26">
      <c r="B121" s="268"/>
      <c r="C121" s="269"/>
      <c r="D121" s="269"/>
      <c r="E121" s="269"/>
      <c r="F121" s="269"/>
      <c r="G121" s="269"/>
      <c r="H121" s="269"/>
      <c r="I121" s="269"/>
      <c r="J121" s="269"/>
      <c r="K121" s="269"/>
      <c r="L121" s="269"/>
      <c r="M121" s="269"/>
      <c r="N121" s="269"/>
      <c r="O121" s="269"/>
      <c r="P121" s="269"/>
      <c r="Q121" s="269"/>
      <c r="R121" s="269"/>
      <c r="S121" s="269"/>
      <c r="T121" s="269"/>
      <c r="U121" s="269"/>
      <c r="V121" s="269"/>
      <c r="W121" s="269"/>
      <c r="X121" s="269"/>
      <c r="Y121" s="269"/>
      <c r="Z121" s="270"/>
    </row>
    <row r="122" spans="2:26">
      <c r="B122" s="268"/>
      <c r="C122" s="269"/>
      <c r="D122" s="269"/>
      <c r="E122" s="269"/>
      <c r="F122" s="269"/>
      <c r="G122" s="269"/>
      <c r="H122" s="269"/>
      <c r="I122" s="269"/>
      <c r="J122" s="269"/>
      <c r="K122" s="269"/>
      <c r="L122" s="269"/>
      <c r="M122" s="269"/>
      <c r="N122" s="269"/>
      <c r="O122" s="269"/>
      <c r="P122" s="269"/>
      <c r="Q122" s="269"/>
      <c r="R122" s="269"/>
      <c r="S122" s="269"/>
      <c r="T122" s="269"/>
      <c r="U122" s="269"/>
      <c r="V122" s="269"/>
      <c r="W122" s="269"/>
      <c r="X122" s="269"/>
      <c r="Y122" s="269"/>
      <c r="Z122" s="270"/>
    </row>
    <row r="123" spans="2:26">
      <c r="B123" s="268"/>
      <c r="C123" s="269"/>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70"/>
    </row>
    <row r="124" spans="2:26">
      <c r="B124" s="268"/>
      <c r="C124" s="269"/>
      <c r="D124" s="269"/>
      <c r="E124" s="269"/>
      <c r="F124" s="269"/>
      <c r="G124" s="269"/>
      <c r="H124" s="269"/>
      <c r="I124" s="269"/>
      <c r="J124" s="269"/>
      <c r="K124" s="269"/>
      <c r="L124" s="269"/>
      <c r="M124" s="269"/>
      <c r="N124" s="269"/>
      <c r="O124" s="269"/>
      <c r="P124" s="269"/>
      <c r="Q124" s="269"/>
      <c r="R124" s="269"/>
      <c r="S124" s="269"/>
      <c r="T124" s="269"/>
      <c r="U124" s="269"/>
      <c r="V124" s="269"/>
      <c r="W124" s="269"/>
      <c r="X124" s="269"/>
      <c r="Y124" s="269"/>
      <c r="Z124" s="270"/>
    </row>
    <row r="125" spans="2:26">
      <c r="B125" s="268"/>
      <c r="C125" s="269"/>
      <c r="D125" s="269"/>
      <c r="E125" s="269"/>
      <c r="F125" s="269"/>
      <c r="G125" s="269"/>
      <c r="H125" s="269"/>
      <c r="I125" s="269"/>
      <c r="J125" s="269"/>
      <c r="K125" s="269"/>
      <c r="L125" s="269"/>
      <c r="M125" s="269"/>
      <c r="N125" s="269"/>
      <c r="O125" s="269"/>
      <c r="P125" s="269"/>
      <c r="Q125" s="269"/>
      <c r="R125" s="269"/>
      <c r="S125" s="269"/>
      <c r="T125" s="269"/>
      <c r="U125" s="269"/>
      <c r="V125" s="269"/>
      <c r="W125" s="269"/>
      <c r="X125" s="269"/>
      <c r="Y125" s="269"/>
      <c r="Z125" s="270"/>
    </row>
    <row r="126" spans="2:26">
      <c r="B126" s="268"/>
      <c r="C126" s="269"/>
      <c r="D126" s="269"/>
      <c r="E126" s="269"/>
      <c r="F126" s="269"/>
      <c r="G126" s="269"/>
      <c r="H126" s="269"/>
      <c r="I126" s="269"/>
      <c r="J126" s="269"/>
      <c r="K126" s="269"/>
      <c r="L126" s="269"/>
      <c r="M126" s="269"/>
      <c r="N126" s="269"/>
      <c r="O126" s="269"/>
      <c r="P126" s="269"/>
      <c r="Q126" s="269"/>
      <c r="R126" s="269"/>
      <c r="S126" s="269"/>
      <c r="T126" s="269"/>
      <c r="U126" s="269"/>
      <c r="V126" s="269"/>
      <c r="W126" s="269"/>
      <c r="X126" s="269"/>
      <c r="Y126" s="269"/>
      <c r="Z126" s="270"/>
    </row>
    <row r="127" spans="2:26">
      <c r="B127" s="268"/>
      <c r="C127" s="269"/>
      <c r="D127" s="269"/>
      <c r="E127" s="269"/>
      <c r="F127" s="269"/>
      <c r="G127" s="269"/>
      <c r="H127" s="269"/>
      <c r="I127" s="269"/>
      <c r="J127" s="269"/>
      <c r="K127" s="269"/>
      <c r="L127" s="269"/>
      <c r="M127" s="269"/>
      <c r="N127" s="269"/>
      <c r="O127" s="269"/>
      <c r="P127" s="269"/>
      <c r="Q127" s="269"/>
      <c r="R127" s="269"/>
      <c r="S127" s="269"/>
      <c r="T127" s="269"/>
      <c r="U127" s="269"/>
      <c r="V127" s="269"/>
      <c r="W127" s="269"/>
      <c r="X127" s="269"/>
      <c r="Y127" s="269"/>
      <c r="Z127" s="270"/>
    </row>
    <row r="128" spans="2:26">
      <c r="B128" s="268"/>
      <c r="C128" s="269"/>
      <c r="D128" s="269"/>
      <c r="E128" s="269"/>
      <c r="F128" s="269"/>
      <c r="G128" s="269"/>
      <c r="H128" s="269"/>
      <c r="I128" s="269"/>
      <c r="J128" s="269"/>
      <c r="K128" s="269"/>
      <c r="L128" s="269"/>
      <c r="M128" s="269"/>
      <c r="N128" s="269"/>
      <c r="O128" s="269"/>
      <c r="P128" s="269"/>
      <c r="Q128" s="269"/>
      <c r="R128" s="269"/>
      <c r="S128" s="269"/>
      <c r="T128" s="269"/>
      <c r="U128" s="269"/>
      <c r="V128" s="269"/>
      <c r="W128" s="269"/>
      <c r="X128" s="269"/>
      <c r="Y128" s="269"/>
      <c r="Z128" s="270"/>
    </row>
    <row r="129" spans="2:26">
      <c r="B129" s="268"/>
      <c r="C129" s="269"/>
      <c r="D129" s="269"/>
      <c r="E129" s="269"/>
      <c r="F129" s="269"/>
      <c r="G129" s="269"/>
      <c r="H129" s="269"/>
      <c r="I129" s="269"/>
      <c r="J129" s="269"/>
      <c r="K129" s="269"/>
      <c r="L129" s="269"/>
      <c r="M129" s="269"/>
      <c r="N129" s="269"/>
      <c r="O129" s="269"/>
      <c r="P129" s="269"/>
      <c r="Q129" s="269"/>
      <c r="R129" s="269"/>
      <c r="S129" s="269"/>
      <c r="T129" s="269"/>
      <c r="U129" s="269"/>
      <c r="V129" s="269"/>
      <c r="W129" s="269"/>
      <c r="X129" s="269"/>
      <c r="Y129" s="269"/>
      <c r="Z129" s="270"/>
    </row>
    <row r="130" spans="2:26">
      <c r="B130" s="268"/>
      <c r="C130" s="269"/>
      <c r="D130" s="269"/>
      <c r="E130" s="269"/>
      <c r="F130" s="269"/>
      <c r="G130" s="269"/>
      <c r="H130" s="269"/>
      <c r="I130" s="269"/>
      <c r="J130" s="269"/>
      <c r="K130" s="269"/>
      <c r="L130" s="269"/>
      <c r="M130" s="269"/>
      <c r="N130" s="269"/>
      <c r="O130" s="269"/>
      <c r="P130" s="269"/>
      <c r="Q130" s="269"/>
      <c r="R130" s="269"/>
      <c r="S130" s="269"/>
      <c r="T130" s="269"/>
      <c r="U130" s="269"/>
      <c r="V130" s="269"/>
      <c r="W130" s="269"/>
      <c r="X130" s="269"/>
      <c r="Y130" s="269"/>
      <c r="Z130" s="270"/>
    </row>
    <row r="131" spans="2:26">
      <c r="B131" s="268"/>
      <c r="C131" s="269"/>
      <c r="D131" s="269"/>
      <c r="E131" s="269"/>
      <c r="F131" s="269"/>
      <c r="G131" s="269"/>
      <c r="H131" s="269"/>
      <c r="I131" s="269"/>
      <c r="J131" s="269"/>
      <c r="K131" s="269"/>
      <c r="L131" s="269"/>
      <c r="M131" s="269"/>
      <c r="N131" s="269"/>
      <c r="O131" s="269"/>
      <c r="P131" s="269"/>
      <c r="Q131" s="269"/>
      <c r="R131" s="269"/>
      <c r="S131" s="269"/>
      <c r="T131" s="269"/>
      <c r="U131" s="269"/>
      <c r="V131" s="269"/>
      <c r="W131" s="269"/>
      <c r="X131" s="269"/>
      <c r="Y131" s="269"/>
      <c r="Z131" s="270"/>
    </row>
    <row r="132" spans="2:26">
      <c r="B132" s="268"/>
      <c r="C132" s="269"/>
      <c r="D132" s="269"/>
      <c r="E132" s="269"/>
      <c r="F132" s="269"/>
      <c r="G132" s="269"/>
      <c r="H132" s="269"/>
      <c r="I132" s="269"/>
      <c r="J132" s="269"/>
      <c r="K132" s="269"/>
      <c r="L132" s="269"/>
      <c r="M132" s="269"/>
      <c r="N132" s="269"/>
      <c r="O132" s="269"/>
      <c r="P132" s="269"/>
      <c r="Q132" s="269"/>
      <c r="R132" s="269"/>
      <c r="S132" s="269"/>
      <c r="T132" s="269"/>
      <c r="U132" s="269"/>
      <c r="V132" s="269"/>
      <c r="W132" s="269"/>
      <c r="X132" s="269"/>
      <c r="Y132" s="269"/>
      <c r="Z132" s="270"/>
    </row>
    <row r="133" spans="2:26">
      <c r="B133" s="268"/>
      <c r="C133" s="269"/>
      <c r="D133" s="269"/>
      <c r="E133" s="269"/>
      <c r="F133" s="269"/>
      <c r="G133" s="269"/>
      <c r="H133" s="269"/>
      <c r="I133" s="269"/>
      <c r="J133" s="269"/>
      <c r="K133" s="269"/>
      <c r="L133" s="269"/>
      <c r="M133" s="269"/>
      <c r="N133" s="269"/>
      <c r="O133" s="269"/>
      <c r="P133" s="269"/>
      <c r="Q133" s="269"/>
      <c r="R133" s="269"/>
      <c r="S133" s="269"/>
      <c r="T133" s="269"/>
      <c r="U133" s="269"/>
      <c r="V133" s="269"/>
      <c r="W133" s="269"/>
      <c r="X133" s="269"/>
      <c r="Y133" s="269"/>
      <c r="Z133" s="270"/>
    </row>
    <row r="134" spans="2:26">
      <c r="B134" s="268"/>
      <c r="C134" s="269"/>
      <c r="D134" s="269"/>
      <c r="E134" s="269"/>
      <c r="F134" s="269"/>
      <c r="G134" s="269"/>
      <c r="H134" s="269"/>
      <c r="I134" s="269"/>
      <c r="J134" s="269"/>
      <c r="K134" s="269"/>
      <c r="L134" s="269"/>
      <c r="M134" s="269"/>
      <c r="N134" s="269"/>
      <c r="O134" s="269"/>
      <c r="P134" s="269"/>
      <c r="Q134" s="269"/>
      <c r="R134" s="269"/>
      <c r="S134" s="269"/>
      <c r="T134" s="269"/>
      <c r="U134" s="269"/>
      <c r="V134" s="269"/>
      <c r="W134" s="269"/>
      <c r="X134" s="269"/>
      <c r="Y134" s="269"/>
      <c r="Z134" s="270"/>
    </row>
    <row r="135" spans="2:26">
      <c r="B135" s="268"/>
      <c r="C135" s="269"/>
      <c r="D135" s="269"/>
      <c r="E135" s="269"/>
      <c r="F135" s="269"/>
      <c r="G135" s="269"/>
      <c r="H135" s="269"/>
      <c r="I135" s="269"/>
      <c r="J135" s="269"/>
      <c r="K135" s="269"/>
      <c r="L135" s="269"/>
      <c r="M135" s="269"/>
      <c r="N135" s="269"/>
      <c r="O135" s="269"/>
      <c r="P135" s="269"/>
      <c r="Q135" s="269"/>
      <c r="R135" s="269"/>
      <c r="S135" s="269"/>
      <c r="T135" s="269"/>
      <c r="U135" s="269"/>
      <c r="V135" s="269"/>
      <c r="W135" s="269"/>
      <c r="X135" s="269"/>
      <c r="Y135" s="269"/>
      <c r="Z135" s="270"/>
    </row>
    <row r="136" spans="2:26">
      <c r="B136" s="268"/>
      <c r="C136" s="269"/>
      <c r="D136" s="269"/>
      <c r="E136" s="269"/>
      <c r="F136" s="269"/>
      <c r="G136" s="269"/>
      <c r="H136" s="269"/>
      <c r="I136" s="269"/>
      <c r="J136" s="269"/>
      <c r="K136" s="269"/>
      <c r="L136" s="269"/>
      <c r="M136" s="269"/>
      <c r="N136" s="269"/>
      <c r="O136" s="269"/>
      <c r="P136" s="269"/>
      <c r="Q136" s="269"/>
      <c r="R136" s="269"/>
      <c r="S136" s="269"/>
      <c r="T136" s="269"/>
      <c r="U136" s="269"/>
      <c r="V136" s="269"/>
      <c r="W136" s="269"/>
      <c r="X136" s="269"/>
      <c r="Y136" s="269"/>
      <c r="Z136" s="270"/>
    </row>
    <row r="137" spans="2:26">
      <c r="B137" s="268"/>
      <c r="C137" s="269"/>
      <c r="D137" s="269"/>
      <c r="E137" s="269"/>
      <c r="F137" s="269"/>
      <c r="G137" s="269"/>
      <c r="H137" s="269"/>
      <c r="I137" s="269"/>
      <c r="J137" s="269"/>
      <c r="K137" s="269"/>
      <c r="L137" s="269"/>
      <c r="M137" s="269"/>
      <c r="N137" s="269"/>
      <c r="O137" s="269"/>
      <c r="P137" s="269"/>
      <c r="Q137" s="269"/>
      <c r="R137" s="269"/>
      <c r="S137" s="269"/>
      <c r="T137" s="269"/>
      <c r="U137" s="269"/>
      <c r="V137" s="269"/>
      <c r="W137" s="269"/>
      <c r="X137" s="269"/>
      <c r="Y137" s="269"/>
      <c r="Z137" s="270"/>
    </row>
    <row r="138" spans="2:26">
      <c r="B138" s="268"/>
      <c r="C138" s="269"/>
      <c r="D138" s="269"/>
      <c r="E138" s="269"/>
      <c r="F138" s="269"/>
      <c r="G138" s="269"/>
      <c r="H138" s="269"/>
      <c r="I138" s="269"/>
      <c r="J138" s="269"/>
      <c r="K138" s="269"/>
      <c r="L138" s="269"/>
      <c r="M138" s="269"/>
      <c r="N138" s="269"/>
      <c r="O138" s="269"/>
      <c r="P138" s="269"/>
      <c r="Q138" s="269"/>
      <c r="R138" s="269"/>
      <c r="S138" s="269"/>
      <c r="T138" s="269"/>
      <c r="U138" s="269"/>
      <c r="V138" s="269"/>
      <c r="W138" s="269"/>
      <c r="X138" s="269"/>
      <c r="Y138" s="269"/>
      <c r="Z138" s="270"/>
    </row>
    <row r="139" spans="2:26">
      <c r="B139" s="268"/>
      <c r="C139" s="269"/>
      <c r="D139" s="269"/>
      <c r="E139" s="269"/>
      <c r="F139" s="269"/>
      <c r="G139" s="269"/>
      <c r="H139" s="269"/>
      <c r="I139" s="269"/>
      <c r="J139" s="269"/>
      <c r="K139" s="269"/>
      <c r="L139" s="269"/>
      <c r="M139" s="269"/>
      <c r="N139" s="269"/>
      <c r="O139" s="269"/>
      <c r="P139" s="269"/>
      <c r="Q139" s="269"/>
      <c r="R139" s="269"/>
      <c r="S139" s="269"/>
      <c r="T139" s="269"/>
      <c r="U139" s="269"/>
      <c r="V139" s="269"/>
      <c r="W139" s="269"/>
      <c r="X139" s="269"/>
      <c r="Y139" s="269"/>
      <c r="Z139" s="270"/>
    </row>
    <row r="140" spans="2:26">
      <c r="B140" s="268"/>
      <c r="C140" s="269"/>
      <c r="D140" s="269"/>
      <c r="E140" s="269"/>
      <c r="F140" s="269"/>
      <c r="G140" s="269"/>
      <c r="H140" s="269"/>
      <c r="I140" s="269"/>
      <c r="J140" s="269"/>
      <c r="K140" s="269"/>
      <c r="L140" s="269"/>
      <c r="M140" s="269"/>
      <c r="N140" s="269"/>
      <c r="O140" s="269"/>
      <c r="P140" s="269"/>
      <c r="Q140" s="269"/>
      <c r="R140" s="269"/>
      <c r="S140" s="269"/>
      <c r="T140" s="269"/>
      <c r="U140" s="269"/>
      <c r="V140" s="269"/>
      <c r="W140" s="269"/>
      <c r="X140" s="269"/>
      <c r="Y140" s="269"/>
      <c r="Z140" s="270"/>
    </row>
    <row r="141" spans="2:26">
      <c r="B141" s="268"/>
      <c r="C141" s="269"/>
      <c r="D141" s="269"/>
      <c r="E141" s="269"/>
      <c r="F141" s="269"/>
      <c r="G141" s="269"/>
      <c r="H141" s="269"/>
      <c r="I141" s="269"/>
      <c r="J141" s="269"/>
      <c r="K141" s="269"/>
      <c r="L141" s="269"/>
      <c r="M141" s="269"/>
      <c r="N141" s="269"/>
      <c r="O141" s="269"/>
      <c r="P141" s="269"/>
      <c r="Q141" s="269"/>
      <c r="R141" s="269"/>
      <c r="S141" s="269"/>
      <c r="T141" s="269"/>
      <c r="U141" s="269"/>
      <c r="V141" s="269"/>
      <c r="W141" s="269"/>
      <c r="X141" s="269"/>
      <c r="Y141" s="269"/>
      <c r="Z141" s="270"/>
    </row>
    <row r="142" spans="2:26">
      <c r="B142" s="268"/>
      <c r="C142" s="269"/>
      <c r="D142" s="269"/>
      <c r="E142" s="269"/>
      <c r="F142" s="269"/>
      <c r="G142" s="269"/>
      <c r="H142" s="269"/>
      <c r="I142" s="269"/>
      <c r="J142" s="269"/>
      <c r="K142" s="269"/>
      <c r="L142" s="269"/>
      <c r="M142" s="269"/>
      <c r="N142" s="269"/>
      <c r="O142" s="269"/>
      <c r="P142" s="269"/>
      <c r="Q142" s="269"/>
      <c r="R142" s="269"/>
      <c r="S142" s="269"/>
      <c r="T142" s="269"/>
      <c r="U142" s="269"/>
      <c r="V142" s="269"/>
      <c r="W142" s="269"/>
      <c r="X142" s="269"/>
      <c r="Y142" s="269"/>
      <c r="Z142" s="270"/>
    </row>
    <row r="143" spans="2:26">
      <c r="B143" s="268"/>
      <c r="C143" s="269"/>
      <c r="D143" s="269"/>
      <c r="E143" s="269"/>
      <c r="F143" s="269"/>
      <c r="G143" s="269"/>
      <c r="H143" s="269"/>
      <c r="I143" s="269"/>
      <c r="J143" s="269"/>
      <c r="K143" s="269"/>
      <c r="L143" s="269"/>
      <c r="M143" s="269"/>
      <c r="N143" s="269"/>
      <c r="O143" s="269"/>
      <c r="P143" s="269"/>
      <c r="Q143" s="269"/>
      <c r="R143" s="269"/>
      <c r="S143" s="269"/>
      <c r="T143" s="269"/>
      <c r="U143" s="269"/>
      <c r="V143" s="269"/>
      <c r="W143" s="269"/>
      <c r="X143" s="269"/>
      <c r="Y143" s="269"/>
      <c r="Z143" s="270"/>
    </row>
    <row r="144" spans="2:26">
      <c r="B144" s="268"/>
      <c r="C144" s="269"/>
      <c r="D144" s="269"/>
      <c r="E144" s="269"/>
      <c r="F144" s="269"/>
      <c r="G144" s="269"/>
      <c r="H144" s="269"/>
      <c r="I144" s="269"/>
      <c r="J144" s="269"/>
      <c r="K144" s="269"/>
      <c r="L144" s="269"/>
      <c r="M144" s="269"/>
      <c r="N144" s="269"/>
      <c r="O144" s="269"/>
      <c r="P144" s="269"/>
      <c r="Q144" s="269"/>
      <c r="R144" s="269"/>
      <c r="S144" s="269"/>
      <c r="T144" s="269"/>
      <c r="U144" s="269"/>
      <c r="V144" s="269"/>
      <c r="W144" s="269"/>
      <c r="X144" s="269"/>
      <c r="Y144" s="269"/>
      <c r="Z144" s="270"/>
    </row>
    <row r="145" spans="2:26">
      <c r="B145" s="268"/>
      <c r="C145" s="269"/>
      <c r="D145" s="269"/>
      <c r="E145" s="269"/>
      <c r="F145" s="269"/>
      <c r="G145" s="269"/>
      <c r="H145" s="269"/>
      <c r="I145" s="269"/>
      <c r="J145" s="269"/>
      <c r="K145" s="269"/>
      <c r="L145" s="269"/>
      <c r="M145" s="269"/>
      <c r="N145" s="269"/>
      <c r="O145" s="269"/>
      <c r="P145" s="269"/>
      <c r="Q145" s="269"/>
      <c r="R145" s="269"/>
      <c r="S145" s="269"/>
      <c r="T145" s="269"/>
      <c r="U145" s="269"/>
      <c r="V145" s="269"/>
      <c r="W145" s="269"/>
      <c r="X145" s="269"/>
      <c r="Y145" s="269"/>
      <c r="Z145" s="270"/>
    </row>
    <row r="146" spans="2:26">
      <c r="B146" s="268"/>
      <c r="C146" s="269"/>
      <c r="D146" s="269"/>
      <c r="E146" s="269"/>
      <c r="F146" s="269"/>
      <c r="G146" s="269"/>
      <c r="H146" s="269"/>
      <c r="I146" s="269"/>
      <c r="J146" s="269"/>
      <c r="K146" s="269"/>
      <c r="L146" s="269"/>
      <c r="M146" s="269"/>
      <c r="N146" s="269"/>
      <c r="O146" s="269"/>
      <c r="P146" s="269"/>
      <c r="Q146" s="269"/>
      <c r="R146" s="269"/>
      <c r="S146" s="269"/>
      <c r="T146" s="269"/>
      <c r="U146" s="269"/>
      <c r="V146" s="269"/>
      <c r="W146" s="269"/>
      <c r="X146" s="269"/>
      <c r="Y146" s="269"/>
      <c r="Z146" s="270"/>
    </row>
    <row r="147" spans="2:26">
      <c r="B147" s="268"/>
      <c r="C147" s="269"/>
      <c r="D147" s="269"/>
      <c r="E147" s="269"/>
      <c r="F147" s="269"/>
      <c r="G147" s="269"/>
      <c r="H147" s="269"/>
      <c r="I147" s="269"/>
      <c r="J147" s="269"/>
      <c r="K147" s="269"/>
      <c r="L147" s="269"/>
      <c r="M147" s="269"/>
      <c r="N147" s="269"/>
      <c r="O147" s="269"/>
      <c r="P147" s="269"/>
      <c r="Q147" s="269"/>
      <c r="R147" s="269"/>
      <c r="S147" s="269"/>
      <c r="T147" s="269"/>
      <c r="U147" s="269"/>
      <c r="V147" s="269"/>
      <c r="W147" s="269"/>
      <c r="X147" s="269"/>
      <c r="Y147" s="269"/>
      <c r="Z147" s="270"/>
    </row>
    <row r="148" spans="2:26">
      <c r="B148" s="268"/>
      <c r="C148" s="269"/>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70"/>
    </row>
    <row r="149" spans="2:26">
      <c r="B149" s="268"/>
      <c r="C149" s="269"/>
      <c r="D149" s="269"/>
      <c r="E149" s="269"/>
      <c r="F149" s="269"/>
      <c r="G149" s="269"/>
      <c r="H149" s="269"/>
      <c r="I149" s="269"/>
      <c r="J149" s="269"/>
      <c r="K149" s="269"/>
      <c r="L149" s="269"/>
      <c r="M149" s="269"/>
      <c r="N149" s="269"/>
      <c r="O149" s="269"/>
      <c r="P149" s="269"/>
      <c r="Q149" s="269"/>
      <c r="R149" s="269"/>
      <c r="S149" s="269"/>
      <c r="T149" s="269"/>
      <c r="U149" s="269"/>
      <c r="V149" s="269"/>
      <c r="W149" s="269"/>
      <c r="X149" s="269"/>
      <c r="Y149" s="269"/>
      <c r="Z149" s="270"/>
    </row>
    <row r="150" spans="2:26">
      <c r="B150" s="268"/>
      <c r="C150" s="269"/>
      <c r="D150" s="269"/>
      <c r="E150" s="269"/>
      <c r="F150" s="269"/>
      <c r="G150" s="269"/>
      <c r="H150" s="269"/>
      <c r="I150" s="269"/>
      <c r="J150" s="269"/>
      <c r="K150" s="269"/>
      <c r="L150" s="269"/>
      <c r="M150" s="269"/>
      <c r="N150" s="269"/>
      <c r="O150" s="269"/>
      <c r="P150" s="269"/>
      <c r="Q150" s="269"/>
      <c r="R150" s="269"/>
      <c r="S150" s="269"/>
      <c r="T150" s="269"/>
      <c r="U150" s="269"/>
      <c r="V150" s="269"/>
      <c r="W150" s="269"/>
      <c r="X150" s="269"/>
      <c r="Y150" s="269"/>
      <c r="Z150" s="270"/>
    </row>
    <row r="151" spans="2:26">
      <c r="B151" s="268"/>
      <c r="C151" s="269"/>
      <c r="D151" s="269"/>
      <c r="E151" s="269"/>
      <c r="F151" s="269"/>
      <c r="G151" s="269"/>
      <c r="H151" s="269"/>
      <c r="I151" s="269"/>
      <c r="J151" s="269"/>
      <c r="K151" s="269"/>
      <c r="L151" s="269"/>
      <c r="M151" s="269"/>
      <c r="N151" s="269"/>
      <c r="O151" s="269"/>
      <c r="P151" s="269"/>
      <c r="Q151" s="269"/>
      <c r="R151" s="269"/>
      <c r="S151" s="269"/>
      <c r="T151" s="269"/>
      <c r="U151" s="269"/>
      <c r="V151" s="269"/>
      <c r="W151" s="269"/>
      <c r="X151" s="269"/>
      <c r="Y151" s="269"/>
      <c r="Z151" s="270"/>
    </row>
    <row r="152" spans="2:26">
      <c r="B152" s="268"/>
      <c r="C152" s="269"/>
      <c r="D152" s="269"/>
      <c r="E152" s="269"/>
      <c r="F152" s="269"/>
      <c r="G152" s="269"/>
      <c r="H152" s="269"/>
      <c r="I152" s="269"/>
      <c r="J152" s="269"/>
      <c r="K152" s="269"/>
      <c r="L152" s="269"/>
      <c r="M152" s="269"/>
      <c r="N152" s="269"/>
      <c r="O152" s="269"/>
      <c r="P152" s="269"/>
      <c r="Q152" s="269"/>
      <c r="R152" s="269"/>
      <c r="S152" s="269"/>
      <c r="T152" s="269"/>
      <c r="U152" s="269"/>
      <c r="V152" s="269"/>
      <c r="W152" s="269"/>
      <c r="X152" s="269"/>
      <c r="Y152" s="269"/>
      <c r="Z152" s="270"/>
    </row>
    <row r="153" spans="2:26">
      <c r="B153" s="268"/>
      <c r="C153" s="269"/>
      <c r="D153" s="269"/>
      <c r="E153" s="269"/>
      <c r="F153" s="269"/>
      <c r="G153" s="269"/>
      <c r="H153" s="269"/>
      <c r="I153" s="269"/>
      <c r="J153" s="269"/>
      <c r="K153" s="269"/>
      <c r="L153" s="269"/>
      <c r="M153" s="269"/>
      <c r="N153" s="269"/>
      <c r="O153" s="269"/>
      <c r="P153" s="269"/>
      <c r="Q153" s="269"/>
      <c r="R153" s="269"/>
      <c r="S153" s="269"/>
      <c r="T153" s="269"/>
      <c r="U153" s="269"/>
      <c r="V153" s="269"/>
      <c r="W153" s="269"/>
      <c r="X153" s="269"/>
      <c r="Y153" s="269"/>
      <c r="Z153" s="270"/>
    </row>
    <row r="154" spans="2:26">
      <c r="B154" s="268"/>
      <c r="C154" s="269"/>
      <c r="D154" s="269"/>
      <c r="E154" s="269"/>
      <c r="F154" s="269"/>
      <c r="G154" s="269"/>
      <c r="H154" s="269"/>
      <c r="I154" s="269"/>
      <c r="J154" s="269"/>
      <c r="K154" s="269"/>
      <c r="L154" s="269"/>
      <c r="M154" s="269"/>
      <c r="N154" s="269"/>
      <c r="O154" s="269"/>
      <c r="P154" s="269"/>
      <c r="Q154" s="269"/>
      <c r="R154" s="269"/>
      <c r="S154" s="269"/>
      <c r="T154" s="269"/>
      <c r="U154" s="269"/>
      <c r="V154" s="269"/>
      <c r="W154" s="269"/>
      <c r="X154" s="269"/>
      <c r="Y154" s="269"/>
      <c r="Z154" s="270"/>
    </row>
    <row r="155" spans="2:26">
      <c r="B155" s="268"/>
      <c r="C155" s="269"/>
      <c r="D155" s="269"/>
      <c r="E155" s="269"/>
      <c r="F155" s="269"/>
      <c r="G155" s="269"/>
      <c r="H155" s="269"/>
      <c r="I155" s="269"/>
      <c r="J155" s="269"/>
      <c r="K155" s="269"/>
      <c r="L155" s="269"/>
      <c r="M155" s="269"/>
      <c r="N155" s="269"/>
      <c r="O155" s="269"/>
      <c r="P155" s="269"/>
      <c r="Q155" s="269"/>
      <c r="R155" s="269"/>
      <c r="S155" s="269"/>
      <c r="T155" s="269"/>
      <c r="U155" s="269"/>
      <c r="V155" s="269"/>
      <c r="W155" s="269"/>
      <c r="X155" s="269"/>
      <c r="Y155" s="269"/>
      <c r="Z155" s="270"/>
    </row>
    <row r="156" spans="2:26">
      <c r="B156" s="268"/>
      <c r="C156" s="269"/>
      <c r="D156" s="269"/>
      <c r="E156" s="269"/>
      <c r="F156" s="269"/>
      <c r="G156" s="269"/>
      <c r="H156" s="269"/>
      <c r="I156" s="269"/>
      <c r="J156" s="269"/>
      <c r="K156" s="269"/>
      <c r="L156" s="269"/>
      <c r="M156" s="269"/>
      <c r="N156" s="269"/>
      <c r="O156" s="269"/>
      <c r="P156" s="269"/>
      <c r="Q156" s="269"/>
      <c r="R156" s="269"/>
      <c r="S156" s="269"/>
      <c r="T156" s="269"/>
      <c r="U156" s="269"/>
      <c r="V156" s="269"/>
      <c r="W156" s="269"/>
      <c r="X156" s="269"/>
      <c r="Y156" s="269"/>
      <c r="Z156" s="270"/>
    </row>
    <row r="157" spans="2:26">
      <c r="B157" s="268"/>
      <c r="C157" s="269"/>
      <c r="D157" s="269"/>
      <c r="E157" s="269"/>
      <c r="F157" s="269"/>
      <c r="G157" s="269"/>
      <c r="H157" s="269"/>
      <c r="I157" s="269"/>
      <c r="J157" s="269"/>
      <c r="K157" s="269"/>
      <c r="L157" s="269"/>
      <c r="M157" s="269"/>
      <c r="N157" s="269"/>
      <c r="O157" s="269"/>
      <c r="P157" s="269"/>
      <c r="Q157" s="269"/>
      <c r="R157" s="269"/>
      <c r="S157" s="269"/>
      <c r="T157" s="269"/>
      <c r="U157" s="269"/>
      <c r="V157" s="269"/>
      <c r="W157" s="269"/>
      <c r="X157" s="269"/>
      <c r="Y157" s="269"/>
      <c r="Z157" s="270"/>
    </row>
    <row r="158" spans="2:26">
      <c r="B158" s="268"/>
      <c r="C158" s="269"/>
      <c r="D158" s="269"/>
      <c r="E158" s="269"/>
      <c r="F158" s="269"/>
      <c r="G158" s="269"/>
      <c r="H158" s="269"/>
      <c r="I158" s="269"/>
      <c r="J158" s="269"/>
      <c r="K158" s="269"/>
      <c r="L158" s="269"/>
      <c r="M158" s="269"/>
      <c r="N158" s="269"/>
      <c r="O158" s="269"/>
      <c r="P158" s="269"/>
      <c r="Q158" s="269"/>
      <c r="R158" s="269"/>
      <c r="S158" s="269"/>
      <c r="T158" s="269"/>
      <c r="U158" s="269"/>
      <c r="V158" s="269"/>
      <c r="W158" s="269"/>
      <c r="X158" s="269"/>
      <c r="Y158" s="269"/>
      <c r="Z158" s="270"/>
    </row>
    <row r="159" spans="2:26">
      <c r="B159" s="268"/>
      <c r="C159" s="269"/>
      <c r="D159" s="269"/>
      <c r="E159" s="269"/>
      <c r="F159" s="269"/>
      <c r="G159" s="269"/>
      <c r="H159" s="269"/>
      <c r="I159" s="269"/>
      <c r="J159" s="269"/>
      <c r="K159" s="269"/>
      <c r="L159" s="269"/>
      <c r="M159" s="269"/>
      <c r="N159" s="269"/>
      <c r="O159" s="269"/>
      <c r="P159" s="269"/>
      <c r="Q159" s="269"/>
      <c r="R159" s="269"/>
      <c r="S159" s="269"/>
      <c r="T159" s="269"/>
      <c r="U159" s="269"/>
      <c r="V159" s="269"/>
      <c r="W159" s="269"/>
      <c r="X159" s="269"/>
      <c r="Y159" s="269"/>
      <c r="Z159" s="270"/>
    </row>
    <row r="160" spans="2:26">
      <c r="B160" s="268"/>
      <c r="C160" s="269"/>
      <c r="D160" s="269"/>
      <c r="E160" s="269"/>
      <c r="F160" s="269"/>
      <c r="G160" s="269"/>
      <c r="H160" s="269"/>
      <c r="I160" s="269"/>
      <c r="J160" s="269"/>
      <c r="K160" s="269"/>
      <c r="L160" s="269"/>
      <c r="M160" s="269"/>
      <c r="N160" s="269"/>
      <c r="O160" s="269"/>
      <c r="P160" s="269"/>
      <c r="Q160" s="269"/>
      <c r="R160" s="269"/>
      <c r="S160" s="269"/>
      <c r="T160" s="269"/>
      <c r="U160" s="269"/>
      <c r="V160" s="269"/>
      <c r="W160" s="269"/>
      <c r="X160" s="269"/>
      <c r="Y160" s="269"/>
      <c r="Z160" s="270"/>
    </row>
    <row r="161" spans="2:26">
      <c r="B161" s="268"/>
      <c r="C161" s="269"/>
      <c r="D161" s="269"/>
      <c r="E161" s="269"/>
      <c r="F161" s="269"/>
      <c r="G161" s="269"/>
      <c r="H161" s="269"/>
      <c r="I161" s="269"/>
      <c r="J161" s="269"/>
      <c r="K161" s="269"/>
      <c r="L161" s="269"/>
      <c r="M161" s="269"/>
      <c r="N161" s="269"/>
      <c r="O161" s="269"/>
      <c r="P161" s="269"/>
      <c r="Q161" s="269"/>
      <c r="R161" s="269"/>
      <c r="S161" s="269"/>
      <c r="T161" s="269"/>
      <c r="U161" s="269"/>
      <c r="V161" s="269"/>
      <c r="W161" s="269"/>
      <c r="X161" s="269"/>
      <c r="Y161" s="269"/>
      <c r="Z161" s="270"/>
    </row>
    <row r="162" spans="2:26">
      <c r="B162" s="268"/>
      <c r="C162" s="269"/>
      <c r="D162" s="269"/>
      <c r="E162" s="269"/>
      <c r="F162" s="269"/>
      <c r="G162" s="269"/>
      <c r="H162" s="269"/>
      <c r="I162" s="269"/>
      <c r="J162" s="269"/>
      <c r="K162" s="269"/>
      <c r="L162" s="269"/>
      <c r="M162" s="269"/>
      <c r="N162" s="269"/>
      <c r="O162" s="269"/>
      <c r="P162" s="269"/>
      <c r="Q162" s="269"/>
      <c r="R162" s="269"/>
      <c r="S162" s="269"/>
      <c r="T162" s="269"/>
      <c r="U162" s="269"/>
      <c r="V162" s="269"/>
      <c r="W162" s="269"/>
      <c r="X162" s="269"/>
      <c r="Y162" s="269"/>
      <c r="Z162" s="270"/>
    </row>
    <row r="163" spans="2:26">
      <c r="B163" s="268"/>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c r="Z163" s="270"/>
    </row>
    <row r="164" spans="2:26">
      <c r="B164" s="268"/>
      <c r="C164" s="269"/>
      <c r="D164" s="269"/>
      <c r="E164" s="269"/>
      <c r="F164" s="269"/>
      <c r="G164" s="269"/>
      <c r="H164" s="269"/>
      <c r="I164" s="269"/>
      <c r="J164" s="269"/>
      <c r="K164" s="269"/>
      <c r="L164" s="269"/>
      <c r="M164" s="269"/>
      <c r="N164" s="269"/>
      <c r="O164" s="269"/>
      <c r="P164" s="269"/>
      <c r="Q164" s="269"/>
      <c r="R164" s="269"/>
      <c r="S164" s="269"/>
      <c r="T164" s="269"/>
      <c r="U164" s="269"/>
      <c r="V164" s="269"/>
      <c r="W164" s="269"/>
      <c r="X164" s="269"/>
      <c r="Y164" s="269"/>
      <c r="Z164" s="270"/>
    </row>
    <row r="165" spans="2:26">
      <c r="B165" s="268"/>
      <c r="C165" s="269"/>
      <c r="D165" s="269"/>
      <c r="E165" s="269"/>
      <c r="F165" s="269"/>
      <c r="G165" s="269"/>
      <c r="H165" s="269"/>
      <c r="I165" s="269"/>
      <c r="J165" s="269"/>
      <c r="K165" s="269"/>
      <c r="L165" s="269"/>
      <c r="M165" s="269"/>
      <c r="N165" s="269"/>
      <c r="O165" s="269"/>
      <c r="P165" s="269"/>
      <c r="Q165" s="269"/>
      <c r="R165" s="269"/>
      <c r="S165" s="269"/>
      <c r="T165" s="269"/>
      <c r="U165" s="269"/>
      <c r="V165" s="269"/>
      <c r="W165" s="269"/>
      <c r="X165" s="269"/>
      <c r="Y165" s="269"/>
      <c r="Z165" s="270"/>
    </row>
    <row r="166" spans="2:26">
      <c r="B166" s="268"/>
      <c r="C166" s="269"/>
      <c r="D166" s="269"/>
      <c r="E166" s="269"/>
      <c r="F166" s="269"/>
      <c r="G166" s="269"/>
      <c r="H166" s="269"/>
      <c r="I166" s="269"/>
      <c r="J166" s="269"/>
      <c r="K166" s="269"/>
      <c r="L166" s="269"/>
      <c r="M166" s="269"/>
      <c r="N166" s="269"/>
      <c r="O166" s="269"/>
      <c r="P166" s="269"/>
      <c r="Q166" s="269"/>
      <c r="R166" s="269"/>
      <c r="S166" s="269"/>
      <c r="T166" s="269"/>
      <c r="U166" s="269"/>
      <c r="V166" s="269"/>
      <c r="W166" s="269"/>
      <c r="X166" s="269"/>
      <c r="Y166" s="269"/>
      <c r="Z166" s="270"/>
    </row>
    <row r="167" spans="2:26">
      <c r="B167" s="268"/>
      <c r="C167" s="269"/>
      <c r="D167" s="269"/>
      <c r="E167" s="269"/>
      <c r="F167" s="269"/>
      <c r="G167" s="269"/>
      <c r="H167" s="269"/>
      <c r="I167" s="269"/>
      <c r="J167" s="269"/>
      <c r="K167" s="269"/>
      <c r="L167" s="269"/>
      <c r="M167" s="269"/>
      <c r="N167" s="269"/>
      <c r="O167" s="269"/>
      <c r="P167" s="269"/>
      <c r="Q167" s="269"/>
      <c r="R167" s="269"/>
      <c r="S167" s="269"/>
      <c r="T167" s="269"/>
      <c r="U167" s="269"/>
      <c r="V167" s="269"/>
      <c r="W167" s="269"/>
      <c r="X167" s="269"/>
      <c r="Y167" s="269"/>
      <c r="Z167" s="270"/>
    </row>
    <row r="168" spans="2:26">
      <c r="B168" s="268"/>
      <c r="C168" s="269"/>
      <c r="D168" s="269"/>
      <c r="E168" s="269"/>
      <c r="F168" s="269"/>
      <c r="G168" s="269"/>
      <c r="H168" s="269"/>
      <c r="I168" s="269"/>
      <c r="J168" s="269"/>
      <c r="K168" s="269"/>
      <c r="L168" s="269"/>
      <c r="M168" s="269"/>
      <c r="N168" s="269"/>
      <c r="O168" s="269"/>
      <c r="P168" s="269"/>
      <c r="Q168" s="269"/>
      <c r="R168" s="269"/>
      <c r="S168" s="269"/>
      <c r="T168" s="269"/>
      <c r="U168" s="269"/>
      <c r="V168" s="269"/>
      <c r="W168" s="269"/>
      <c r="X168" s="269"/>
      <c r="Y168" s="269"/>
      <c r="Z168" s="270"/>
    </row>
    <row r="169" spans="2:26">
      <c r="B169" s="268"/>
      <c r="C169" s="269"/>
      <c r="D169" s="269"/>
      <c r="E169" s="269"/>
      <c r="F169" s="269"/>
      <c r="G169" s="269"/>
      <c r="H169" s="269"/>
      <c r="I169" s="269"/>
      <c r="J169" s="269"/>
      <c r="K169" s="269"/>
      <c r="L169" s="269"/>
      <c r="M169" s="269"/>
      <c r="N169" s="269"/>
      <c r="O169" s="269"/>
      <c r="P169" s="269"/>
      <c r="Q169" s="269"/>
      <c r="R169" s="269"/>
      <c r="S169" s="269"/>
      <c r="T169" s="269"/>
      <c r="U169" s="269"/>
      <c r="V169" s="269"/>
      <c r="W169" s="269"/>
      <c r="X169" s="269"/>
      <c r="Y169" s="269"/>
      <c r="Z169" s="270"/>
    </row>
    <row r="170" spans="2:26">
      <c r="B170" s="268"/>
      <c r="C170" s="269"/>
      <c r="D170" s="269"/>
      <c r="E170" s="269"/>
      <c r="F170" s="269"/>
      <c r="G170" s="269"/>
      <c r="H170" s="269"/>
      <c r="I170" s="269"/>
      <c r="J170" s="269"/>
      <c r="K170" s="269"/>
      <c r="L170" s="269"/>
      <c r="M170" s="269"/>
      <c r="N170" s="269"/>
      <c r="O170" s="269"/>
      <c r="P170" s="269"/>
      <c r="Q170" s="269"/>
      <c r="R170" s="269"/>
      <c r="S170" s="269"/>
      <c r="T170" s="269"/>
      <c r="U170" s="269"/>
      <c r="V170" s="269"/>
      <c r="W170" s="269"/>
      <c r="X170" s="269"/>
      <c r="Y170" s="269"/>
      <c r="Z170" s="270"/>
    </row>
    <row r="171" spans="2:26">
      <c r="B171" s="268"/>
      <c r="C171" s="269"/>
      <c r="D171" s="269"/>
      <c r="E171" s="269"/>
      <c r="F171" s="269"/>
      <c r="G171" s="269"/>
      <c r="H171" s="269"/>
      <c r="I171" s="269"/>
      <c r="J171" s="269"/>
      <c r="K171" s="269"/>
      <c r="L171" s="269"/>
      <c r="M171" s="269"/>
      <c r="N171" s="269"/>
      <c r="O171" s="269"/>
      <c r="P171" s="269"/>
      <c r="Q171" s="269"/>
      <c r="R171" s="269"/>
      <c r="S171" s="269"/>
      <c r="T171" s="269"/>
      <c r="U171" s="269"/>
      <c r="V171" s="269"/>
      <c r="W171" s="269"/>
      <c r="X171" s="269"/>
      <c r="Y171" s="269"/>
      <c r="Z171" s="270"/>
    </row>
    <row r="172" spans="2:26">
      <c r="B172" s="268"/>
      <c r="C172" s="269"/>
      <c r="D172" s="269"/>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70"/>
    </row>
    <row r="173" spans="2:26">
      <c r="B173" s="268"/>
      <c r="C173" s="269"/>
      <c r="D173" s="269"/>
      <c r="E173" s="269"/>
      <c r="F173" s="269"/>
      <c r="G173" s="269"/>
      <c r="H173" s="269"/>
      <c r="I173" s="269"/>
      <c r="J173" s="269"/>
      <c r="K173" s="269"/>
      <c r="L173" s="269"/>
      <c r="M173" s="269"/>
      <c r="N173" s="269"/>
      <c r="O173" s="269"/>
      <c r="P173" s="269"/>
      <c r="Q173" s="269"/>
      <c r="R173" s="269"/>
      <c r="S173" s="269"/>
      <c r="T173" s="269"/>
      <c r="U173" s="269"/>
      <c r="V173" s="269"/>
      <c r="W173" s="269"/>
      <c r="X173" s="269"/>
      <c r="Y173" s="269"/>
      <c r="Z173" s="270"/>
    </row>
    <row r="174" spans="2:26">
      <c r="B174" s="268"/>
      <c r="C174" s="269"/>
      <c r="D174" s="269"/>
      <c r="E174" s="269"/>
      <c r="F174" s="269"/>
      <c r="G174" s="269"/>
      <c r="H174" s="269"/>
      <c r="I174" s="269"/>
      <c r="J174" s="269"/>
      <c r="K174" s="269"/>
      <c r="L174" s="269"/>
      <c r="M174" s="269"/>
      <c r="N174" s="269"/>
      <c r="O174" s="269"/>
      <c r="P174" s="269"/>
      <c r="Q174" s="269"/>
      <c r="R174" s="269"/>
      <c r="S174" s="269"/>
      <c r="T174" s="269"/>
      <c r="U174" s="269"/>
      <c r="V174" s="269"/>
      <c r="W174" s="269"/>
      <c r="X174" s="269"/>
      <c r="Y174" s="269"/>
      <c r="Z174" s="270"/>
    </row>
    <row r="175" spans="2:26">
      <c r="B175" s="268"/>
      <c r="C175" s="269"/>
      <c r="D175" s="269"/>
      <c r="E175" s="269"/>
      <c r="F175" s="269"/>
      <c r="G175" s="269"/>
      <c r="H175" s="269"/>
      <c r="I175" s="269"/>
      <c r="J175" s="269"/>
      <c r="K175" s="269"/>
      <c r="L175" s="269"/>
      <c r="M175" s="269"/>
      <c r="N175" s="269"/>
      <c r="O175" s="269"/>
      <c r="P175" s="269"/>
      <c r="Q175" s="269"/>
      <c r="R175" s="269"/>
      <c r="S175" s="269"/>
      <c r="T175" s="269"/>
      <c r="U175" s="269"/>
      <c r="V175" s="269"/>
      <c r="W175" s="269"/>
      <c r="X175" s="269"/>
      <c r="Y175" s="269"/>
      <c r="Z175" s="270"/>
    </row>
    <row r="176" spans="2:26">
      <c r="B176" s="268"/>
      <c r="C176" s="269"/>
      <c r="D176" s="269"/>
      <c r="E176" s="269"/>
      <c r="F176" s="269"/>
      <c r="G176" s="269"/>
      <c r="H176" s="269"/>
      <c r="I176" s="269"/>
      <c r="J176" s="269"/>
      <c r="K176" s="269"/>
      <c r="L176" s="269"/>
      <c r="M176" s="269"/>
      <c r="N176" s="269"/>
      <c r="O176" s="269"/>
      <c r="P176" s="269"/>
      <c r="Q176" s="269"/>
      <c r="R176" s="269"/>
      <c r="S176" s="269"/>
      <c r="T176" s="269"/>
      <c r="U176" s="269"/>
      <c r="V176" s="269"/>
      <c r="W176" s="269"/>
      <c r="X176" s="269"/>
      <c r="Y176" s="269"/>
      <c r="Z176" s="270"/>
    </row>
    <row r="177" spans="2:26">
      <c r="B177" s="268"/>
      <c r="C177" s="269"/>
      <c r="D177" s="269"/>
      <c r="E177" s="269"/>
      <c r="F177" s="269"/>
      <c r="G177" s="269"/>
      <c r="H177" s="269"/>
      <c r="I177" s="269"/>
      <c r="J177" s="269"/>
      <c r="K177" s="269"/>
      <c r="L177" s="269"/>
      <c r="M177" s="269"/>
      <c r="N177" s="269"/>
      <c r="O177" s="269"/>
      <c r="P177" s="269"/>
      <c r="Q177" s="269"/>
      <c r="R177" s="269"/>
      <c r="S177" s="269"/>
      <c r="T177" s="269"/>
      <c r="U177" s="269"/>
      <c r="V177" s="269"/>
      <c r="W177" s="269"/>
      <c r="X177" s="269"/>
      <c r="Y177" s="269"/>
      <c r="Z177" s="270"/>
    </row>
    <row r="178" spans="2:26">
      <c r="B178" s="268"/>
      <c r="C178" s="269"/>
      <c r="D178" s="269"/>
      <c r="E178" s="269"/>
      <c r="F178" s="269"/>
      <c r="G178" s="269"/>
      <c r="H178" s="269"/>
      <c r="I178" s="269"/>
      <c r="J178" s="269"/>
      <c r="K178" s="269"/>
      <c r="L178" s="269"/>
      <c r="M178" s="269"/>
      <c r="N178" s="269"/>
      <c r="O178" s="269"/>
      <c r="P178" s="269"/>
      <c r="Q178" s="269"/>
      <c r="R178" s="269"/>
      <c r="S178" s="269"/>
      <c r="T178" s="269"/>
      <c r="U178" s="269"/>
      <c r="V178" s="269"/>
      <c r="W178" s="269"/>
      <c r="X178" s="269"/>
      <c r="Y178" s="269"/>
      <c r="Z178" s="270"/>
    </row>
    <row r="179" spans="2:26">
      <c r="B179" s="268"/>
      <c r="C179" s="269"/>
      <c r="D179" s="269"/>
      <c r="E179" s="269"/>
      <c r="F179" s="269"/>
      <c r="G179" s="269"/>
      <c r="H179" s="269"/>
      <c r="I179" s="269"/>
      <c r="J179" s="269"/>
      <c r="K179" s="269"/>
      <c r="L179" s="269"/>
      <c r="M179" s="269"/>
      <c r="N179" s="269"/>
      <c r="O179" s="269"/>
      <c r="P179" s="269"/>
      <c r="Q179" s="269"/>
      <c r="R179" s="269"/>
      <c r="S179" s="269"/>
      <c r="T179" s="269"/>
      <c r="U179" s="269"/>
      <c r="V179" s="269"/>
      <c r="W179" s="269"/>
      <c r="X179" s="269"/>
      <c r="Y179" s="269"/>
      <c r="Z179" s="270"/>
    </row>
    <row r="180" spans="2:26">
      <c r="B180" s="268"/>
      <c r="C180" s="269"/>
      <c r="D180" s="269"/>
      <c r="E180" s="269"/>
      <c r="F180" s="269"/>
      <c r="G180" s="269"/>
      <c r="H180" s="269"/>
      <c r="I180" s="269"/>
      <c r="J180" s="269"/>
      <c r="K180" s="269"/>
      <c r="L180" s="269"/>
      <c r="M180" s="269"/>
      <c r="N180" s="269"/>
      <c r="O180" s="269"/>
      <c r="P180" s="269"/>
      <c r="Q180" s="269"/>
      <c r="R180" s="269"/>
      <c r="S180" s="269"/>
      <c r="T180" s="269"/>
      <c r="U180" s="269"/>
      <c r="V180" s="269"/>
      <c r="W180" s="269"/>
      <c r="X180" s="269"/>
      <c r="Y180" s="269"/>
      <c r="Z180" s="270"/>
    </row>
    <row r="181" spans="2:26">
      <c r="B181" s="268"/>
      <c r="C181" s="269"/>
      <c r="D181" s="269"/>
      <c r="E181" s="269"/>
      <c r="F181" s="269"/>
      <c r="G181" s="269"/>
      <c r="H181" s="269"/>
      <c r="I181" s="269"/>
      <c r="J181" s="269"/>
      <c r="K181" s="269"/>
      <c r="L181" s="269"/>
      <c r="M181" s="269"/>
      <c r="N181" s="269"/>
      <c r="O181" s="269"/>
      <c r="P181" s="269"/>
      <c r="Q181" s="269"/>
      <c r="R181" s="269"/>
      <c r="S181" s="269"/>
      <c r="T181" s="269"/>
      <c r="U181" s="269"/>
      <c r="V181" s="269"/>
      <c r="W181" s="269"/>
      <c r="X181" s="269"/>
      <c r="Y181" s="269"/>
      <c r="Z181" s="270"/>
    </row>
    <row r="182" spans="2:26">
      <c r="B182" s="268"/>
      <c r="C182" s="269"/>
      <c r="D182" s="269"/>
      <c r="E182" s="269"/>
      <c r="F182" s="269"/>
      <c r="G182" s="269"/>
      <c r="H182" s="269"/>
      <c r="I182" s="269"/>
      <c r="J182" s="269"/>
      <c r="K182" s="269"/>
      <c r="L182" s="269"/>
      <c r="M182" s="269"/>
      <c r="N182" s="269"/>
      <c r="O182" s="269"/>
      <c r="P182" s="269"/>
      <c r="Q182" s="269"/>
      <c r="R182" s="269"/>
      <c r="S182" s="269"/>
      <c r="T182" s="269"/>
      <c r="U182" s="269"/>
      <c r="V182" s="269"/>
      <c r="W182" s="269"/>
      <c r="X182" s="269"/>
      <c r="Y182" s="269"/>
      <c r="Z182" s="270"/>
    </row>
    <row r="183" spans="2:26">
      <c r="B183" s="268"/>
      <c r="C183" s="269"/>
      <c r="D183" s="269"/>
      <c r="E183" s="269"/>
      <c r="F183" s="269"/>
      <c r="G183" s="269"/>
      <c r="H183" s="269"/>
      <c r="I183" s="269"/>
      <c r="J183" s="269"/>
      <c r="K183" s="269"/>
      <c r="L183" s="269"/>
      <c r="M183" s="269"/>
      <c r="N183" s="269"/>
      <c r="O183" s="269"/>
      <c r="P183" s="269"/>
      <c r="Q183" s="269"/>
      <c r="R183" s="269"/>
      <c r="S183" s="269"/>
      <c r="T183" s="269"/>
      <c r="U183" s="269"/>
      <c r="V183" s="269"/>
      <c r="W183" s="269"/>
      <c r="X183" s="269"/>
      <c r="Y183" s="269"/>
      <c r="Z183" s="270"/>
    </row>
    <row r="184" spans="2:26">
      <c r="B184" s="268"/>
      <c r="C184" s="269"/>
      <c r="D184" s="269"/>
      <c r="E184" s="269"/>
      <c r="F184" s="269"/>
      <c r="G184" s="269"/>
      <c r="H184" s="269"/>
      <c r="I184" s="269"/>
      <c r="J184" s="269"/>
      <c r="K184" s="269"/>
      <c r="L184" s="269"/>
      <c r="M184" s="269"/>
      <c r="N184" s="269"/>
      <c r="O184" s="269"/>
      <c r="P184" s="269"/>
      <c r="Q184" s="269"/>
      <c r="R184" s="269"/>
      <c r="S184" s="269"/>
      <c r="T184" s="269"/>
      <c r="U184" s="269"/>
      <c r="V184" s="269"/>
      <c r="W184" s="269"/>
      <c r="X184" s="269"/>
      <c r="Y184" s="269"/>
      <c r="Z184" s="270"/>
    </row>
    <row r="185" spans="2:26">
      <c r="B185" s="268"/>
      <c r="C185" s="269"/>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70"/>
    </row>
    <row r="186" spans="2:26">
      <c r="B186" s="268"/>
      <c r="C186" s="269"/>
      <c r="D186" s="269"/>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70"/>
    </row>
    <row r="187" spans="2:26">
      <c r="B187" s="268"/>
      <c r="C187" s="269"/>
      <c r="D187" s="269"/>
      <c r="E187" s="269"/>
      <c r="F187" s="269"/>
      <c r="G187" s="269"/>
      <c r="H187" s="269"/>
      <c r="I187" s="269"/>
      <c r="J187" s="269"/>
      <c r="K187" s="269"/>
      <c r="L187" s="269"/>
      <c r="M187" s="269"/>
      <c r="N187" s="269"/>
      <c r="O187" s="269"/>
      <c r="P187" s="269"/>
      <c r="Q187" s="269"/>
      <c r="R187" s="269"/>
      <c r="S187" s="269"/>
      <c r="T187" s="269"/>
      <c r="U187" s="269"/>
      <c r="V187" s="269"/>
      <c r="W187" s="269"/>
      <c r="X187" s="269"/>
      <c r="Y187" s="269"/>
      <c r="Z187" s="270"/>
    </row>
    <row r="188" spans="2:26">
      <c r="B188" s="268"/>
      <c r="C188" s="269"/>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70"/>
    </row>
    <row r="189" spans="2:26">
      <c r="B189" s="268"/>
      <c r="C189" s="269"/>
      <c r="D189" s="269"/>
      <c r="E189" s="269"/>
      <c r="F189" s="269"/>
      <c r="G189" s="269"/>
      <c r="H189" s="269"/>
      <c r="I189" s="269"/>
      <c r="J189" s="269"/>
      <c r="K189" s="269"/>
      <c r="L189" s="269"/>
      <c r="M189" s="269"/>
      <c r="N189" s="269"/>
      <c r="O189" s="269"/>
      <c r="P189" s="269"/>
      <c r="Q189" s="269"/>
      <c r="R189" s="269"/>
      <c r="S189" s="269"/>
      <c r="T189" s="269"/>
      <c r="U189" s="269"/>
      <c r="V189" s="269"/>
      <c r="W189" s="269"/>
      <c r="X189" s="269"/>
      <c r="Y189" s="269"/>
      <c r="Z189" s="270"/>
    </row>
    <row r="190" spans="2:26">
      <c r="B190" s="268"/>
      <c r="C190" s="269"/>
      <c r="D190" s="269"/>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70"/>
    </row>
    <row r="191" spans="2:26">
      <c r="B191" s="268"/>
      <c r="C191" s="269"/>
      <c r="D191" s="269"/>
      <c r="E191" s="269"/>
      <c r="F191" s="269"/>
      <c r="G191" s="269"/>
      <c r="H191" s="269"/>
      <c r="I191" s="269"/>
      <c r="J191" s="269"/>
      <c r="K191" s="269"/>
      <c r="L191" s="269"/>
      <c r="M191" s="269"/>
      <c r="N191" s="269"/>
      <c r="O191" s="269"/>
      <c r="P191" s="269"/>
      <c r="Q191" s="269"/>
      <c r="R191" s="269"/>
      <c r="S191" s="269"/>
      <c r="T191" s="269"/>
      <c r="U191" s="269"/>
      <c r="V191" s="269"/>
      <c r="W191" s="269"/>
      <c r="X191" s="269"/>
      <c r="Y191" s="269"/>
      <c r="Z191" s="270"/>
    </row>
    <row r="192" spans="2:26">
      <c r="B192" s="268"/>
      <c r="C192" s="269"/>
      <c r="D192" s="269"/>
      <c r="E192" s="269"/>
      <c r="F192" s="269"/>
      <c r="G192" s="269"/>
      <c r="H192" s="269"/>
      <c r="I192" s="269"/>
      <c r="J192" s="269"/>
      <c r="K192" s="269"/>
      <c r="L192" s="269"/>
      <c r="M192" s="269"/>
      <c r="N192" s="269"/>
      <c r="O192" s="269"/>
      <c r="P192" s="269"/>
      <c r="Q192" s="269"/>
      <c r="R192" s="269"/>
      <c r="S192" s="269"/>
      <c r="T192" s="269"/>
      <c r="U192" s="269"/>
      <c r="V192" s="269"/>
      <c r="W192" s="269"/>
      <c r="X192" s="269"/>
      <c r="Y192" s="269"/>
      <c r="Z192" s="270"/>
    </row>
    <row r="193" spans="2:26">
      <c r="B193" s="271"/>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3"/>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50" priority="2" operator="greaterThanOrEqual">
      <formula>100</formula>
    </cfRule>
    <cfRule type="cellIs" dxfId="449" priority="3" operator="lessThan">
      <formula>100</formula>
    </cfRule>
  </conditionalFormatting>
  <conditionalFormatting sqref="H37">
    <cfRule type="cellIs" dxfId="448" priority="4" operator="greaterThanOrEqual">
      <formula>100.01</formula>
    </cfRule>
    <cfRule type="cellIs" dxfId="447" priority="5" operator="lessThan">
      <formula>100.01</formula>
    </cfRule>
  </conditionalFormatting>
  <conditionalFormatting sqref="E19">
    <cfRule type="cellIs" dxfId="446"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140" zoomScaleNormal="100" zoomScalePageLayoutView="140" workbookViewId="0">
      <selection activeCell="D4" sqref="D4"/>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49" t="s">
        <v>327</v>
      </c>
    </row>
    <row r="3" spans="2:9">
      <c r="B3" s="15" t="s">
        <v>328</v>
      </c>
    </row>
    <row r="4" spans="2:9" ht="12.75" customHeight="1">
      <c r="B4" s="814" t="s">
        <v>329</v>
      </c>
      <c r="C4" s="814"/>
      <c r="D4" s="274" t="s">
        <v>330</v>
      </c>
      <c r="F4" s="275"/>
    </row>
    <row r="5" spans="2:9" ht="12.75" customHeight="1">
      <c r="B5" s="815" t="s">
        <v>331</v>
      </c>
      <c r="C5" s="815"/>
      <c r="D5" s="276" t="s">
        <v>134</v>
      </c>
    </row>
    <row r="7" spans="2:9">
      <c r="B7" s="30" t="s">
        <v>239</v>
      </c>
      <c r="C7" s="30" t="s">
        <v>240</v>
      </c>
      <c r="D7" s="30" t="s">
        <v>332</v>
      </c>
      <c r="F7" s="26"/>
      <c r="G7" s="277"/>
      <c r="H7" s="277"/>
      <c r="I7" s="24"/>
    </row>
    <row r="8" spans="2:9">
      <c r="B8" s="45" t="s">
        <v>242</v>
      </c>
      <c r="C8" s="150" t="s">
        <v>185</v>
      </c>
      <c r="D8" s="152" t="s">
        <v>185</v>
      </c>
      <c r="F8" s="278"/>
      <c r="G8" s="24"/>
      <c r="H8" s="279"/>
      <c r="I8" s="24"/>
    </row>
    <row r="9" spans="2:9">
      <c r="B9" s="112" t="s">
        <v>244</v>
      </c>
      <c r="C9" s="133" t="str">
        <f>HLOOKUP(C8,MaterialData!$C$3:$O$4,2,0)</f>
        <v>Steel</v>
      </c>
      <c r="D9" s="133" t="str">
        <f>IF(D8="Alternative AIP","N/A",HLOOKUP(D8,MaterialData!$C$3:$O$4,2,0))</f>
        <v>Steel</v>
      </c>
      <c r="F9" s="278"/>
      <c r="G9" s="24"/>
      <c r="H9" s="279"/>
      <c r="I9" s="24"/>
    </row>
    <row r="10" spans="2:9">
      <c r="B10" s="45" t="s">
        <v>211</v>
      </c>
      <c r="C10" s="133">
        <f>INDEX(Innertable,MATCH($B10,MaterialData!$B$6:$B$11,0),MATCH(C$9,MaterialData!$C$4:$O$4,0))</f>
        <v>200000000000</v>
      </c>
      <c r="D10" s="173">
        <f>IF(D8="Alternative AIP","N/A",INDEX(Innertable,MATCH($B10,MaterialData!$B$6:$B$11,0),MATCH(D$9,MaterialData!$C$4:$O$4,0)))</f>
        <v>200000000000</v>
      </c>
      <c r="F10" s="24"/>
      <c r="G10" s="24"/>
      <c r="H10" s="24"/>
    </row>
    <row r="11" spans="2:9">
      <c r="B11" s="112" t="s">
        <v>212</v>
      </c>
      <c r="C11" s="133">
        <f>INDEX(Innertable,MATCH($B11,MaterialData!$B$6:$B$11,0),MATCH(C$9,MaterialData!$C$4:$O$4,0))</f>
        <v>305000000</v>
      </c>
      <c r="D11" s="173">
        <f>IF(D8="Alternative AIP","N/A",INDEX(Innertable,MATCH($B11,MaterialData!$B$6:$B$11,0),MATCH(D$9,MaterialData!$C$4:$O$4,0)))</f>
        <v>305000000</v>
      </c>
      <c r="F11" s="278"/>
      <c r="G11" s="280"/>
      <c r="H11" s="278"/>
    </row>
    <row r="12" spans="2:9">
      <c r="B12" s="112" t="s">
        <v>213</v>
      </c>
      <c r="C12" s="133">
        <f>INDEX(Innertable,MATCH($B12,MaterialData!$B$6:$B$11,0),MATCH(C$9,MaterialData!$C$4:$O$4,0))</f>
        <v>365000000</v>
      </c>
      <c r="D12" s="173">
        <f>IF(D8="Alternative AIP","N/A",INDEX(Innertable,MATCH($B12,MaterialData!$B$6:$B$11,0),MATCH(D$9,MaterialData!$C$4:$O$4,0)))</f>
        <v>365000000</v>
      </c>
      <c r="F12" s="278"/>
      <c r="G12" s="280"/>
      <c r="H12" s="278"/>
    </row>
    <row r="13" spans="2:9">
      <c r="B13" s="112" t="s">
        <v>214</v>
      </c>
      <c r="C13" s="133">
        <f>INDEX(Innertable,MATCH($B13,MaterialData!$B$6:$B$11,0),MATCH(C$9,MaterialData!$C$4:$O$4,0))</f>
        <v>180000000</v>
      </c>
      <c r="D13" s="173">
        <f>IF(D8="Alternative AIP","N/A",INDEX(Innertable,MATCH($B13,MaterialData!$B$6:$B$11,0),MATCH(D$9,MaterialData!$C$4:$O$4,0)))</f>
        <v>180000000</v>
      </c>
      <c r="F13" s="278"/>
      <c r="G13" s="24"/>
      <c r="H13" s="278"/>
      <c r="I13" s="280"/>
    </row>
    <row r="14" spans="2:9">
      <c r="B14" s="112" t="s">
        <v>215</v>
      </c>
      <c r="C14" s="133">
        <f>INDEX(Innertable,MATCH($B14,MaterialData!$B$6:$B$11,0),MATCH(C$9,MaterialData!$C$4:$O$4,0))</f>
        <v>300000000</v>
      </c>
      <c r="D14" s="173">
        <f>IF(D8="Alternative AIP","N/A",INDEX(Innertable,MATCH($B14,MaterialData!$B$6:$B$11,0),MATCH(D$9,MaterialData!$C$4:$O$4,0)))</f>
        <v>300000000</v>
      </c>
      <c r="F14" s="278"/>
      <c r="G14" s="24"/>
      <c r="H14" s="278"/>
      <c r="I14" s="280"/>
    </row>
    <row r="15" spans="2:9">
      <c r="B15" s="112" t="s">
        <v>216</v>
      </c>
      <c r="C15" s="133">
        <f>INDEX(Innertable,MATCH($B15,MaterialData!$B$6:$B$11,0),MATCH(C$9,MaterialData!$C$4:$O$4,0))</f>
        <v>219000000</v>
      </c>
      <c r="D15" s="173">
        <f>IF(D8="Alternative AIP","N/A",INDEX(Innertable,MATCH($B15,MaterialData!$B$6:$B$11,0),MATCH(D$9,MaterialData!$C$4:$O$4,0)))</f>
        <v>219000000</v>
      </c>
      <c r="F15" s="278"/>
      <c r="G15" s="281"/>
      <c r="H15" s="278"/>
      <c r="I15" s="280"/>
    </row>
    <row r="16" spans="2:9">
      <c r="F16" s="24"/>
      <c r="G16" s="24"/>
      <c r="H16" s="24"/>
      <c r="I16" s="24"/>
    </row>
    <row r="17" spans="2:15">
      <c r="B17" s="147"/>
      <c r="C17" s="163" t="s">
        <v>333</v>
      </c>
      <c r="D17" s="282" t="s">
        <v>334</v>
      </c>
      <c r="F17" s="283" t="str">
        <f>IF(OR($D$17="NO",$D$8="Alternative AIP"),"Test per T3.19 required","Per T3.17.8 possibilty to avoid testing (T3.19), pending bulkhead measurements")</f>
        <v>Per T3.17.8 possibilty to avoid testing (T3.19), pending bulkhead measurements</v>
      </c>
      <c r="G17" s="35"/>
      <c r="H17" s="35"/>
      <c r="I17" s="35"/>
    </row>
    <row r="18" spans="2:15">
      <c r="F18" s="24"/>
      <c r="G18" s="24"/>
      <c r="H18" s="24"/>
      <c r="I18" s="24"/>
    </row>
    <row r="19" spans="2:15">
      <c r="B19" s="112" t="s">
        <v>283</v>
      </c>
      <c r="C19" s="284">
        <v>1.5</v>
      </c>
      <c r="D19" s="285">
        <f>IF(D8="steel",1.5,IF(D8="aluminium 1",4,IF(D8="Alternative AIP","N/A")))</f>
        <v>1.5</v>
      </c>
      <c r="F19" s="286"/>
      <c r="H19" s="277"/>
      <c r="I19" s="24"/>
    </row>
    <row r="20" spans="2:15" ht="12.75" customHeight="1">
      <c r="B20" s="45" t="s">
        <v>335</v>
      </c>
      <c r="C20" s="150">
        <v>350</v>
      </c>
      <c r="D20" s="150">
        <f>IF('T3.13 T3.5 Ft Bulkhead'!$F$2="Tubing only",'T3.13 T3.5 Ft Bulkhead'!E16,IF('T3.13 T3.5 Ft Bulkhead'!$F$2="Composite only",'T3.13 T3.5 Ft Bulkhead'!L16,'T3.13 T3.5 Ft Bulkhead'!L16))</f>
        <v>388</v>
      </c>
      <c r="F20" s="816"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6"/>
      <c r="H20" s="816"/>
      <c r="I20" s="816"/>
      <c r="J20" s="816"/>
      <c r="K20" s="816"/>
    </row>
    <row r="21" spans="2:15">
      <c r="B21" s="45" t="s">
        <v>336</v>
      </c>
      <c r="C21" s="150">
        <v>400</v>
      </c>
      <c r="D21" s="150">
        <f>IF('T3.13 T3.5 Ft Bulkhead'!$F$2="Tubing only",'T3.13 T3.5 Ft Bulkhead'!E15,IF('T3.13 T3.5 Ft Bulkhead'!$F$2="Composite only",'T3.13 T3.5 Ft Bulkhead'!L15,'T3.13 T3.5 Ft Bulkhead'!L15))</f>
        <v>388</v>
      </c>
      <c r="F21" s="816"/>
      <c r="G21" s="816"/>
      <c r="H21" s="816"/>
      <c r="I21" s="816"/>
      <c r="J21" s="816"/>
      <c r="K21" s="816"/>
    </row>
    <row r="22" spans="2:15">
      <c r="B22" s="147"/>
      <c r="C22" s="287"/>
      <c r="D22" s="288"/>
      <c r="H22" s="24"/>
    </row>
    <row r="23" spans="2:15">
      <c r="C23" s="163" t="s">
        <v>337</v>
      </c>
      <c r="D23" s="289" t="str">
        <f>IF(OR(AND($D$8="steel",$D$19&gt;=1.5,$D$17="YES"),AND($D$8="aluminium 1",$D$19&gt;=4,$D$17="YES")),"YES","NO")</f>
        <v>YES</v>
      </c>
      <c r="F23" s="278"/>
      <c r="G23" s="280"/>
      <c r="H23" s="278"/>
      <c r="I23" s="280"/>
    </row>
    <row r="24" spans="2:15">
      <c r="F24" s="278"/>
      <c r="G24" s="24"/>
      <c r="H24" s="278"/>
      <c r="I24" s="280"/>
    </row>
    <row r="25" spans="2:15">
      <c r="B25" s="15" t="s">
        <v>338</v>
      </c>
      <c r="F25" s="278"/>
      <c r="G25" s="281"/>
      <c r="H25" s="278"/>
      <c r="I25" s="280"/>
    </row>
    <row r="26" spans="2:15">
      <c r="B26" s="112" t="s">
        <v>339</v>
      </c>
      <c r="C26" s="45" t="s">
        <v>123</v>
      </c>
      <c r="D26" s="156">
        <v>250</v>
      </c>
      <c r="E26" t="str">
        <f>IF(D26&gt;D20,"INVALID ENTRY, AIP IS TOO HIGH","")</f>
        <v/>
      </c>
      <c r="F26" s="24"/>
      <c r="G26" s="24"/>
      <c r="I26" s="24"/>
    </row>
    <row r="27" spans="2:15">
      <c r="B27" s="45" t="s">
        <v>340</v>
      </c>
      <c r="C27" s="45" t="s">
        <v>123</v>
      </c>
      <c r="D27" s="156">
        <v>250</v>
      </c>
      <c r="E27" t="str">
        <f t="array" ref="E27">_xlfn.IFS(D27&gt;D21,"INVALID ENTRY, AIP IS TOO WIDE",D27&lt;200,"INVALID ENTRY, AIP IS TOO NARROW",AND(D27&lt;=D21,D27&gt;=200),"")</f>
        <v/>
      </c>
      <c r="G27" s="42"/>
      <c r="I27" s="42"/>
      <c r="L27" s="42" t="s">
        <v>259</v>
      </c>
    </row>
    <row r="28" spans="2:15">
      <c r="B28" s="22"/>
      <c r="C28" s="22"/>
      <c r="D28" s="290"/>
    </row>
    <row r="29" spans="2:15">
      <c r="B29" s="15" t="s">
        <v>288</v>
      </c>
      <c r="E29" s="151"/>
    </row>
    <row r="30" spans="2:15">
      <c r="B30" s="176"/>
      <c r="C30" s="177"/>
      <c r="D30" s="177"/>
      <c r="E30" s="177"/>
      <c r="F30" s="177"/>
      <c r="G30" s="177"/>
      <c r="H30" s="177"/>
      <c r="I30" s="177"/>
      <c r="J30" s="177"/>
      <c r="K30" s="177"/>
      <c r="L30" s="177"/>
      <c r="M30" s="177"/>
      <c r="N30" s="177"/>
      <c r="O30" s="178"/>
    </row>
    <row r="31" spans="2:15">
      <c r="B31" s="179" t="s">
        <v>341</v>
      </c>
      <c r="C31" s="106"/>
      <c r="D31" s="72"/>
      <c r="E31" s="72"/>
      <c r="F31" s="72"/>
      <c r="G31" s="72"/>
      <c r="H31" s="72"/>
      <c r="I31" s="72"/>
      <c r="J31" s="72"/>
      <c r="K31" s="72"/>
      <c r="L31" s="72"/>
      <c r="M31" s="72"/>
      <c r="N31" s="72"/>
      <c r="O31" s="101"/>
    </row>
    <row r="32" spans="2:15">
      <c r="B32" s="100"/>
      <c r="C32" s="72"/>
      <c r="D32" s="72"/>
      <c r="E32" s="72"/>
      <c r="F32" s="72"/>
      <c r="G32" s="72"/>
      <c r="H32" s="72"/>
      <c r="I32" s="72"/>
      <c r="J32" s="72"/>
      <c r="K32" s="72"/>
      <c r="L32" s="72"/>
      <c r="M32" s="72"/>
      <c r="N32" s="72"/>
      <c r="O32" s="101"/>
    </row>
    <row r="33" spans="2:15">
      <c r="B33" s="100"/>
      <c r="C33" s="72"/>
      <c r="D33" s="72"/>
      <c r="E33" s="72"/>
      <c r="F33" s="72"/>
      <c r="G33" s="72"/>
      <c r="H33" s="72"/>
      <c r="I33" s="72"/>
      <c r="J33" s="72"/>
      <c r="K33" s="72"/>
      <c r="L33" s="72"/>
      <c r="M33" s="72"/>
      <c r="N33" s="72"/>
      <c r="O33" s="101"/>
    </row>
    <row r="34" spans="2:15">
      <c r="B34" s="100"/>
      <c r="C34" s="72"/>
      <c r="D34" s="72"/>
      <c r="E34" s="72"/>
      <c r="F34" s="72"/>
      <c r="G34" s="72"/>
      <c r="H34" s="72"/>
      <c r="I34" s="72"/>
      <c r="J34" s="72"/>
      <c r="K34" s="72"/>
      <c r="L34" s="72"/>
      <c r="M34" s="72"/>
      <c r="N34" s="72"/>
      <c r="O34" s="101"/>
    </row>
    <row r="35" spans="2:15">
      <c r="B35" s="100"/>
      <c r="C35" s="72"/>
      <c r="D35" s="72"/>
      <c r="E35" s="72"/>
      <c r="F35" s="72"/>
      <c r="G35" s="72"/>
      <c r="H35" s="72"/>
      <c r="I35" s="72"/>
      <c r="J35" s="72"/>
      <c r="K35" s="72"/>
      <c r="L35" s="72"/>
      <c r="M35" s="72"/>
      <c r="N35" s="72"/>
      <c r="O35" s="101"/>
    </row>
    <row r="36" spans="2:15">
      <c r="B36" s="100"/>
      <c r="C36" s="72"/>
      <c r="D36" s="72"/>
      <c r="E36" s="72"/>
      <c r="F36" s="72"/>
      <c r="G36" s="72"/>
      <c r="H36" s="72"/>
      <c r="I36" s="72"/>
      <c r="J36" s="72"/>
      <c r="K36" s="72"/>
      <c r="L36" s="72"/>
      <c r="M36" s="72"/>
      <c r="N36" s="72"/>
      <c r="O36" s="101"/>
    </row>
    <row r="37" spans="2:15">
      <c r="B37" s="100"/>
      <c r="C37" s="72"/>
      <c r="D37" s="72"/>
      <c r="E37" s="72"/>
      <c r="F37" s="72"/>
      <c r="G37" s="72"/>
      <c r="H37" s="72"/>
      <c r="I37" s="72"/>
      <c r="J37" s="72"/>
      <c r="K37" s="72"/>
      <c r="L37" s="72"/>
      <c r="M37" s="72"/>
      <c r="N37" s="72"/>
      <c r="O37" s="101"/>
    </row>
    <row r="38" spans="2:15">
      <c r="B38" s="100"/>
      <c r="C38" s="72"/>
      <c r="D38" s="72"/>
      <c r="E38" s="72"/>
      <c r="F38" s="72"/>
      <c r="G38" s="72"/>
      <c r="H38" s="72"/>
      <c r="I38" s="72"/>
      <c r="J38" s="72"/>
      <c r="K38" s="72"/>
      <c r="L38" s="72"/>
      <c r="M38" s="72"/>
      <c r="N38" s="72"/>
      <c r="O38" s="101"/>
    </row>
    <row r="39" spans="2:15">
      <c r="B39" s="100"/>
      <c r="C39" s="72"/>
      <c r="D39" s="72"/>
      <c r="E39" s="72"/>
      <c r="F39" s="72"/>
      <c r="G39" s="72"/>
      <c r="H39" s="72"/>
      <c r="I39" s="72"/>
      <c r="J39" s="72"/>
      <c r="K39" s="72"/>
      <c r="L39" s="72"/>
      <c r="M39" s="72"/>
      <c r="N39" s="72"/>
      <c r="O39" s="101"/>
    </row>
    <row r="40" spans="2:15">
      <c r="B40" s="100"/>
      <c r="C40" s="72"/>
      <c r="D40" s="72"/>
      <c r="E40" s="72"/>
      <c r="F40" s="72"/>
      <c r="G40" s="72"/>
      <c r="H40" s="72"/>
      <c r="I40" s="72"/>
      <c r="J40" s="72"/>
      <c r="K40" s="72"/>
      <c r="L40" s="72"/>
      <c r="M40" s="72"/>
      <c r="N40" s="72"/>
      <c r="O40" s="101"/>
    </row>
    <row r="41" spans="2:15">
      <c r="B41" s="100"/>
      <c r="C41" s="72"/>
      <c r="D41" s="72"/>
      <c r="E41" s="72"/>
      <c r="F41" s="72"/>
      <c r="G41" s="72"/>
      <c r="H41" s="72"/>
      <c r="I41" s="72"/>
      <c r="J41" s="72"/>
      <c r="K41" s="72"/>
      <c r="L41" s="72"/>
      <c r="M41" s="72"/>
      <c r="N41" s="72"/>
      <c r="O41" s="101"/>
    </row>
    <row r="42" spans="2:15">
      <c r="B42" s="100"/>
      <c r="C42" s="72"/>
      <c r="D42" s="72"/>
      <c r="E42" s="72"/>
      <c r="F42" s="72"/>
      <c r="G42" s="72"/>
      <c r="H42" s="72"/>
      <c r="I42" s="72"/>
      <c r="J42" s="72"/>
      <c r="K42" s="72"/>
      <c r="L42" s="72"/>
      <c r="M42" s="72"/>
      <c r="N42" s="72"/>
      <c r="O42" s="101"/>
    </row>
    <row r="43" spans="2:15">
      <c r="B43" s="100"/>
      <c r="C43" s="72"/>
      <c r="D43" s="72"/>
      <c r="E43" s="72"/>
      <c r="F43" s="72"/>
      <c r="G43" s="72"/>
      <c r="H43" s="72"/>
      <c r="I43" s="72"/>
      <c r="J43" s="72"/>
      <c r="K43" s="72"/>
      <c r="L43" s="72"/>
      <c r="M43" s="72"/>
      <c r="N43" s="72"/>
      <c r="O43" s="101"/>
    </row>
    <row r="44" spans="2:15">
      <c r="B44" s="100"/>
      <c r="C44" s="72"/>
      <c r="D44" s="72"/>
      <c r="E44" s="72"/>
      <c r="F44" s="72"/>
      <c r="G44" s="72"/>
      <c r="H44" s="72"/>
      <c r="I44" s="72"/>
      <c r="J44" s="72"/>
      <c r="K44" s="72"/>
      <c r="L44" s="72"/>
      <c r="M44" s="72"/>
      <c r="N44" s="72"/>
      <c r="O44" s="101"/>
    </row>
    <row r="45" spans="2:15">
      <c r="B45" s="100"/>
      <c r="C45" s="72"/>
      <c r="D45" s="72"/>
      <c r="E45" s="72"/>
      <c r="F45" s="72"/>
      <c r="G45" s="72"/>
      <c r="H45" s="72"/>
      <c r="I45" s="72"/>
      <c r="J45" s="72"/>
      <c r="K45" s="72"/>
      <c r="L45" s="72"/>
      <c r="M45" s="72"/>
      <c r="N45" s="72"/>
      <c r="O45" s="101"/>
    </row>
    <row r="46" spans="2:15">
      <c r="B46" s="100"/>
      <c r="C46" s="72"/>
      <c r="D46" s="72"/>
      <c r="E46" s="72"/>
      <c r="F46" s="72"/>
      <c r="G46" s="72"/>
      <c r="H46" s="72"/>
      <c r="I46" s="72"/>
      <c r="J46" s="72"/>
      <c r="K46" s="72"/>
      <c r="L46" s="72"/>
      <c r="M46" s="72"/>
      <c r="N46" s="72"/>
      <c r="O46" s="101"/>
    </row>
    <row r="47" spans="2:15">
      <c r="B47" s="100"/>
      <c r="C47" s="72"/>
      <c r="D47" s="72"/>
      <c r="E47" s="72"/>
      <c r="F47" s="72"/>
      <c r="G47" s="72"/>
      <c r="H47" s="72"/>
      <c r="I47" s="72"/>
      <c r="J47" s="72"/>
      <c r="K47" s="72"/>
      <c r="L47" s="72"/>
      <c r="M47" s="72"/>
      <c r="N47" s="72"/>
      <c r="O47" s="101"/>
    </row>
    <row r="48" spans="2:15">
      <c r="B48" s="100"/>
      <c r="C48" s="72"/>
      <c r="D48" s="72"/>
      <c r="E48" s="72"/>
      <c r="F48" s="72"/>
      <c r="G48" s="72"/>
      <c r="H48" s="72"/>
      <c r="I48" s="72"/>
      <c r="J48" s="72"/>
      <c r="K48" s="72"/>
      <c r="L48" s="72"/>
      <c r="M48" s="72"/>
      <c r="N48" s="72"/>
      <c r="O48" s="101"/>
    </row>
    <row r="49" spans="2:15">
      <c r="B49" s="100"/>
      <c r="C49" s="72"/>
      <c r="D49" s="72"/>
      <c r="E49" s="72"/>
      <c r="F49" s="72"/>
      <c r="G49" s="72"/>
      <c r="H49" s="72"/>
      <c r="I49" s="72"/>
      <c r="J49" s="72"/>
      <c r="K49" s="72"/>
      <c r="L49" s="72"/>
      <c r="M49" s="72"/>
      <c r="N49" s="72"/>
      <c r="O49" s="101"/>
    </row>
    <row r="50" spans="2:15">
      <c r="B50" s="100"/>
      <c r="C50" s="72"/>
      <c r="D50" s="72"/>
      <c r="E50" s="72"/>
      <c r="F50" s="72"/>
      <c r="G50" s="72"/>
      <c r="H50" s="72"/>
      <c r="I50" s="72"/>
      <c r="J50" s="72"/>
      <c r="K50" s="72"/>
      <c r="L50" s="72"/>
      <c r="M50" s="72"/>
      <c r="N50" s="72"/>
      <c r="O50" s="101"/>
    </row>
    <row r="51" spans="2:15">
      <c r="B51" s="100"/>
      <c r="C51" s="72"/>
      <c r="D51" s="72"/>
      <c r="E51" s="72"/>
      <c r="F51" s="72"/>
      <c r="G51" s="72"/>
      <c r="H51" s="72"/>
      <c r="I51" s="72"/>
      <c r="J51" s="72"/>
      <c r="K51" s="72"/>
      <c r="L51" s="72"/>
      <c r="M51" s="72"/>
      <c r="N51" s="72"/>
      <c r="O51" s="101"/>
    </row>
    <row r="52" spans="2:15">
      <c r="B52" s="100"/>
      <c r="C52" s="72"/>
      <c r="D52" s="72"/>
      <c r="E52" s="72"/>
      <c r="F52" s="72"/>
      <c r="G52" s="72"/>
      <c r="H52" s="72"/>
      <c r="I52" s="72"/>
      <c r="J52" s="72"/>
      <c r="K52" s="72"/>
      <c r="L52" s="72"/>
      <c r="M52" s="72"/>
      <c r="N52" s="72"/>
      <c r="O52" s="101"/>
    </row>
    <row r="53" spans="2:15">
      <c r="B53" s="100"/>
      <c r="C53" s="72"/>
      <c r="D53" s="72"/>
      <c r="E53" s="72"/>
      <c r="F53" s="72"/>
      <c r="G53" s="72"/>
      <c r="H53" s="72"/>
      <c r="I53" s="72"/>
      <c r="J53" s="72"/>
      <c r="K53" s="72"/>
      <c r="L53" s="72"/>
      <c r="M53" s="72"/>
      <c r="N53" s="72"/>
      <c r="O53" s="101"/>
    </row>
    <row r="54" spans="2:15">
      <c r="B54" s="100"/>
      <c r="C54" s="72"/>
      <c r="D54" s="72"/>
      <c r="E54" s="72"/>
      <c r="F54" s="72"/>
      <c r="G54" s="72"/>
      <c r="H54" s="72"/>
      <c r="I54" s="72"/>
      <c r="J54" s="72"/>
      <c r="K54" s="72"/>
      <c r="L54" s="72"/>
      <c r="M54" s="72"/>
      <c r="N54" s="72"/>
      <c r="O54" s="101"/>
    </row>
    <row r="55" spans="2:15">
      <c r="B55" s="100"/>
      <c r="C55" s="72"/>
      <c r="D55" s="72"/>
      <c r="E55" s="72"/>
      <c r="F55" s="72"/>
      <c r="G55" s="72"/>
      <c r="H55" s="72"/>
      <c r="I55" s="72"/>
      <c r="J55" s="72"/>
      <c r="K55" s="72"/>
      <c r="L55" s="72"/>
      <c r="M55" s="72"/>
      <c r="N55" s="72"/>
      <c r="O55" s="101"/>
    </row>
    <row r="56" spans="2:15">
      <c r="B56" s="100"/>
      <c r="C56" s="72"/>
      <c r="D56" s="72"/>
      <c r="E56" s="72"/>
      <c r="F56" s="72"/>
      <c r="G56" s="72"/>
      <c r="H56" s="72"/>
      <c r="I56" s="72"/>
      <c r="J56" s="72"/>
      <c r="K56" s="72"/>
      <c r="L56" s="72"/>
      <c r="M56" s="72"/>
      <c r="N56" s="72"/>
      <c r="O56" s="101"/>
    </row>
    <row r="57" spans="2:15">
      <c r="B57" s="100"/>
      <c r="C57" s="72"/>
      <c r="D57" s="72"/>
      <c r="E57" s="72"/>
      <c r="F57" s="72"/>
      <c r="G57" s="72"/>
      <c r="H57" s="72"/>
      <c r="I57" s="72"/>
      <c r="J57" s="72"/>
      <c r="K57" s="72"/>
      <c r="L57" s="72"/>
      <c r="M57" s="72"/>
      <c r="N57" s="72"/>
      <c r="O57" s="101"/>
    </row>
    <row r="58" spans="2:15">
      <c r="B58" s="100"/>
      <c r="C58" s="72"/>
      <c r="D58" s="72"/>
      <c r="E58" s="72"/>
      <c r="F58" s="72"/>
      <c r="G58" s="72"/>
      <c r="H58" s="72"/>
      <c r="I58" s="72"/>
      <c r="J58" s="72"/>
      <c r="K58" s="72"/>
      <c r="L58" s="72"/>
      <c r="M58" s="72"/>
      <c r="N58" s="72"/>
      <c r="O58" s="101"/>
    </row>
    <row r="59" spans="2:15">
      <c r="B59" s="100"/>
      <c r="C59" s="72"/>
      <c r="D59" s="72"/>
      <c r="E59" s="72"/>
      <c r="F59" s="72"/>
      <c r="G59" s="72"/>
      <c r="H59" s="72"/>
      <c r="I59" s="72"/>
      <c r="J59" s="72"/>
      <c r="K59" s="72"/>
      <c r="L59" s="72"/>
      <c r="M59" s="72"/>
      <c r="N59" s="72"/>
      <c r="O59" s="101"/>
    </row>
    <row r="60" spans="2:15">
      <c r="B60" s="100"/>
      <c r="C60" s="72"/>
      <c r="D60" s="72"/>
      <c r="E60" s="72"/>
      <c r="F60" s="72"/>
      <c r="G60" s="72"/>
      <c r="H60" s="72"/>
      <c r="I60" s="72"/>
      <c r="J60" s="72"/>
      <c r="K60" s="72"/>
      <c r="L60" s="72"/>
      <c r="M60" s="72"/>
      <c r="N60" s="72"/>
      <c r="O60" s="101"/>
    </row>
    <row r="61" spans="2:15">
      <c r="B61" s="100"/>
      <c r="C61" s="72"/>
      <c r="D61" s="72"/>
      <c r="E61" s="72"/>
      <c r="F61" s="72"/>
      <c r="G61" s="72"/>
      <c r="H61" s="72"/>
      <c r="I61" s="72"/>
      <c r="J61" s="72"/>
      <c r="K61" s="72"/>
      <c r="L61" s="72"/>
      <c r="M61" s="72"/>
      <c r="N61" s="72"/>
      <c r="O61" s="101"/>
    </row>
    <row r="62" spans="2:15">
      <c r="B62" s="100"/>
      <c r="C62" s="72"/>
      <c r="D62" s="72"/>
      <c r="E62" s="72"/>
      <c r="F62" s="72"/>
      <c r="G62" s="72"/>
      <c r="H62" s="72"/>
      <c r="I62" s="72"/>
      <c r="J62" s="72"/>
      <c r="K62" s="72"/>
      <c r="L62" s="72"/>
      <c r="M62" s="72"/>
      <c r="N62" s="72"/>
      <c r="O62" s="101"/>
    </row>
    <row r="63" spans="2:15">
      <c r="B63" s="100"/>
      <c r="C63" s="72"/>
      <c r="D63" s="72"/>
      <c r="E63" s="72"/>
      <c r="F63" s="72"/>
      <c r="G63" s="72"/>
      <c r="H63" s="72"/>
      <c r="I63" s="72"/>
      <c r="J63" s="72"/>
      <c r="K63" s="72"/>
      <c r="L63" s="72"/>
      <c r="M63" s="72"/>
      <c r="N63" s="72"/>
      <c r="O63" s="101"/>
    </row>
    <row r="64" spans="2:15">
      <c r="B64" s="100"/>
      <c r="C64" s="72"/>
      <c r="D64" s="72"/>
      <c r="E64" s="72"/>
      <c r="F64" s="72"/>
      <c r="G64" s="72"/>
      <c r="H64" s="72"/>
      <c r="I64" s="72"/>
      <c r="J64" s="72"/>
      <c r="K64" s="72"/>
      <c r="L64" s="72"/>
      <c r="M64" s="72"/>
      <c r="N64" s="72"/>
      <c r="O64" s="101"/>
    </row>
    <row r="65" spans="2:15">
      <c r="B65" s="100"/>
      <c r="C65" s="72"/>
      <c r="D65" s="72"/>
      <c r="E65" s="72"/>
      <c r="F65" s="72"/>
      <c r="G65" s="72"/>
      <c r="H65" s="72"/>
      <c r="I65" s="72"/>
      <c r="J65" s="72"/>
      <c r="K65" s="72"/>
      <c r="L65" s="72"/>
      <c r="M65" s="72"/>
      <c r="N65" s="72"/>
      <c r="O65" s="101"/>
    </row>
    <row r="66" spans="2:15">
      <c r="B66" s="100"/>
      <c r="C66" s="72"/>
      <c r="D66" s="72"/>
      <c r="E66" s="72"/>
      <c r="F66" s="72"/>
      <c r="G66" s="72"/>
      <c r="H66" s="72"/>
      <c r="I66" s="72"/>
      <c r="J66" s="72"/>
      <c r="K66" s="72"/>
      <c r="L66" s="72"/>
      <c r="M66" s="72"/>
      <c r="N66" s="72"/>
      <c r="O66" s="101"/>
    </row>
    <row r="67" spans="2:15">
      <c r="B67" s="100"/>
      <c r="C67" s="72"/>
      <c r="D67" s="72"/>
      <c r="E67" s="72"/>
      <c r="F67" s="72"/>
      <c r="G67" s="72"/>
      <c r="H67" s="72"/>
      <c r="I67" s="72"/>
      <c r="J67" s="72"/>
      <c r="K67" s="72"/>
      <c r="L67" s="72"/>
      <c r="M67" s="72"/>
      <c r="N67" s="72"/>
      <c r="O67" s="101"/>
    </row>
    <row r="68" spans="2:15">
      <c r="B68" s="100"/>
      <c r="C68" s="72"/>
      <c r="D68" s="72"/>
      <c r="E68" s="72"/>
      <c r="F68" s="72"/>
      <c r="G68" s="72"/>
      <c r="H68" s="72"/>
      <c r="I68" s="72"/>
      <c r="J68" s="72"/>
      <c r="K68" s="72"/>
      <c r="L68" s="72"/>
      <c r="M68" s="72"/>
      <c r="N68" s="72"/>
      <c r="O68" s="101"/>
    </row>
    <row r="69" spans="2:15">
      <c r="B69" s="100"/>
      <c r="C69" s="72"/>
      <c r="D69" s="72"/>
      <c r="E69" s="72"/>
      <c r="F69" s="72"/>
      <c r="G69" s="72"/>
      <c r="H69" s="72"/>
      <c r="I69" s="72"/>
      <c r="J69" s="72"/>
      <c r="K69" s="72"/>
      <c r="L69" s="72"/>
      <c r="M69" s="72"/>
      <c r="N69" s="72"/>
      <c r="O69" s="101"/>
    </row>
    <row r="70" spans="2:15">
      <c r="B70" s="100"/>
      <c r="C70" s="72"/>
      <c r="D70" s="72"/>
      <c r="E70" s="72"/>
      <c r="F70" s="72"/>
      <c r="G70" s="72"/>
      <c r="H70" s="72"/>
      <c r="I70" s="72"/>
      <c r="J70" s="72"/>
      <c r="K70" s="72"/>
      <c r="L70" s="72"/>
      <c r="M70" s="72"/>
      <c r="N70" s="72"/>
      <c r="O70" s="101"/>
    </row>
    <row r="71" spans="2:15">
      <c r="B71" s="100"/>
      <c r="C71" s="72"/>
      <c r="D71" s="72"/>
      <c r="E71" s="72"/>
      <c r="F71" s="72"/>
      <c r="G71" s="72"/>
      <c r="H71" s="72"/>
      <c r="I71" s="72"/>
      <c r="J71" s="72"/>
      <c r="K71" s="72"/>
      <c r="L71" s="72"/>
      <c r="M71" s="72"/>
      <c r="N71" s="72"/>
      <c r="O71" s="101"/>
    </row>
    <row r="72" spans="2:15">
      <c r="B72" s="100"/>
      <c r="C72" s="72"/>
      <c r="D72" s="72"/>
      <c r="E72" s="72"/>
      <c r="F72" s="72"/>
      <c r="G72" s="72"/>
      <c r="H72" s="72"/>
      <c r="I72" s="72"/>
      <c r="J72" s="72"/>
      <c r="K72" s="72"/>
      <c r="L72" s="72"/>
      <c r="M72" s="72"/>
      <c r="N72" s="72"/>
      <c r="O72" s="101"/>
    </row>
    <row r="73" spans="2:15">
      <c r="B73" s="100"/>
      <c r="C73" s="72"/>
      <c r="D73" s="72"/>
      <c r="E73" s="72"/>
      <c r="F73" s="72"/>
      <c r="G73" s="72"/>
      <c r="H73" s="72"/>
      <c r="I73" s="72"/>
      <c r="J73" s="72"/>
      <c r="K73" s="72"/>
      <c r="L73" s="72"/>
      <c r="M73" s="72"/>
      <c r="N73" s="72"/>
      <c r="O73" s="101"/>
    </row>
    <row r="74" spans="2:15">
      <c r="B74" s="100"/>
      <c r="C74" s="72"/>
      <c r="D74" s="72"/>
      <c r="E74" s="72"/>
      <c r="F74" s="72"/>
      <c r="G74" s="72"/>
      <c r="H74" s="72"/>
      <c r="I74" s="72"/>
      <c r="J74" s="72"/>
      <c r="K74" s="72"/>
      <c r="L74" s="72"/>
      <c r="M74" s="72"/>
      <c r="N74" s="72"/>
      <c r="O74" s="101"/>
    </row>
    <row r="75" spans="2:15">
      <c r="B75" s="100"/>
      <c r="C75" s="72"/>
      <c r="D75" s="72"/>
      <c r="E75" s="72"/>
      <c r="F75" s="72"/>
      <c r="G75" s="72"/>
      <c r="H75" s="72"/>
      <c r="I75" s="72"/>
      <c r="J75" s="72"/>
      <c r="K75" s="72"/>
      <c r="L75" s="72"/>
      <c r="M75" s="72"/>
      <c r="N75" s="72"/>
      <c r="O75" s="101"/>
    </row>
    <row r="76" spans="2:15">
      <c r="B76" s="100"/>
      <c r="C76" s="72"/>
      <c r="D76" s="72"/>
      <c r="E76" s="72"/>
      <c r="F76" s="72"/>
      <c r="G76" s="72"/>
      <c r="H76" s="72"/>
      <c r="I76" s="72"/>
      <c r="J76" s="72"/>
      <c r="K76" s="72"/>
      <c r="L76" s="72"/>
      <c r="M76" s="72"/>
      <c r="N76" s="72"/>
      <c r="O76" s="101"/>
    </row>
    <row r="77" spans="2:15">
      <c r="B77" s="100"/>
      <c r="C77" s="72"/>
      <c r="D77" s="72"/>
      <c r="E77" s="72"/>
      <c r="F77" s="72"/>
      <c r="G77" s="72"/>
      <c r="H77" s="72"/>
      <c r="I77" s="72"/>
      <c r="J77" s="72"/>
      <c r="K77" s="72"/>
      <c r="L77" s="72"/>
      <c r="M77" s="72"/>
      <c r="N77" s="72"/>
      <c r="O77" s="101"/>
    </row>
    <row r="78" spans="2:15">
      <c r="B78" s="100"/>
      <c r="C78" s="72"/>
      <c r="D78" s="72"/>
      <c r="E78" s="72"/>
      <c r="F78" s="72"/>
      <c r="G78" s="72"/>
      <c r="H78" s="72"/>
      <c r="I78" s="72"/>
      <c r="J78" s="72"/>
      <c r="K78" s="72"/>
      <c r="L78" s="72"/>
      <c r="M78" s="72"/>
      <c r="N78" s="72"/>
      <c r="O78" s="101"/>
    </row>
    <row r="79" spans="2:15">
      <c r="B79" s="100"/>
      <c r="C79" s="72"/>
      <c r="D79" s="72"/>
      <c r="E79" s="72"/>
      <c r="F79" s="72"/>
      <c r="G79" s="72"/>
      <c r="H79" s="72"/>
      <c r="I79" s="72"/>
      <c r="J79" s="72"/>
      <c r="K79" s="72"/>
      <c r="L79" s="72"/>
      <c r="M79" s="72"/>
      <c r="N79" s="72"/>
      <c r="O79" s="101"/>
    </row>
    <row r="80" spans="2:15">
      <c r="B80" s="100"/>
      <c r="C80" s="72"/>
      <c r="D80" s="72"/>
      <c r="E80" s="72"/>
      <c r="F80" s="72"/>
      <c r="G80" s="72"/>
      <c r="H80" s="72"/>
      <c r="I80" s="72"/>
      <c r="J80" s="72"/>
      <c r="K80" s="72"/>
      <c r="L80" s="72"/>
      <c r="M80" s="72"/>
      <c r="N80" s="72"/>
      <c r="O80" s="101"/>
    </row>
    <row r="81" spans="2:15">
      <c r="B81" s="100"/>
      <c r="C81" s="72"/>
      <c r="D81" s="72"/>
      <c r="E81" s="72"/>
      <c r="F81" s="72"/>
      <c r="G81" s="72"/>
      <c r="H81" s="72"/>
      <c r="I81" s="72"/>
      <c r="J81" s="72"/>
      <c r="K81" s="72"/>
      <c r="L81" s="72"/>
      <c r="M81" s="72"/>
      <c r="N81" s="72"/>
      <c r="O81" s="101"/>
    </row>
    <row r="82" spans="2:15">
      <c r="B82" s="100"/>
      <c r="C82" s="72"/>
      <c r="D82" s="72"/>
      <c r="E82" s="72"/>
      <c r="F82" s="72"/>
      <c r="G82" s="72"/>
      <c r="H82" s="72"/>
      <c r="I82" s="72"/>
      <c r="J82" s="72"/>
      <c r="K82" s="72"/>
      <c r="L82" s="72"/>
      <c r="M82" s="72"/>
      <c r="N82" s="72"/>
      <c r="O82" s="101"/>
    </row>
    <row r="83" spans="2:15">
      <c r="B83" s="100"/>
      <c r="C83" s="72"/>
      <c r="D83" s="72"/>
      <c r="E83" s="72"/>
      <c r="F83" s="72"/>
      <c r="G83" s="72"/>
      <c r="H83" s="72"/>
      <c r="I83" s="72"/>
      <c r="J83" s="72"/>
      <c r="K83" s="72"/>
      <c r="L83" s="72"/>
      <c r="M83" s="72"/>
      <c r="N83" s="72"/>
      <c r="O83" s="101"/>
    </row>
    <row r="84" spans="2:15">
      <c r="B84" s="100"/>
      <c r="C84" s="72"/>
      <c r="D84" s="72"/>
      <c r="E84" s="72"/>
      <c r="F84" s="72"/>
      <c r="G84" s="72"/>
      <c r="H84" s="72"/>
      <c r="I84" s="72"/>
      <c r="J84" s="72"/>
      <c r="K84" s="72"/>
      <c r="L84" s="72"/>
      <c r="M84" s="72"/>
      <c r="N84" s="72"/>
      <c r="O84" s="101"/>
    </row>
    <row r="85" spans="2:15">
      <c r="B85" s="100"/>
      <c r="C85" s="72"/>
      <c r="D85" s="72"/>
      <c r="E85" s="72"/>
      <c r="F85" s="72"/>
      <c r="G85" s="72"/>
      <c r="H85" s="72"/>
      <c r="I85" s="72"/>
      <c r="J85" s="72"/>
      <c r="K85" s="72"/>
      <c r="L85" s="72"/>
      <c r="M85" s="72"/>
      <c r="N85" s="72"/>
      <c r="O85" s="101"/>
    </row>
    <row r="86" spans="2:15">
      <c r="B86" s="100"/>
      <c r="C86" s="72"/>
      <c r="D86" s="72"/>
      <c r="E86" s="72"/>
      <c r="F86" s="72"/>
      <c r="G86" s="72"/>
      <c r="H86" s="72"/>
      <c r="I86" s="72"/>
      <c r="J86" s="72"/>
      <c r="K86" s="72"/>
      <c r="L86" s="72"/>
      <c r="M86" s="72"/>
      <c r="N86" s="72"/>
      <c r="O86" s="101"/>
    </row>
    <row r="87" spans="2:15">
      <c r="B87" s="100"/>
      <c r="C87" s="72"/>
      <c r="D87" s="72"/>
      <c r="E87" s="72"/>
      <c r="F87" s="72"/>
      <c r="G87" s="72"/>
      <c r="H87" s="72"/>
      <c r="I87" s="72"/>
      <c r="J87" s="72"/>
      <c r="K87" s="72"/>
      <c r="L87" s="72"/>
      <c r="M87" s="72"/>
      <c r="N87" s="72"/>
      <c r="O87" s="101"/>
    </row>
    <row r="88" spans="2:15">
      <c r="B88" s="100"/>
      <c r="C88" s="72"/>
      <c r="D88" s="72"/>
      <c r="E88" s="72"/>
      <c r="F88" s="72"/>
      <c r="G88" s="72"/>
      <c r="H88" s="72"/>
      <c r="I88" s="72"/>
      <c r="J88" s="72"/>
      <c r="K88" s="72"/>
      <c r="L88" s="72"/>
      <c r="M88" s="72"/>
      <c r="N88" s="72"/>
      <c r="O88" s="101"/>
    </row>
    <row r="89" spans="2:15">
      <c r="B89" s="100"/>
      <c r="C89" s="72"/>
      <c r="D89" s="72"/>
      <c r="E89" s="72"/>
      <c r="F89" s="72"/>
      <c r="G89" s="72"/>
      <c r="H89" s="72"/>
      <c r="I89" s="72"/>
      <c r="J89" s="72"/>
      <c r="K89" s="72"/>
      <c r="L89" s="72"/>
      <c r="M89" s="72"/>
      <c r="N89" s="72"/>
      <c r="O89" s="101"/>
    </row>
    <row r="90" spans="2:15">
      <c r="B90" s="100"/>
      <c r="C90" s="72"/>
      <c r="D90" s="72"/>
      <c r="E90" s="72"/>
      <c r="F90" s="72"/>
      <c r="G90" s="72"/>
      <c r="H90" s="72"/>
      <c r="I90" s="72"/>
      <c r="J90" s="72"/>
      <c r="K90" s="72"/>
      <c r="L90" s="72"/>
      <c r="M90" s="72"/>
      <c r="N90" s="72"/>
      <c r="O90" s="101"/>
    </row>
    <row r="91" spans="2:15">
      <c r="B91" s="100"/>
      <c r="C91" s="72"/>
      <c r="D91" s="72"/>
      <c r="E91" s="72"/>
      <c r="F91" s="72"/>
      <c r="G91" s="72"/>
      <c r="H91" s="72"/>
      <c r="I91" s="72"/>
      <c r="J91" s="72"/>
      <c r="K91" s="72"/>
      <c r="L91" s="72"/>
      <c r="M91" s="72"/>
      <c r="N91" s="72"/>
      <c r="O91" s="101"/>
    </row>
    <row r="92" spans="2:15">
      <c r="B92" s="100"/>
      <c r="C92" s="72"/>
      <c r="D92" s="72"/>
      <c r="E92" s="72"/>
      <c r="F92" s="72"/>
      <c r="G92" s="72"/>
      <c r="H92" s="72"/>
      <c r="I92" s="72"/>
      <c r="J92" s="72"/>
      <c r="K92" s="72"/>
      <c r="L92" s="72"/>
      <c r="M92" s="72"/>
      <c r="N92" s="72"/>
      <c r="O92" s="101"/>
    </row>
    <row r="93" spans="2:15">
      <c r="B93" s="100"/>
      <c r="C93" s="72"/>
      <c r="D93" s="72"/>
      <c r="E93" s="72"/>
      <c r="F93" s="72"/>
      <c r="G93" s="72"/>
      <c r="H93" s="72"/>
      <c r="I93" s="72"/>
      <c r="J93" s="72"/>
      <c r="K93" s="72"/>
      <c r="L93" s="72"/>
      <c r="M93" s="72"/>
      <c r="N93" s="72"/>
      <c r="O93" s="101"/>
    </row>
    <row r="94" spans="2:15">
      <c r="B94" s="100"/>
      <c r="C94" s="72"/>
      <c r="D94" s="72"/>
      <c r="E94" s="72"/>
      <c r="F94" s="72"/>
      <c r="G94" s="72"/>
      <c r="H94" s="72"/>
      <c r="I94" s="72"/>
      <c r="J94" s="72"/>
      <c r="K94" s="72"/>
      <c r="L94" s="72"/>
      <c r="M94" s="72"/>
      <c r="N94" s="72"/>
      <c r="O94" s="101"/>
    </row>
    <row r="95" spans="2:15">
      <c r="B95" s="100"/>
      <c r="C95" s="72"/>
      <c r="D95" s="72"/>
      <c r="E95" s="72"/>
      <c r="F95" s="72"/>
      <c r="G95" s="72"/>
      <c r="H95" s="72"/>
      <c r="I95" s="72"/>
      <c r="J95" s="72"/>
      <c r="K95" s="72"/>
      <c r="L95" s="72"/>
      <c r="M95" s="72"/>
      <c r="N95" s="72"/>
      <c r="O95" s="101"/>
    </row>
    <row r="96" spans="2:15">
      <c r="B96" s="100"/>
      <c r="C96" s="72"/>
      <c r="D96" s="72"/>
      <c r="E96" s="72"/>
      <c r="F96" s="72"/>
      <c r="G96" s="72"/>
      <c r="H96" s="72"/>
      <c r="I96" s="72"/>
      <c r="J96" s="72"/>
      <c r="K96" s="72"/>
      <c r="L96" s="72"/>
      <c r="M96" s="72"/>
      <c r="N96" s="72"/>
      <c r="O96" s="101"/>
    </row>
    <row r="97" spans="2:15">
      <c r="B97" s="100"/>
      <c r="C97" s="72"/>
      <c r="D97" s="72"/>
      <c r="E97" s="72"/>
      <c r="F97" s="72"/>
      <c r="G97" s="72"/>
      <c r="H97" s="72"/>
      <c r="I97" s="72"/>
      <c r="J97" s="72"/>
      <c r="K97" s="72"/>
      <c r="L97" s="72"/>
      <c r="M97" s="72"/>
      <c r="N97" s="72"/>
      <c r="O97" s="101"/>
    </row>
    <row r="98" spans="2:15">
      <c r="B98" s="100"/>
      <c r="C98" s="72"/>
      <c r="D98" s="72"/>
      <c r="E98" s="72"/>
      <c r="F98" s="72"/>
      <c r="G98" s="72"/>
      <c r="H98" s="72"/>
      <c r="I98" s="72"/>
      <c r="J98" s="72"/>
      <c r="K98" s="72"/>
      <c r="L98" s="72"/>
      <c r="M98" s="72"/>
      <c r="N98" s="72"/>
      <c r="O98" s="101"/>
    </row>
    <row r="99" spans="2:15">
      <c r="B99" s="100"/>
      <c r="C99" s="72"/>
      <c r="D99" s="72"/>
      <c r="E99" s="72"/>
      <c r="F99" s="72"/>
      <c r="G99" s="72"/>
      <c r="H99" s="72"/>
      <c r="I99" s="72"/>
      <c r="J99" s="72"/>
      <c r="K99" s="72"/>
      <c r="L99" s="72"/>
      <c r="M99" s="72"/>
      <c r="N99" s="72"/>
      <c r="O99" s="101"/>
    </row>
    <row r="100" spans="2:15">
      <c r="B100" s="100"/>
      <c r="C100" s="72"/>
      <c r="D100" s="72"/>
      <c r="E100" s="72"/>
      <c r="F100" s="72"/>
      <c r="G100" s="72"/>
      <c r="H100" s="72"/>
      <c r="I100" s="72"/>
      <c r="J100" s="72"/>
      <c r="K100" s="72"/>
      <c r="L100" s="72"/>
      <c r="M100" s="72"/>
      <c r="N100" s="72"/>
      <c r="O100" s="101"/>
    </row>
    <row r="101" spans="2:15">
      <c r="B101" s="100"/>
      <c r="C101" s="72"/>
      <c r="D101" s="72"/>
      <c r="E101" s="72"/>
      <c r="F101" s="72"/>
      <c r="G101" s="72"/>
      <c r="H101" s="72"/>
      <c r="I101" s="72"/>
      <c r="J101" s="72"/>
      <c r="K101" s="72"/>
      <c r="L101" s="72"/>
      <c r="M101" s="72"/>
      <c r="N101" s="72"/>
      <c r="O101" s="101"/>
    </row>
    <row r="102" spans="2:15">
      <c r="B102" s="100"/>
      <c r="C102" s="72"/>
      <c r="D102" s="72"/>
      <c r="E102" s="72"/>
      <c r="F102" s="72"/>
      <c r="G102" s="72"/>
      <c r="H102" s="72"/>
      <c r="I102" s="72"/>
      <c r="J102" s="72"/>
      <c r="K102" s="72"/>
      <c r="L102" s="72"/>
      <c r="M102" s="72"/>
      <c r="N102" s="72"/>
      <c r="O102" s="101"/>
    </row>
    <row r="103" spans="2:15">
      <c r="B103" s="100"/>
      <c r="C103" s="72"/>
      <c r="D103" s="72"/>
      <c r="E103" s="72"/>
      <c r="F103" s="72"/>
      <c r="G103" s="72"/>
      <c r="H103" s="72"/>
      <c r="I103" s="72"/>
      <c r="J103" s="72"/>
      <c r="K103" s="72"/>
      <c r="L103" s="72"/>
      <c r="M103" s="72"/>
      <c r="N103" s="72"/>
      <c r="O103" s="101"/>
    </row>
    <row r="104" spans="2:15">
      <c r="B104" s="100"/>
      <c r="C104" s="72"/>
      <c r="D104" s="72"/>
      <c r="E104" s="72"/>
      <c r="F104" s="72"/>
      <c r="G104" s="72"/>
      <c r="H104" s="72"/>
      <c r="I104" s="72"/>
      <c r="J104" s="72"/>
      <c r="K104" s="72"/>
      <c r="L104" s="72"/>
      <c r="M104" s="72"/>
      <c r="N104" s="72"/>
      <c r="O104" s="101"/>
    </row>
    <row r="105" spans="2:15">
      <c r="B105" s="100"/>
      <c r="C105" s="72"/>
      <c r="D105" s="72"/>
      <c r="E105" s="72"/>
      <c r="F105" s="72"/>
      <c r="G105" s="72"/>
      <c r="H105" s="72"/>
      <c r="I105" s="72"/>
      <c r="J105" s="72"/>
      <c r="K105" s="72"/>
      <c r="L105" s="72"/>
      <c r="M105" s="72"/>
      <c r="N105" s="72"/>
      <c r="O105" s="101"/>
    </row>
    <row r="106" spans="2:15">
      <c r="B106" s="100"/>
      <c r="C106" s="72"/>
      <c r="D106" s="72"/>
      <c r="E106" s="72"/>
      <c r="F106" s="72"/>
      <c r="G106" s="72"/>
      <c r="H106" s="72"/>
      <c r="I106" s="72"/>
      <c r="J106" s="72"/>
      <c r="K106" s="72"/>
      <c r="L106" s="72"/>
      <c r="M106" s="72"/>
      <c r="N106" s="72"/>
      <c r="O106" s="101"/>
    </row>
    <row r="107" spans="2:15">
      <c r="B107" s="100"/>
      <c r="C107" s="72"/>
      <c r="D107" s="72"/>
      <c r="E107" s="72"/>
      <c r="F107" s="72"/>
      <c r="G107" s="72"/>
      <c r="H107" s="72"/>
      <c r="I107" s="72"/>
      <c r="J107" s="72"/>
      <c r="K107" s="72"/>
      <c r="L107" s="72"/>
      <c r="M107" s="72"/>
      <c r="N107" s="72"/>
      <c r="O107" s="101"/>
    </row>
    <row r="108" spans="2:15">
      <c r="B108" s="100"/>
      <c r="C108" s="72"/>
      <c r="D108" s="72"/>
      <c r="E108" s="72"/>
      <c r="F108" s="72"/>
      <c r="G108" s="72"/>
      <c r="H108" s="72"/>
      <c r="I108" s="72"/>
      <c r="J108" s="72"/>
      <c r="K108" s="72"/>
      <c r="L108" s="72"/>
      <c r="M108" s="72"/>
      <c r="N108" s="72"/>
      <c r="O108" s="101"/>
    </row>
    <row r="109" spans="2:15">
      <c r="B109" s="100"/>
      <c r="C109" s="72"/>
      <c r="D109" s="72"/>
      <c r="E109" s="72"/>
      <c r="F109" s="72"/>
      <c r="G109" s="72"/>
      <c r="H109" s="72"/>
      <c r="I109" s="72"/>
      <c r="J109" s="72"/>
      <c r="K109" s="72"/>
      <c r="L109" s="72"/>
      <c r="M109" s="72"/>
      <c r="N109" s="72"/>
      <c r="O109" s="101"/>
    </row>
    <row r="110" spans="2:15">
      <c r="B110" s="100"/>
      <c r="C110" s="72"/>
      <c r="D110" s="72"/>
      <c r="E110" s="72"/>
      <c r="F110" s="72"/>
      <c r="G110" s="72"/>
      <c r="H110" s="72"/>
      <c r="I110" s="72"/>
      <c r="J110" s="72"/>
      <c r="K110" s="72"/>
      <c r="L110" s="72"/>
      <c r="M110" s="72"/>
      <c r="N110" s="72"/>
      <c r="O110" s="101"/>
    </row>
    <row r="111" spans="2:15">
      <c r="B111" s="100"/>
      <c r="C111" s="72"/>
      <c r="D111" s="72"/>
      <c r="E111" s="72"/>
      <c r="F111" s="72"/>
      <c r="G111" s="72"/>
      <c r="H111" s="72"/>
      <c r="I111" s="72"/>
      <c r="J111" s="72"/>
      <c r="K111" s="72"/>
      <c r="L111" s="72"/>
      <c r="M111" s="72"/>
      <c r="N111" s="72"/>
      <c r="O111" s="101"/>
    </row>
    <row r="112" spans="2:15">
      <c r="B112" s="100"/>
      <c r="C112" s="72"/>
      <c r="D112" s="72"/>
      <c r="E112" s="72"/>
      <c r="F112" s="72"/>
      <c r="G112" s="72"/>
      <c r="H112" s="72"/>
      <c r="I112" s="72"/>
      <c r="J112" s="72"/>
      <c r="K112" s="72"/>
      <c r="L112" s="72"/>
      <c r="M112" s="72"/>
      <c r="N112" s="72"/>
      <c r="O112" s="101"/>
    </row>
    <row r="113" spans="2:15">
      <c r="B113" s="100"/>
      <c r="C113" s="72"/>
      <c r="D113" s="72"/>
      <c r="E113" s="72"/>
      <c r="F113" s="72"/>
      <c r="G113" s="72"/>
      <c r="H113" s="72"/>
      <c r="I113" s="72"/>
      <c r="J113" s="72"/>
      <c r="K113" s="72"/>
      <c r="L113" s="72"/>
      <c r="M113" s="72"/>
      <c r="N113" s="72"/>
      <c r="O113" s="101"/>
    </row>
    <row r="114" spans="2:15">
      <c r="B114" s="100"/>
      <c r="C114" s="72"/>
      <c r="D114" s="72"/>
      <c r="E114" s="72"/>
      <c r="F114" s="72"/>
      <c r="G114" s="72"/>
      <c r="H114" s="72"/>
      <c r="I114" s="72"/>
      <c r="J114" s="72"/>
      <c r="K114" s="72"/>
      <c r="L114" s="72"/>
      <c r="M114" s="72"/>
      <c r="N114" s="72"/>
      <c r="O114" s="101"/>
    </row>
    <row r="115" spans="2:15">
      <c r="B115" s="100"/>
      <c r="C115" s="72"/>
      <c r="D115" s="72"/>
      <c r="E115" s="72"/>
      <c r="F115" s="72"/>
      <c r="G115" s="72"/>
      <c r="H115" s="72"/>
      <c r="I115" s="72"/>
      <c r="J115" s="72"/>
      <c r="K115" s="72"/>
      <c r="L115" s="72"/>
      <c r="M115" s="72"/>
      <c r="N115" s="72"/>
      <c r="O115" s="101"/>
    </row>
    <row r="116" spans="2:15">
      <c r="B116" s="100"/>
      <c r="C116" s="72"/>
      <c r="D116" s="72"/>
      <c r="E116" s="72"/>
      <c r="F116" s="72"/>
      <c r="G116" s="72"/>
      <c r="H116" s="72"/>
      <c r="I116" s="72"/>
      <c r="J116" s="72"/>
      <c r="K116" s="72"/>
      <c r="L116" s="72"/>
      <c r="M116" s="72"/>
      <c r="N116" s="72"/>
      <c r="O116" s="101"/>
    </row>
    <row r="117" spans="2:15">
      <c r="B117" s="100"/>
      <c r="C117" s="72"/>
      <c r="D117" s="72"/>
      <c r="E117" s="72"/>
      <c r="F117" s="72"/>
      <c r="G117" s="72"/>
      <c r="H117" s="72"/>
      <c r="I117" s="72"/>
      <c r="J117" s="72"/>
      <c r="K117" s="72"/>
      <c r="L117" s="72"/>
      <c r="M117" s="72"/>
      <c r="N117" s="72"/>
      <c r="O117" s="101"/>
    </row>
    <row r="118" spans="2:15">
      <c r="B118" s="100"/>
      <c r="C118" s="72"/>
      <c r="D118" s="72"/>
      <c r="E118" s="72"/>
      <c r="F118" s="72"/>
      <c r="G118" s="72"/>
      <c r="H118" s="72"/>
      <c r="I118" s="72"/>
      <c r="J118" s="72"/>
      <c r="K118" s="72"/>
      <c r="L118" s="72"/>
      <c r="M118" s="72"/>
      <c r="N118" s="72"/>
      <c r="O118" s="101"/>
    </row>
    <row r="119" spans="2:15">
      <c r="B119" s="100"/>
      <c r="C119" s="72"/>
      <c r="D119" s="72"/>
      <c r="E119" s="72"/>
      <c r="F119" s="72"/>
      <c r="G119" s="72"/>
      <c r="H119" s="72"/>
      <c r="I119" s="72"/>
      <c r="J119" s="72"/>
      <c r="K119" s="72"/>
      <c r="L119" s="72"/>
      <c r="M119" s="72"/>
      <c r="N119" s="72"/>
      <c r="O119" s="101"/>
    </row>
    <row r="120" spans="2:15">
      <c r="B120" s="100"/>
      <c r="C120" s="72"/>
      <c r="D120" s="72"/>
      <c r="E120" s="72"/>
      <c r="F120" s="72"/>
      <c r="G120" s="72"/>
      <c r="H120" s="72"/>
      <c r="I120" s="72"/>
      <c r="J120" s="72"/>
      <c r="K120" s="72"/>
      <c r="L120" s="72"/>
      <c r="M120" s="72"/>
      <c r="N120" s="72"/>
      <c r="O120" s="101"/>
    </row>
    <row r="121" spans="2:15">
      <c r="B121" s="100"/>
      <c r="C121" s="72"/>
      <c r="D121" s="72"/>
      <c r="E121" s="72"/>
      <c r="F121" s="72"/>
      <c r="G121" s="72"/>
      <c r="H121" s="72"/>
      <c r="I121" s="72"/>
      <c r="J121" s="72"/>
      <c r="K121" s="72"/>
      <c r="L121" s="72"/>
      <c r="M121" s="72"/>
      <c r="N121" s="72"/>
      <c r="O121" s="101"/>
    </row>
    <row r="122" spans="2:15">
      <c r="B122" s="100"/>
      <c r="C122" s="72"/>
      <c r="D122" s="72"/>
      <c r="E122" s="72"/>
      <c r="F122" s="72"/>
      <c r="G122" s="72"/>
      <c r="H122" s="72"/>
      <c r="I122" s="72"/>
      <c r="J122" s="72"/>
      <c r="K122" s="72"/>
      <c r="L122" s="72"/>
      <c r="M122" s="72"/>
      <c r="N122" s="72"/>
      <c r="O122" s="101"/>
    </row>
    <row r="123" spans="2:15">
      <c r="B123" s="100"/>
      <c r="C123" s="72"/>
      <c r="D123" s="72"/>
      <c r="E123" s="72"/>
      <c r="F123" s="72"/>
      <c r="G123" s="72"/>
      <c r="H123" s="72"/>
      <c r="I123" s="72"/>
      <c r="J123" s="72"/>
      <c r="K123" s="72"/>
      <c r="L123" s="72"/>
      <c r="M123" s="72"/>
      <c r="N123" s="72"/>
      <c r="O123" s="101"/>
    </row>
    <row r="124" spans="2:15">
      <c r="B124" s="100"/>
      <c r="C124" s="72"/>
      <c r="D124" s="72"/>
      <c r="E124" s="72"/>
      <c r="F124" s="72"/>
      <c r="G124" s="72"/>
      <c r="H124" s="72"/>
      <c r="I124" s="72"/>
      <c r="J124" s="72"/>
      <c r="K124" s="72"/>
      <c r="L124" s="72"/>
      <c r="M124" s="72"/>
      <c r="N124" s="72"/>
      <c r="O124" s="101"/>
    </row>
    <row r="125" spans="2:15">
      <c r="B125" s="100"/>
      <c r="C125" s="72"/>
      <c r="D125" s="72"/>
      <c r="E125" s="72"/>
      <c r="F125" s="72"/>
      <c r="G125" s="72"/>
      <c r="H125" s="72"/>
      <c r="I125" s="72"/>
      <c r="J125" s="72"/>
      <c r="K125" s="72"/>
      <c r="L125" s="72"/>
      <c r="M125" s="72"/>
      <c r="N125" s="72"/>
      <c r="O125" s="101"/>
    </row>
    <row r="126" spans="2:15">
      <c r="B126" s="100"/>
      <c r="C126" s="72"/>
      <c r="D126" s="72"/>
      <c r="E126" s="72"/>
      <c r="F126" s="72"/>
      <c r="G126" s="72"/>
      <c r="H126" s="72"/>
      <c r="I126" s="72"/>
      <c r="J126" s="72"/>
      <c r="K126" s="72"/>
      <c r="L126" s="72"/>
      <c r="M126" s="72"/>
      <c r="N126" s="72"/>
      <c r="O126" s="101"/>
    </row>
    <row r="127" spans="2:15">
      <c r="B127" s="100"/>
      <c r="C127" s="72"/>
      <c r="D127" s="72"/>
      <c r="E127" s="72"/>
      <c r="F127" s="72"/>
      <c r="G127" s="72"/>
      <c r="H127" s="72"/>
      <c r="I127" s="72"/>
      <c r="J127" s="72"/>
      <c r="K127" s="72"/>
      <c r="L127" s="72"/>
      <c r="M127" s="72"/>
      <c r="N127" s="72"/>
      <c r="O127" s="101"/>
    </row>
    <row r="128" spans="2:15">
      <c r="B128" s="100"/>
      <c r="C128" s="72"/>
      <c r="D128" s="72"/>
      <c r="E128" s="72"/>
      <c r="F128" s="72"/>
      <c r="G128" s="72"/>
      <c r="H128" s="72"/>
      <c r="I128" s="72"/>
      <c r="J128" s="72"/>
      <c r="K128" s="72"/>
      <c r="L128" s="72"/>
      <c r="M128" s="72"/>
      <c r="N128" s="72"/>
      <c r="O128" s="101"/>
    </row>
    <row r="129" spans="2:15">
      <c r="B129" s="100"/>
      <c r="C129" s="72"/>
      <c r="D129" s="72"/>
      <c r="E129" s="72"/>
      <c r="F129" s="72"/>
      <c r="G129" s="72"/>
      <c r="H129" s="72"/>
      <c r="I129" s="72"/>
      <c r="J129" s="72"/>
      <c r="K129" s="72"/>
      <c r="L129" s="72"/>
      <c r="M129" s="72"/>
      <c r="N129" s="72"/>
      <c r="O129" s="101"/>
    </row>
    <row r="130" spans="2:15">
      <c r="B130" s="100"/>
      <c r="C130" s="72"/>
      <c r="D130" s="72"/>
      <c r="E130" s="72"/>
      <c r="F130" s="72"/>
      <c r="G130" s="72"/>
      <c r="H130" s="72"/>
      <c r="I130" s="72"/>
      <c r="J130" s="72"/>
      <c r="K130" s="72"/>
      <c r="L130" s="72"/>
      <c r="M130" s="72"/>
      <c r="N130" s="72"/>
      <c r="O130" s="101"/>
    </row>
    <row r="131" spans="2:15">
      <c r="B131" s="100"/>
      <c r="C131" s="72"/>
      <c r="D131" s="72"/>
      <c r="E131" s="72"/>
      <c r="F131" s="72"/>
      <c r="G131" s="72"/>
      <c r="H131" s="72"/>
      <c r="I131" s="72"/>
      <c r="J131" s="72"/>
      <c r="K131" s="72"/>
      <c r="L131" s="72"/>
      <c r="M131" s="72"/>
      <c r="N131" s="72"/>
      <c r="O131" s="101"/>
    </row>
    <row r="132" spans="2:15">
      <c r="B132" s="100"/>
      <c r="C132" s="72"/>
      <c r="D132" s="72"/>
      <c r="E132" s="72"/>
      <c r="F132" s="72"/>
      <c r="G132" s="72"/>
      <c r="H132" s="72"/>
      <c r="I132" s="72"/>
      <c r="J132" s="72"/>
      <c r="K132" s="72"/>
      <c r="L132" s="72"/>
      <c r="M132" s="72"/>
      <c r="N132" s="72"/>
      <c r="O132" s="101"/>
    </row>
    <row r="133" spans="2:15">
      <c r="B133" s="100"/>
      <c r="C133" s="72"/>
      <c r="D133" s="72"/>
      <c r="E133" s="72"/>
      <c r="F133" s="72"/>
      <c r="G133" s="72"/>
      <c r="H133" s="72"/>
      <c r="I133" s="72"/>
      <c r="J133" s="72"/>
      <c r="K133" s="72"/>
      <c r="L133" s="72"/>
      <c r="M133" s="72"/>
      <c r="N133" s="72"/>
      <c r="O133" s="101"/>
    </row>
    <row r="134" spans="2:15">
      <c r="B134" s="100"/>
      <c r="C134" s="72"/>
      <c r="D134" s="72"/>
      <c r="E134" s="72"/>
      <c r="F134" s="72"/>
      <c r="G134" s="72"/>
      <c r="H134" s="72"/>
      <c r="I134" s="72"/>
      <c r="J134" s="72"/>
      <c r="K134" s="72"/>
      <c r="L134" s="72"/>
      <c r="M134" s="72"/>
      <c r="N134" s="72"/>
      <c r="O134" s="101"/>
    </row>
    <row r="135" spans="2:15">
      <c r="B135" s="100"/>
      <c r="C135" s="72"/>
      <c r="D135" s="72"/>
      <c r="E135" s="72"/>
      <c r="F135" s="72"/>
      <c r="G135" s="72"/>
      <c r="H135" s="72"/>
      <c r="I135" s="72"/>
      <c r="J135" s="72"/>
      <c r="K135" s="72"/>
      <c r="L135" s="72"/>
      <c r="M135" s="72"/>
      <c r="N135" s="72"/>
      <c r="O135" s="101"/>
    </row>
    <row r="136" spans="2:15">
      <c r="B136" s="100"/>
      <c r="C136" s="72"/>
      <c r="D136" s="72"/>
      <c r="E136" s="72"/>
      <c r="F136" s="72"/>
      <c r="G136" s="72"/>
      <c r="H136" s="72"/>
      <c r="I136" s="72"/>
      <c r="J136" s="72"/>
      <c r="K136" s="72"/>
      <c r="L136" s="72"/>
      <c r="M136" s="72"/>
      <c r="N136" s="72"/>
      <c r="O136" s="101"/>
    </row>
    <row r="137" spans="2:15">
      <c r="B137" s="100"/>
      <c r="C137" s="72"/>
      <c r="D137" s="72"/>
      <c r="E137" s="72"/>
      <c r="F137" s="72"/>
      <c r="G137" s="72"/>
      <c r="H137" s="72"/>
      <c r="I137" s="72"/>
      <c r="J137" s="72"/>
      <c r="K137" s="72"/>
      <c r="L137" s="72"/>
      <c r="M137" s="72"/>
      <c r="N137" s="72"/>
      <c r="O137" s="101"/>
    </row>
    <row r="138" spans="2:15">
      <c r="B138" s="100"/>
      <c r="C138" s="72"/>
      <c r="D138" s="72"/>
      <c r="E138" s="72"/>
      <c r="F138" s="72"/>
      <c r="G138" s="72"/>
      <c r="H138" s="72"/>
      <c r="I138" s="72"/>
      <c r="J138" s="72"/>
      <c r="K138" s="72"/>
      <c r="L138" s="72"/>
      <c r="M138" s="72"/>
      <c r="N138" s="72"/>
      <c r="O138" s="101"/>
    </row>
    <row r="139" spans="2:15">
      <c r="B139" s="100"/>
      <c r="C139" s="72"/>
      <c r="D139" s="72"/>
      <c r="E139" s="72"/>
      <c r="F139" s="72"/>
      <c r="G139" s="72"/>
      <c r="H139" s="72"/>
      <c r="I139" s="72"/>
      <c r="J139" s="72"/>
      <c r="K139" s="72"/>
      <c r="L139" s="72"/>
      <c r="M139" s="72"/>
      <c r="N139" s="72"/>
      <c r="O139" s="101"/>
    </row>
    <row r="140" spans="2:15">
      <c r="B140" s="100"/>
      <c r="C140" s="72"/>
      <c r="D140" s="72"/>
      <c r="E140" s="72"/>
      <c r="F140" s="72"/>
      <c r="G140" s="72"/>
      <c r="H140" s="72"/>
      <c r="I140" s="72"/>
      <c r="J140" s="72"/>
      <c r="K140" s="72"/>
      <c r="L140" s="72"/>
      <c r="M140" s="72"/>
      <c r="N140" s="72"/>
      <c r="O140" s="101"/>
    </row>
    <row r="141" spans="2:15">
      <c r="B141" s="100"/>
      <c r="C141" s="72"/>
      <c r="D141" s="72"/>
      <c r="E141" s="72"/>
      <c r="F141" s="72"/>
      <c r="G141" s="72"/>
      <c r="H141" s="72"/>
      <c r="I141" s="72"/>
      <c r="J141" s="72"/>
      <c r="K141" s="72"/>
      <c r="L141" s="72"/>
      <c r="M141" s="72"/>
      <c r="N141" s="72"/>
      <c r="O141" s="101"/>
    </row>
    <row r="142" spans="2:15">
      <c r="B142" s="100"/>
      <c r="C142" s="72"/>
      <c r="D142" s="72"/>
      <c r="E142" s="72"/>
      <c r="F142" s="72"/>
      <c r="G142" s="72"/>
      <c r="H142" s="72"/>
      <c r="I142" s="72"/>
      <c r="J142" s="72"/>
      <c r="K142" s="72"/>
      <c r="L142" s="72"/>
      <c r="M142" s="72"/>
      <c r="N142" s="72"/>
      <c r="O142" s="101"/>
    </row>
    <row r="143" spans="2:15">
      <c r="B143" s="100"/>
      <c r="C143" s="72"/>
      <c r="D143" s="72"/>
      <c r="E143" s="72"/>
      <c r="F143" s="72"/>
      <c r="G143" s="72"/>
      <c r="H143" s="72"/>
      <c r="I143" s="72"/>
      <c r="J143" s="72"/>
      <c r="K143" s="72"/>
      <c r="L143" s="72"/>
      <c r="M143" s="72"/>
      <c r="N143" s="72"/>
      <c r="O143" s="101"/>
    </row>
    <row r="144" spans="2:15">
      <c r="B144" s="100"/>
      <c r="C144" s="72"/>
      <c r="D144" s="72"/>
      <c r="E144" s="72"/>
      <c r="F144" s="72"/>
      <c r="G144" s="72"/>
      <c r="H144" s="72"/>
      <c r="I144" s="72"/>
      <c r="J144" s="72"/>
      <c r="K144" s="72"/>
      <c r="L144" s="72"/>
      <c r="M144" s="72"/>
      <c r="N144" s="72"/>
      <c r="O144" s="101"/>
    </row>
    <row r="145" spans="2:15">
      <c r="B145" s="100"/>
      <c r="C145" s="72"/>
      <c r="D145" s="72"/>
      <c r="E145" s="72"/>
      <c r="F145" s="72"/>
      <c r="G145" s="72"/>
      <c r="H145" s="72"/>
      <c r="I145" s="72"/>
      <c r="J145" s="72"/>
      <c r="K145" s="72"/>
      <c r="L145" s="72"/>
      <c r="M145" s="72"/>
      <c r="N145" s="72"/>
      <c r="O145" s="101"/>
    </row>
    <row r="146" spans="2:15">
      <c r="B146" s="100"/>
      <c r="C146" s="72"/>
      <c r="D146" s="72"/>
      <c r="E146" s="72"/>
      <c r="F146" s="72"/>
      <c r="G146" s="72"/>
      <c r="H146" s="72"/>
      <c r="I146" s="72"/>
      <c r="J146" s="72"/>
      <c r="K146" s="72"/>
      <c r="L146" s="72"/>
      <c r="M146" s="72"/>
      <c r="N146" s="72"/>
      <c r="O146" s="101"/>
    </row>
    <row r="147" spans="2:15">
      <c r="B147" s="100"/>
      <c r="C147" s="72"/>
      <c r="D147" s="72"/>
      <c r="E147" s="72"/>
      <c r="F147" s="72"/>
      <c r="G147" s="72"/>
      <c r="H147" s="72"/>
      <c r="I147" s="72"/>
      <c r="J147" s="72"/>
      <c r="K147" s="72"/>
      <c r="L147" s="72"/>
      <c r="M147" s="72"/>
      <c r="N147" s="72"/>
      <c r="O147" s="101"/>
    </row>
    <row r="148" spans="2:15">
      <c r="B148" s="100"/>
      <c r="C148" s="72"/>
      <c r="D148" s="72"/>
      <c r="E148" s="72"/>
      <c r="F148" s="72"/>
      <c r="G148" s="72"/>
      <c r="H148" s="72"/>
      <c r="I148" s="72"/>
      <c r="J148" s="72"/>
      <c r="K148" s="72"/>
      <c r="L148" s="72"/>
      <c r="M148" s="72"/>
      <c r="N148" s="72"/>
      <c r="O148" s="101"/>
    </row>
    <row r="149" spans="2:15">
      <c r="B149" s="100"/>
      <c r="C149" s="72"/>
      <c r="D149" s="72"/>
      <c r="E149" s="72"/>
      <c r="F149" s="72"/>
      <c r="G149" s="72"/>
      <c r="H149" s="72"/>
      <c r="I149" s="72"/>
      <c r="J149" s="72"/>
      <c r="K149" s="72"/>
      <c r="L149" s="72"/>
      <c r="M149" s="72"/>
      <c r="N149" s="72"/>
      <c r="O149" s="101"/>
    </row>
    <row r="150" spans="2:15">
      <c r="B150" s="100"/>
      <c r="C150" s="72"/>
      <c r="D150" s="72"/>
      <c r="E150" s="72"/>
      <c r="F150" s="72"/>
      <c r="G150" s="72"/>
      <c r="H150" s="72"/>
      <c r="I150" s="72"/>
      <c r="J150" s="72"/>
      <c r="K150" s="72"/>
      <c r="L150" s="72"/>
      <c r="M150" s="72"/>
      <c r="N150" s="72"/>
      <c r="O150" s="101"/>
    </row>
    <row r="151" spans="2:15">
      <c r="B151" s="100"/>
      <c r="C151" s="72"/>
      <c r="D151" s="72"/>
      <c r="E151" s="72"/>
      <c r="F151" s="72"/>
      <c r="G151" s="72"/>
      <c r="H151" s="72"/>
      <c r="I151" s="72"/>
      <c r="J151" s="72"/>
      <c r="K151" s="72"/>
      <c r="L151" s="72"/>
      <c r="M151" s="72"/>
      <c r="N151" s="72"/>
      <c r="O151" s="101"/>
    </row>
    <row r="152" spans="2:15">
      <c r="B152" s="100"/>
      <c r="C152" s="72"/>
      <c r="D152" s="72"/>
      <c r="E152" s="72"/>
      <c r="F152" s="72"/>
      <c r="G152" s="72"/>
      <c r="H152" s="72"/>
      <c r="I152" s="72"/>
      <c r="J152" s="72"/>
      <c r="K152" s="72"/>
      <c r="L152" s="72"/>
      <c r="M152" s="72"/>
      <c r="N152" s="72"/>
      <c r="O152" s="101"/>
    </row>
    <row r="153" spans="2:15">
      <c r="B153" s="100"/>
      <c r="C153" s="72"/>
      <c r="D153" s="72"/>
      <c r="E153" s="72"/>
      <c r="F153" s="72"/>
      <c r="G153" s="72"/>
      <c r="H153" s="72"/>
      <c r="I153" s="72"/>
      <c r="J153" s="72"/>
      <c r="K153" s="72"/>
      <c r="L153" s="72"/>
      <c r="M153" s="72"/>
      <c r="N153" s="72"/>
      <c r="O153" s="101"/>
    </row>
    <row r="154" spans="2:15">
      <c r="B154" s="100"/>
      <c r="C154" s="72"/>
      <c r="D154" s="72"/>
      <c r="E154" s="72"/>
      <c r="F154" s="72"/>
      <c r="G154" s="72"/>
      <c r="H154" s="72"/>
      <c r="I154" s="72"/>
      <c r="J154" s="72"/>
      <c r="K154" s="72"/>
      <c r="L154" s="72"/>
      <c r="M154" s="72"/>
      <c r="N154" s="72"/>
      <c r="O154" s="101"/>
    </row>
    <row r="155" spans="2:15">
      <c r="B155" s="100"/>
      <c r="C155" s="72"/>
      <c r="D155" s="72"/>
      <c r="E155" s="72"/>
      <c r="F155" s="72"/>
      <c r="G155" s="72"/>
      <c r="H155" s="72"/>
      <c r="I155" s="72"/>
      <c r="J155" s="72"/>
      <c r="K155" s="72"/>
      <c r="L155" s="72"/>
      <c r="M155" s="72"/>
      <c r="N155" s="72"/>
      <c r="O155" s="101"/>
    </row>
    <row r="156" spans="2:15">
      <c r="B156" s="100"/>
      <c r="C156" s="72"/>
      <c r="D156" s="72"/>
      <c r="E156" s="72"/>
      <c r="F156" s="72"/>
      <c r="G156" s="72"/>
      <c r="H156" s="72"/>
      <c r="I156" s="72"/>
      <c r="J156" s="72"/>
      <c r="K156" s="72"/>
      <c r="L156" s="72"/>
      <c r="M156" s="72"/>
      <c r="N156" s="72"/>
      <c r="O156" s="101"/>
    </row>
    <row r="157" spans="2:15">
      <c r="B157" s="100"/>
      <c r="C157" s="72"/>
      <c r="D157" s="72"/>
      <c r="E157" s="72"/>
      <c r="F157" s="72"/>
      <c r="G157" s="72"/>
      <c r="H157" s="72"/>
      <c r="I157" s="72"/>
      <c r="J157" s="72"/>
      <c r="K157" s="72"/>
      <c r="L157" s="72"/>
      <c r="M157" s="72"/>
      <c r="N157" s="72"/>
      <c r="O157" s="101"/>
    </row>
    <row r="158" spans="2:15">
      <c r="B158" s="100"/>
      <c r="C158" s="72"/>
      <c r="D158" s="72"/>
      <c r="E158" s="72"/>
      <c r="F158" s="72"/>
      <c r="G158" s="72"/>
      <c r="H158" s="72"/>
      <c r="I158" s="72"/>
      <c r="J158" s="72"/>
      <c r="K158" s="72"/>
      <c r="L158" s="72"/>
      <c r="M158" s="72"/>
      <c r="N158" s="72"/>
      <c r="O158" s="101"/>
    </row>
    <row r="159" spans="2:15">
      <c r="B159" s="100"/>
      <c r="C159" s="72"/>
      <c r="D159" s="72"/>
      <c r="E159" s="72"/>
      <c r="F159" s="72"/>
      <c r="G159" s="72"/>
      <c r="H159" s="72"/>
      <c r="I159" s="72"/>
      <c r="J159" s="72"/>
      <c r="K159" s="72"/>
      <c r="L159" s="72"/>
      <c r="M159" s="72"/>
      <c r="N159" s="72"/>
      <c r="O159" s="101"/>
    </row>
    <row r="160" spans="2:15">
      <c r="B160" s="100"/>
      <c r="C160" s="72"/>
      <c r="D160" s="72"/>
      <c r="E160" s="72"/>
      <c r="F160" s="72"/>
      <c r="G160" s="72"/>
      <c r="H160" s="72"/>
      <c r="I160" s="72"/>
      <c r="J160" s="72"/>
      <c r="K160" s="72"/>
      <c r="L160" s="72"/>
      <c r="M160" s="72"/>
      <c r="N160" s="72"/>
      <c r="O160" s="101"/>
    </row>
    <row r="161" spans="2:15">
      <c r="B161" s="100"/>
      <c r="C161" s="72"/>
      <c r="D161" s="72"/>
      <c r="E161" s="72"/>
      <c r="F161" s="72"/>
      <c r="G161" s="72"/>
      <c r="H161" s="72"/>
      <c r="I161" s="72"/>
      <c r="J161" s="72"/>
      <c r="K161" s="72"/>
      <c r="L161" s="72"/>
      <c r="M161" s="72"/>
      <c r="N161" s="72"/>
      <c r="O161" s="101"/>
    </row>
    <row r="162" spans="2:15">
      <c r="B162" s="100"/>
      <c r="C162" s="72"/>
      <c r="D162" s="72"/>
      <c r="E162" s="72"/>
      <c r="F162" s="72"/>
      <c r="G162" s="72"/>
      <c r="H162" s="72"/>
      <c r="I162" s="72"/>
      <c r="J162" s="72"/>
      <c r="K162" s="72"/>
      <c r="L162" s="72"/>
      <c r="M162" s="72"/>
      <c r="N162" s="72"/>
      <c r="O162" s="101"/>
    </row>
    <row r="163" spans="2:15">
      <c r="B163" s="100"/>
      <c r="C163" s="72"/>
      <c r="D163" s="72"/>
      <c r="E163" s="72"/>
      <c r="F163" s="72"/>
      <c r="G163" s="72"/>
      <c r="H163" s="72"/>
      <c r="I163" s="72"/>
      <c r="J163" s="72"/>
      <c r="K163" s="72"/>
      <c r="L163" s="72"/>
      <c r="M163" s="72"/>
      <c r="N163" s="72"/>
      <c r="O163" s="101"/>
    </row>
    <row r="164" spans="2:15">
      <c r="B164" s="100"/>
      <c r="C164" s="72"/>
      <c r="D164" s="72"/>
      <c r="E164" s="72"/>
      <c r="F164" s="72"/>
      <c r="G164" s="72"/>
      <c r="H164" s="72"/>
      <c r="I164" s="72"/>
      <c r="J164" s="72"/>
      <c r="K164" s="72"/>
      <c r="L164" s="72"/>
      <c r="M164" s="72"/>
      <c r="N164" s="72"/>
      <c r="O164" s="101"/>
    </row>
    <row r="165" spans="2:15">
      <c r="B165" s="100"/>
      <c r="C165" s="72"/>
      <c r="D165" s="72"/>
      <c r="E165" s="72"/>
      <c r="F165" s="72"/>
      <c r="G165" s="72"/>
      <c r="H165" s="72"/>
      <c r="I165" s="72"/>
      <c r="J165" s="72"/>
      <c r="K165" s="72"/>
      <c r="L165" s="72"/>
      <c r="M165" s="72"/>
      <c r="N165" s="72"/>
      <c r="O165" s="101"/>
    </row>
    <row r="166" spans="2:15">
      <c r="B166" s="100"/>
      <c r="C166" s="72"/>
      <c r="D166" s="72"/>
      <c r="E166" s="72"/>
      <c r="F166" s="72"/>
      <c r="G166" s="72"/>
      <c r="H166" s="72"/>
      <c r="I166" s="72"/>
      <c r="J166" s="72"/>
      <c r="K166" s="72"/>
      <c r="L166" s="72"/>
      <c r="M166" s="72"/>
      <c r="N166" s="72"/>
      <c r="O166" s="101"/>
    </row>
    <row r="167" spans="2:15">
      <c r="B167" s="100"/>
      <c r="C167" s="72"/>
      <c r="D167" s="72"/>
      <c r="E167" s="72"/>
      <c r="F167" s="72"/>
      <c r="G167" s="72"/>
      <c r="H167" s="72"/>
      <c r="I167" s="72"/>
      <c r="J167" s="72"/>
      <c r="K167" s="72"/>
      <c r="L167" s="72"/>
      <c r="M167" s="72"/>
      <c r="N167" s="72"/>
      <c r="O167" s="101"/>
    </row>
    <row r="168" spans="2:15">
      <c r="B168" s="100"/>
      <c r="C168" s="72"/>
      <c r="D168" s="72"/>
      <c r="E168" s="72"/>
      <c r="F168" s="72"/>
      <c r="G168" s="72"/>
      <c r="H168" s="72"/>
      <c r="I168" s="72"/>
      <c r="J168" s="72"/>
      <c r="K168" s="72"/>
      <c r="L168" s="72"/>
      <c r="M168" s="72"/>
      <c r="N168" s="72"/>
      <c r="O168" s="101"/>
    </row>
    <row r="169" spans="2:15">
      <c r="B169" s="100"/>
      <c r="C169" s="72"/>
      <c r="D169" s="72"/>
      <c r="E169" s="72"/>
      <c r="F169" s="72"/>
      <c r="G169" s="72"/>
      <c r="H169" s="72"/>
      <c r="I169" s="72"/>
      <c r="J169" s="72"/>
      <c r="K169" s="72"/>
      <c r="L169" s="72"/>
      <c r="M169" s="72"/>
      <c r="N169" s="72"/>
      <c r="O169" s="101"/>
    </row>
    <row r="170" spans="2:15">
      <c r="B170" s="100"/>
      <c r="C170" s="72"/>
      <c r="D170" s="72"/>
      <c r="E170" s="72"/>
      <c r="F170" s="72"/>
      <c r="G170" s="72"/>
      <c r="H170" s="72"/>
      <c r="I170" s="72"/>
      <c r="J170" s="72"/>
      <c r="K170" s="72"/>
      <c r="L170" s="72"/>
      <c r="M170" s="72"/>
      <c r="N170" s="72"/>
      <c r="O170" s="101"/>
    </row>
    <row r="171" spans="2:15">
      <c r="B171" s="100"/>
      <c r="C171" s="72"/>
      <c r="D171" s="72"/>
      <c r="E171" s="72"/>
      <c r="F171" s="72"/>
      <c r="G171" s="72"/>
      <c r="H171" s="72"/>
      <c r="I171" s="72"/>
      <c r="J171" s="72"/>
      <c r="K171" s="72"/>
      <c r="L171" s="72"/>
      <c r="M171" s="72"/>
      <c r="N171" s="72"/>
      <c r="O171" s="101"/>
    </row>
    <row r="172" spans="2:15">
      <c r="B172" s="100"/>
      <c r="C172" s="72"/>
      <c r="D172" s="72"/>
      <c r="E172" s="72"/>
      <c r="F172" s="72"/>
      <c r="G172" s="72"/>
      <c r="H172" s="72"/>
      <c r="I172" s="72"/>
      <c r="J172" s="72"/>
      <c r="K172" s="72"/>
      <c r="L172" s="72"/>
      <c r="M172" s="72"/>
      <c r="N172" s="72"/>
      <c r="O172" s="101"/>
    </row>
    <row r="173" spans="2:15">
      <c r="B173" s="100"/>
      <c r="C173" s="72"/>
      <c r="D173" s="72"/>
      <c r="E173" s="72"/>
      <c r="F173" s="72"/>
      <c r="G173" s="72"/>
      <c r="H173" s="72"/>
      <c r="I173" s="72"/>
      <c r="J173" s="72"/>
      <c r="K173" s="72"/>
      <c r="L173" s="72"/>
      <c r="M173" s="72"/>
      <c r="N173" s="72"/>
      <c r="O173" s="101"/>
    </row>
    <row r="174" spans="2:15">
      <c r="B174" s="100"/>
      <c r="C174" s="72"/>
      <c r="D174" s="72"/>
      <c r="E174" s="72"/>
      <c r="F174" s="72"/>
      <c r="G174" s="72"/>
      <c r="H174" s="72"/>
      <c r="I174" s="72"/>
      <c r="J174" s="72"/>
      <c r="K174" s="72"/>
      <c r="L174" s="72"/>
      <c r="M174" s="72"/>
      <c r="N174" s="72"/>
      <c r="O174" s="101"/>
    </row>
    <row r="175" spans="2:15">
      <c r="B175" s="100"/>
      <c r="C175" s="72"/>
      <c r="D175" s="72"/>
      <c r="E175" s="72"/>
      <c r="F175" s="72"/>
      <c r="G175" s="72"/>
      <c r="H175" s="72"/>
      <c r="I175" s="72"/>
      <c r="J175" s="72"/>
      <c r="K175" s="72"/>
      <c r="L175" s="72"/>
      <c r="M175" s="72"/>
      <c r="N175" s="72"/>
      <c r="O175" s="101"/>
    </row>
    <row r="176" spans="2:15">
      <c r="B176" s="100"/>
      <c r="C176" s="72"/>
      <c r="D176" s="72"/>
      <c r="E176" s="72"/>
      <c r="F176" s="72"/>
      <c r="G176" s="72"/>
      <c r="H176" s="72"/>
      <c r="I176" s="72"/>
      <c r="J176" s="72"/>
      <c r="K176" s="72"/>
      <c r="L176" s="72"/>
      <c r="M176" s="72"/>
      <c r="N176" s="72"/>
      <c r="O176" s="101"/>
    </row>
    <row r="177" spans="2:15">
      <c r="B177" s="100"/>
      <c r="C177" s="72"/>
      <c r="D177" s="72"/>
      <c r="E177" s="72"/>
      <c r="F177" s="72"/>
      <c r="G177" s="72"/>
      <c r="H177" s="72"/>
      <c r="I177" s="72"/>
      <c r="J177" s="72"/>
      <c r="K177" s="72"/>
      <c r="L177" s="72"/>
      <c r="M177" s="72"/>
      <c r="N177" s="72"/>
      <c r="O177" s="101"/>
    </row>
    <row r="178" spans="2:15">
      <c r="B178" s="100"/>
      <c r="C178" s="72"/>
      <c r="D178" s="72"/>
      <c r="E178" s="72"/>
      <c r="F178" s="72"/>
      <c r="G178" s="72"/>
      <c r="H178" s="72"/>
      <c r="I178" s="72"/>
      <c r="J178" s="72"/>
      <c r="K178" s="72"/>
      <c r="L178" s="72"/>
      <c r="M178" s="72"/>
      <c r="N178" s="72"/>
      <c r="O178" s="101"/>
    </row>
    <row r="179" spans="2:15">
      <c r="B179" s="100"/>
      <c r="C179" s="72"/>
      <c r="D179" s="72"/>
      <c r="E179" s="72"/>
      <c r="F179" s="72"/>
      <c r="G179" s="72"/>
      <c r="H179" s="72"/>
      <c r="I179" s="72"/>
      <c r="J179" s="72"/>
      <c r="K179" s="72"/>
      <c r="L179" s="72"/>
      <c r="M179" s="72"/>
      <c r="N179" s="72"/>
      <c r="O179" s="101"/>
    </row>
    <row r="180" spans="2:15">
      <c r="B180" s="100"/>
      <c r="C180" s="72"/>
      <c r="D180" s="72"/>
      <c r="E180" s="72"/>
      <c r="F180" s="72"/>
      <c r="G180" s="72"/>
      <c r="H180" s="72"/>
      <c r="I180" s="72"/>
      <c r="J180" s="72"/>
      <c r="K180" s="72"/>
      <c r="L180" s="72"/>
      <c r="M180" s="72"/>
      <c r="N180" s="72"/>
      <c r="O180" s="101"/>
    </row>
    <row r="181" spans="2:15">
      <c r="B181" s="100"/>
      <c r="C181" s="72"/>
      <c r="D181" s="72"/>
      <c r="E181" s="72"/>
      <c r="F181" s="72"/>
      <c r="G181" s="72"/>
      <c r="H181" s="72"/>
      <c r="I181" s="72"/>
      <c r="J181" s="72"/>
      <c r="K181" s="72"/>
      <c r="L181" s="72"/>
      <c r="M181" s="72"/>
      <c r="N181" s="72"/>
      <c r="O181" s="101"/>
    </row>
    <row r="182" spans="2:15">
      <c r="B182" s="100"/>
      <c r="C182" s="72"/>
      <c r="D182" s="72"/>
      <c r="E182" s="72"/>
      <c r="F182" s="72"/>
      <c r="G182" s="72"/>
      <c r="H182" s="72"/>
      <c r="I182" s="72"/>
      <c r="J182" s="72"/>
      <c r="K182" s="72"/>
      <c r="L182" s="72"/>
      <c r="M182" s="72"/>
      <c r="N182" s="72"/>
      <c r="O182" s="101"/>
    </row>
    <row r="183" spans="2:15">
      <c r="B183" s="100"/>
      <c r="C183" s="72"/>
      <c r="D183" s="72"/>
      <c r="E183" s="72"/>
      <c r="F183" s="72"/>
      <c r="G183" s="72"/>
      <c r="H183" s="72"/>
      <c r="I183" s="72"/>
      <c r="J183" s="72"/>
      <c r="K183" s="72"/>
      <c r="L183" s="72"/>
      <c r="M183" s="72"/>
      <c r="N183" s="72"/>
      <c r="O183" s="101"/>
    </row>
    <row r="184" spans="2:15">
      <c r="B184" s="100"/>
      <c r="C184" s="72"/>
      <c r="D184" s="72"/>
      <c r="E184" s="72"/>
      <c r="F184" s="72"/>
      <c r="G184" s="72"/>
      <c r="H184" s="72"/>
      <c r="I184" s="72"/>
      <c r="J184" s="72"/>
      <c r="K184" s="72"/>
      <c r="L184" s="72"/>
      <c r="M184" s="72"/>
      <c r="N184" s="72"/>
      <c r="O184" s="101"/>
    </row>
    <row r="185" spans="2:15">
      <c r="B185" s="100"/>
      <c r="C185" s="72"/>
      <c r="D185" s="72"/>
      <c r="E185" s="72"/>
      <c r="F185" s="72"/>
      <c r="G185" s="72"/>
      <c r="H185" s="72"/>
      <c r="I185" s="72"/>
      <c r="J185" s="72"/>
      <c r="K185" s="72"/>
      <c r="L185" s="72"/>
      <c r="M185" s="72"/>
      <c r="N185" s="72"/>
      <c r="O185" s="101"/>
    </row>
    <row r="186" spans="2:15">
      <c r="B186" s="100"/>
      <c r="C186" s="72"/>
      <c r="D186" s="72"/>
      <c r="E186" s="72"/>
      <c r="F186" s="72"/>
      <c r="G186" s="72"/>
      <c r="H186" s="72"/>
      <c r="I186" s="72"/>
      <c r="J186" s="72"/>
      <c r="K186" s="72"/>
      <c r="L186" s="72"/>
      <c r="M186" s="72"/>
      <c r="N186" s="72"/>
      <c r="O186" s="101"/>
    </row>
    <row r="187" spans="2:15">
      <c r="B187" s="100"/>
      <c r="C187" s="72"/>
      <c r="D187" s="72"/>
      <c r="E187" s="72"/>
      <c r="F187" s="72"/>
      <c r="G187" s="72"/>
      <c r="H187" s="72"/>
      <c r="I187" s="72"/>
      <c r="J187" s="72"/>
      <c r="K187" s="72"/>
      <c r="L187" s="72"/>
      <c r="M187" s="72"/>
      <c r="N187" s="72"/>
      <c r="O187" s="101"/>
    </row>
    <row r="188" spans="2:15">
      <c r="B188" s="107"/>
      <c r="C188" s="108"/>
      <c r="D188" s="108"/>
      <c r="E188" s="108"/>
      <c r="F188" s="108"/>
      <c r="G188" s="108"/>
      <c r="H188" s="108"/>
      <c r="I188" s="108"/>
      <c r="J188" s="108"/>
      <c r="K188" s="108"/>
      <c r="L188" s="108"/>
      <c r="M188" s="108"/>
      <c r="N188" s="108"/>
      <c r="O188" s="180"/>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45" priority="2" operator="greaterThan">
      <formula>$D$20</formula>
    </cfRule>
    <cfRule type="cellIs" dxfId="444" priority="3" operator="lessThan">
      <formula>100</formula>
    </cfRule>
  </conditionalFormatting>
  <conditionalFormatting sqref="D27">
    <cfRule type="cellIs" dxfId="443" priority="4" operator="greaterThan">
      <formula>$D$21</formula>
    </cfRule>
  </conditionalFormatting>
  <conditionalFormatting sqref="F20">
    <cfRule type="expression" dxfId="442" priority="5">
      <formula>F20="No action required"</formula>
    </cfRule>
    <cfRule type="expression" dxfId="441" priority="6">
      <formula>I22="T3.17.4 applies"</formula>
    </cfRule>
  </conditionalFormatting>
  <conditionalFormatting sqref="F17">
    <cfRule type="expression" dxfId="440" priority="7">
      <formula>F17="No action required"</formula>
    </cfRule>
    <cfRule type="expression" dxfId="439" priority="8">
      <formula>I25="T3.17.4 applies"</formula>
    </cfRule>
  </conditionalFormatting>
  <conditionalFormatting sqref="D4">
    <cfRule type="cellIs" dxfId="438" priority="9" operator="greaterThan">
      <formula>350</formula>
    </cfRule>
    <cfRule type="cellIs" dxfId="437" priority="10" operator="lessThan">
      <formula>130</formula>
    </cfRule>
  </conditionalFormatting>
  <conditionalFormatting sqref="D5">
    <cfRule type="cellIs" dxfId="436" priority="11" operator="equal">
      <formula>"yes"</formula>
    </cfRule>
  </conditionalFormatting>
  <conditionalFormatting sqref="D5">
    <cfRule type="cellIs" dxfId="435" priority="12" operator="equal">
      <formula>"No"</formula>
    </cfRule>
  </conditionalFormatting>
  <conditionalFormatting sqref="D5">
    <cfRule type="cellIs" dxfId="434" priority="13" operator="equal">
      <formula>"N/A"</formula>
    </cfRule>
  </conditionalFormatting>
  <conditionalFormatting sqref="D4">
    <cfRule type="cellIs" dxfId="433" priority="14" operator="between">
      <formula>100</formula>
      <formula>350</formula>
    </cfRule>
  </conditionalFormatting>
  <conditionalFormatting sqref="D27">
    <cfRule type="cellIs" dxfId="432"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zoomScale="140" zoomScaleNormal="100" zoomScalePageLayoutView="140" workbookViewId="0">
      <selection activeCell="D18" sqref="D18"/>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49" t="s">
        <v>342</v>
      </c>
    </row>
    <row r="2" spans="2:15">
      <c r="C2" s="804" t="s">
        <v>263</v>
      </c>
      <c r="D2" s="804"/>
      <c r="E2" s="804"/>
      <c r="F2" s="805" t="s">
        <v>224</v>
      </c>
      <c r="G2" s="805"/>
    </row>
    <row r="4" spans="2:15" ht="26.4">
      <c r="B4" s="30" t="s">
        <v>239</v>
      </c>
      <c r="C4" s="30" t="s">
        <v>240</v>
      </c>
      <c r="D4" s="15"/>
      <c r="E4" s="291" t="s">
        <v>343</v>
      </c>
      <c r="F4" s="291" t="s">
        <v>344</v>
      </c>
      <c r="G4" s="291" t="s">
        <v>345</v>
      </c>
      <c r="H4" s="291" t="s">
        <v>346</v>
      </c>
      <c r="I4" s="292" t="s">
        <v>264</v>
      </c>
      <c r="J4" s="291" t="s">
        <v>265</v>
      </c>
      <c r="L4" s="15"/>
      <c r="M4" s="34" t="s">
        <v>266</v>
      </c>
      <c r="N4" s="34" t="s">
        <v>267</v>
      </c>
    </row>
    <row r="5" spans="2:15">
      <c r="B5" s="45" t="s">
        <v>242</v>
      </c>
      <c r="C5" s="150" t="s">
        <v>185</v>
      </c>
      <c r="E5" s="156" t="s">
        <v>185</v>
      </c>
      <c r="F5" s="156" t="s">
        <v>185</v>
      </c>
      <c r="G5" s="156" t="s">
        <v>185</v>
      </c>
      <c r="H5" s="162"/>
      <c r="I5" s="171" t="s">
        <v>189</v>
      </c>
      <c r="J5" s="162"/>
      <c r="L5" s="163" t="s">
        <v>268</v>
      </c>
      <c r="M5">
        <f>I22/1000</f>
        <v>0.15</v>
      </c>
      <c r="N5" s="164">
        <f>M5</f>
        <v>0.15</v>
      </c>
    </row>
    <row r="6" spans="2:15">
      <c r="B6" s="45" t="s">
        <v>269</v>
      </c>
      <c r="C6" s="150" t="s">
        <v>231</v>
      </c>
      <c r="E6" s="156" t="s">
        <v>231</v>
      </c>
      <c r="F6" s="156" t="s">
        <v>231</v>
      </c>
      <c r="G6" s="156" t="s">
        <v>231</v>
      </c>
      <c r="H6" s="166"/>
      <c r="I6" s="165" t="s">
        <v>270</v>
      </c>
      <c r="J6" s="166"/>
      <c r="L6" s="163" t="s">
        <v>271</v>
      </c>
      <c r="M6">
        <f>I21/1000</f>
        <v>2E-3</v>
      </c>
      <c r="N6" s="164">
        <f>I20/1000</f>
        <v>2E-3</v>
      </c>
    </row>
    <row r="7" spans="2:15">
      <c r="B7" s="112" t="s">
        <v>244</v>
      </c>
      <c r="C7" s="133" t="str">
        <f>HLOOKUP(C5,MaterialData!$C$3:$O$4,2,0)</f>
        <v>Steel</v>
      </c>
      <c r="D7" s="151"/>
      <c r="E7" s="133" t="str">
        <f>HLOOKUP(E5,MaterialData!$C$3:$O$4,2,0)</f>
        <v>Steel</v>
      </c>
      <c r="F7" s="133" t="str">
        <f>HLOOKUP(F5,MaterialData!$C$3:$O$4,2,0)</f>
        <v>Steel</v>
      </c>
      <c r="G7" s="133" t="str">
        <f>HLOOKUP(G5,MaterialData!$C$3:$O$4,2,0)</f>
        <v>Steel</v>
      </c>
      <c r="H7" s="167"/>
      <c r="I7" s="133" t="str">
        <f>HLOOKUP(I5,MaterialData!$C$3:$R$4,2,0)</f>
        <v>FBHS</v>
      </c>
      <c r="J7" s="167"/>
    </row>
    <row r="8" spans="2:15" ht="15.75" customHeight="1">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133">
        <f>INDEX(Innertable,MATCH($B8,MaterialData!$B$6:$B$11,0),MATCH(I$7,MaterialData!$C$4:$R$4,0))</f>
        <v>0</v>
      </c>
      <c r="J8" s="167"/>
      <c r="L8" s="163" t="s">
        <v>272</v>
      </c>
      <c r="M8" s="151">
        <f>M5*M6</f>
        <v>2.9999999999999997E-4</v>
      </c>
      <c r="N8" s="163" t="s">
        <v>273</v>
      </c>
      <c r="O8" s="151">
        <f>(M5*M6^3)/12</f>
        <v>1E-10</v>
      </c>
    </row>
    <row r="9" spans="2:15" ht="15.75" customHeight="1">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133">
        <f>INDEX(Innertable,MATCH($B9,MaterialData!$B$6:$B$11,0),MATCH(I$7,MaterialData!$C$4:$R$4,0))</f>
        <v>0</v>
      </c>
      <c r="J9" s="167"/>
      <c r="L9" s="163" t="s">
        <v>274</v>
      </c>
      <c r="M9" s="151">
        <f>N5*N6</f>
        <v>2.9999999999999997E-4</v>
      </c>
      <c r="N9" s="163" t="s">
        <v>275</v>
      </c>
      <c r="O9" s="151">
        <f>(N5*N6^3)/12</f>
        <v>1E-10</v>
      </c>
    </row>
    <row r="10" spans="2:15" ht="15.75" customHeight="1">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133">
        <f>INDEX(Innertable,MATCH($B10,MaterialData!$B$6:$B$11,0),MATCH(I$7,MaterialData!$C$4:$R$4,0))</f>
        <v>0</v>
      </c>
      <c r="J10" s="167"/>
      <c r="L10" s="163" t="s">
        <v>276</v>
      </c>
      <c r="M10">
        <f>M6/2</f>
        <v>1E-3</v>
      </c>
      <c r="N10" s="163" t="s">
        <v>277</v>
      </c>
      <c r="O10" s="151">
        <f>O8+(M8*($M$12-M10)^2)</f>
        <v>3.6399999999999995E-8</v>
      </c>
    </row>
    <row r="11" spans="2:15" ht="15.75" customHeight="1">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133" t="str">
        <f>INDEX(Innertable,MATCH($B11,MaterialData!$B$6:$B$11,0),MATCH(I$7,MaterialData!$C$4:$R$4,0))</f>
        <v>N/A</v>
      </c>
      <c r="J11" s="167"/>
      <c r="L11" s="163" t="s">
        <v>278</v>
      </c>
      <c r="M11">
        <f>(I18-0.5*I20)*0.001</f>
        <v>2.3E-2</v>
      </c>
      <c r="N11" s="163" t="s">
        <v>279</v>
      </c>
      <c r="O11" s="151">
        <f>O9+(M9*($M$12-M11)^2)</f>
        <v>3.6400000000000008E-8</v>
      </c>
    </row>
    <row r="12" spans="2:15" ht="15.75" customHeight="1">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133" t="str">
        <f>INDEX(Innertable,MATCH($B12,MaterialData!$B$6:$B$11,0),MATCH(I$7,MaterialData!$C$4:$R$4,0))</f>
        <v>N/A</v>
      </c>
      <c r="J12" s="167"/>
      <c r="L12" s="163" t="s">
        <v>280</v>
      </c>
      <c r="M12" s="168">
        <f>(M8*M10+M9*M11)/(M8+M9)</f>
        <v>1.1999999999999999E-2</v>
      </c>
      <c r="N12" s="163" t="s">
        <v>281</v>
      </c>
      <c r="O12" s="135">
        <f>SUM(O10:O11)</f>
        <v>7.2800000000000003E-8</v>
      </c>
    </row>
    <row r="13" spans="2:15">
      <c r="E13" s="293"/>
      <c r="G13" s="294"/>
      <c r="H13" s="166"/>
      <c r="J13" s="166"/>
      <c r="O13" s="151"/>
    </row>
    <row r="14" spans="2:15">
      <c r="B14" s="112" t="s">
        <v>282</v>
      </c>
      <c r="C14" s="150">
        <v>3</v>
      </c>
      <c r="E14" s="156">
        <v>10</v>
      </c>
      <c r="F14" s="156">
        <v>0</v>
      </c>
      <c r="G14" s="156">
        <v>0</v>
      </c>
      <c r="H14" s="166"/>
      <c r="J14" s="166"/>
      <c r="O14" s="151"/>
    </row>
    <row r="15" spans="2:15">
      <c r="B15" s="112" t="s">
        <v>245</v>
      </c>
      <c r="C15" s="150">
        <v>25.4</v>
      </c>
      <c r="E15" s="156">
        <v>25</v>
      </c>
      <c r="F15" s="156"/>
      <c r="G15" s="156"/>
      <c r="H15" s="166"/>
      <c r="J15" s="166"/>
      <c r="O15" s="151"/>
    </row>
    <row r="16" spans="2:15">
      <c r="B16" s="112" t="s">
        <v>246</v>
      </c>
      <c r="C16" s="150">
        <v>1.2</v>
      </c>
      <c r="E16" s="156">
        <v>1.5</v>
      </c>
      <c r="F16" s="156">
        <v>1.2</v>
      </c>
      <c r="G16" s="156">
        <v>1.2</v>
      </c>
      <c r="H16" s="166"/>
      <c r="J16" s="166"/>
      <c r="L16" s="181"/>
      <c r="O16" s="151"/>
    </row>
    <row r="17" spans="2:19">
      <c r="E17" s="295"/>
      <c r="F17" s="296" t="s">
        <v>347</v>
      </c>
      <c r="G17" s="59" t="str">
        <f>IF(AND(K27&gt;=100,F2="tubing only",NOT(OR(E18="NO",F18="NO",G18="NO"))),"YES","NO")</f>
        <v>NO</v>
      </c>
      <c r="H17" s="166"/>
      <c r="J17" s="166"/>
      <c r="O17" s="151"/>
    </row>
    <row r="18" spans="2:19" ht="12.75" customHeight="1">
      <c r="B18" s="112" t="s">
        <v>283</v>
      </c>
      <c r="E18" s="297" t="str">
        <f>IF(E14=0,"N/A",IF(AND(E5=$C$5,E15&gt;=25.4,E16&gt;=1.2),"YES","NO"))</f>
        <v>NO</v>
      </c>
      <c r="F18" s="298" t="str">
        <f>IF(F14=0,"N/A",IF(AND(F5=$C$5,F15&gt;=25.4,F16&gt;=1.2),"YES","NO"))</f>
        <v>N/A</v>
      </c>
      <c r="G18" s="299" t="str">
        <f>IF(G14=0,"N/A",IF(AND(G5=$C$5,G15&gt;=25.4,G16&gt;=1.2),"YES","NO"))</f>
        <v>N/A</v>
      </c>
      <c r="H18" s="166"/>
      <c r="I18" s="170">
        <f>I19+I20+I21</f>
        <v>24</v>
      </c>
      <c r="J18" s="166"/>
      <c r="O18" s="151"/>
    </row>
    <row r="19" spans="2:19">
      <c r="B19" s="112" t="s">
        <v>284</v>
      </c>
      <c r="E19" s="817"/>
      <c r="F19" s="817"/>
      <c r="G19" s="817"/>
      <c r="H19" s="166"/>
      <c r="I19" s="171">
        <v>20</v>
      </c>
      <c r="J19" s="166"/>
      <c r="O19" s="151"/>
    </row>
    <row r="20" spans="2:19">
      <c r="B20" s="112" t="s">
        <v>285</v>
      </c>
      <c r="E20" s="817"/>
      <c r="F20" s="817"/>
      <c r="G20" s="817"/>
      <c r="H20" s="166"/>
      <c r="I20" s="171">
        <v>2</v>
      </c>
      <c r="J20" s="166"/>
      <c r="O20" s="151"/>
    </row>
    <row r="21" spans="2:19">
      <c r="B21" s="45" t="s">
        <v>286</v>
      </c>
      <c r="E21" s="817"/>
      <c r="F21" s="817"/>
      <c r="G21" s="817"/>
      <c r="H21" s="166"/>
      <c r="I21" s="171">
        <v>2</v>
      </c>
      <c r="J21" s="166"/>
      <c r="O21" s="151"/>
    </row>
    <row r="22" spans="2:19">
      <c r="B22" s="112" t="s">
        <v>287</v>
      </c>
      <c r="E22" s="817"/>
      <c r="F22" s="817"/>
      <c r="G22" s="817"/>
      <c r="H22" s="166"/>
      <c r="I22" s="171">
        <v>150</v>
      </c>
      <c r="J22" s="166"/>
      <c r="K22" s="22"/>
      <c r="O22" s="151"/>
    </row>
    <row r="23" spans="2:19">
      <c r="E23" s="300"/>
      <c r="F23" s="28"/>
      <c r="G23" s="301"/>
      <c r="H23" s="166"/>
      <c r="J23" s="166"/>
      <c r="O23" s="151"/>
    </row>
    <row r="24" spans="2:19">
      <c r="B24" s="112" t="s">
        <v>247</v>
      </c>
      <c r="C24" s="150">
        <f>C15/1000</f>
        <v>2.5399999999999999E-2</v>
      </c>
      <c r="E24" s="150">
        <f>IF($F$2="composite only","No tubes",IF(E14=0,"No tubes",E15/1000))</f>
        <v>2.5000000000000001E-2</v>
      </c>
      <c r="F24" s="150" t="str">
        <f>IF($F$2="composite only","No tubes",IF(F14=0,"No tubes",F15/1000))</f>
        <v>No tubes</v>
      </c>
      <c r="G24" s="150" t="str">
        <f>IF($F$2="composite only","No tubes",IF(G14=0,"No tubes",G15/1000))</f>
        <v>No tubes</v>
      </c>
      <c r="H24" s="166"/>
      <c r="J24" s="166"/>
      <c r="O24" s="151"/>
    </row>
    <row r="25" spans="2:19">
      <c r="B25" s="112" t="s">
        <v>248</v>
      </c>
      <c r="C25" s="150">
        <f>C16/1000</f>
        <v>1.1999999999999999E-3</v>
      </c>
      <c r="E25" s="150">
        <f>IF(E24="no tubes","",IF(E14=0,"",E16/1000))</f>
        <v>1.5E-3</v>
      </c>
      <c r="F25" s="150" t="str">
        <f>IF(F24="no tubes","",IF(F14=0,"",F16/1000))</f>
        <v/>
      </c>
      <c r="G25" s="150" t="str">
        <f>IF(G24="no tubes","",IF(G14=0,"",G16/1000))</f>
        <v/>
      </c>
      <c r="H25" s="172"/>
      <c r="J25" s="172"/>
      <c r="O25" s="151"/>
      <c r="S25" s="153"/>
    </row>
    <row r="26" spans="2:19">
      <c r="B26" s="112" t="s">
        <v>249</v>
      </c>
      <c r="C26" s="133">
        <f>IF(C6="Round",((C24)^4-((C24-2*C25))^4)*3.142/64,((C24)^4-((C24-2*C25))^4)/12)</f>
        <v>6.6959174567999997E-9</v>
      </c>
      <c r="E26" s="133">
        <f>IF(E24="no tubes","",IF(E14=0,"",IF(E6="Round",(((E24)^4-((E24-2*E25))^4)*3.142/64),IF(E6="Square",(((E24)^4-((E24-2*E25))^4)/12),""))))</f>
        <v>7.6767405937500035E-9</v>
      </c>
      <c r="F26" s="133" t="str">
        <f>IF(F24="no tubes","",IF(F14=0,"",IF(F6="Round",(((F24)^4-((F24-2*F25))^4)*3.142/64),IF(F6="Square",(((F24)^4-((F24-2*F25))^4)/12),""))))</f>
        <v/>
      </c>
      <c r="G26" s="133" t="str">
        <f>IF(G24="no tubes","",IF(G14=0,"",IF(G6="Round",(((G24)^4-((G24-2*G25))^4)*3.142/64),IF(G6="Square",(((G24)^4-((G24-2*G25))^4)/12),""))))</f>
        <v/>
      </c>
      <c r="H26" s="133">
        <f t="shared" ref="H26:H33" si="0">IF(SUM(E26:G26)&gt;0,SUM(E26:G26),"")</f>
        <v>7.6767405937500035E-9</v>
      </c>
      <c r="I26" s="173" t="str">
        <f>IF($F$2="Tubing only","Tubing Only",O12)</f>
        <v>Tubing Only</v>
      </c>
      <c r="J26" s="133">
        <f t="shared" ref="J26:J33" si="1">IF($F$2="Tubing only",H26,IF($F$2="Composite only",I26,IF($F$2="Tubes + Composite",H26+I26,"No Type Selected")))</f>
        <v>7.6767405937500035E-9</v>
      </c>
      <c r="O26" s="151"/>
      <c r="R26" s="151"/>
      <c r="S26" s="153"/>
    </row>
    <row r="27" spans="2:19">
      <c r="B27" s="112" t="s">
        <v>250</v>
      </c>
      <c r="C27" s="133">
        <f>C8*C26*C14</f>
        <v>4017.5504740799997</v>
      </c>
      <c r="D27" s="151"/>
      <c r="E27" s="133">
        <f>IF(E24="no tubes","",IF(E14=0,"",E8*E26*E14))</f>
        <v>15353.481187500005</v>
      </c>
      <c r="F27" s="133" t="str">
        <f>IF(F24="no tubes","",IF(F14=0,"",F8*F26*F14))</f>
        <v/>
      </c>
      <c r="G27" s="133" t="str">
        <f>IF(G24="no tubes","",IF(G14=0,"",G8*G26*G14))</f>
        <v/>
      </c>
      <c r="H27" s="133">
        <f t="shared" si="0"/>
        <v>15353.481187500005</v>
      </c>
      <c r="I27" s="173" t="str">
        <f>IF(I26="Tubing Only","",I26*I8)</f>
        <v/>
      </c>
      <c r="J27" s="133">
        <f t="shared" si="1"/>
        <v>15353.481187500005</v>
      </c>
      <c r="K27" s="174">
        <f>IF(AND(NOT($F$2="tubes + composite"),OR(AND($G$14&gt;0,G27&lt;(C27/3)),AND($F$14&gt;0,F27&lt;(C27/3)),AND($E$14&gt;0,E27&lt;(C27/3)))),0,100*J27/C27)</f>
        <v>382.16025626948425</v>
      </c>
      <c r="L27" t="str">
        <f>IF((99.9&gt;K27)*AND(K27&gt;33.3),"For Composites Only, Additional Proof Required","")</f>
        <v/>
      </c>
    </row>
    <row r="28" spans="2:19">
      <c r="B28" s="112" t="s">
        <v>251</v>
      </c>
      <c r="C28" s="155">
        <f>IF(C24="no tubes","",IF(C14=0,"",IF(C6="Round",C14*((C15^2-(C15-2*C16)^2)*PI()/4),IF(C6="Square",C14*(C15^2-(C15-2*C16)^2),""))))</f>
        <v>273.69555198074272</v>
      </c>
      <c r="D28" s="302"/>
      <c r="E28" s="155">
        <f>IF(E24="no tubes","",IF(E14=0,"",IF(E6="Round",E14*((E15^2-(E15-2*E16)^2)*PI()/4),IF(E6="Square",E14*(E15^2-(E15-2*E16)^2),""))))</f>
        <v>1107.4114103904021</v>
      </c>
      <c r="F28" s="155" t="str">
        <f>IF(F24="no tubes","",IF(F14=0,"",IF(F6="Round",F14*((F15^2-(F15-2*F16)^2)*PI()/4),IF(F6="Square",F14*(F15^2-(F15-2*F16)^2),""))))</f>
        <v/>
      </c>
      <c r="G28" s="155" t="str">
        <f>IF(G24="no tubes","",IF(G14=0,"",IF(G6="Round",G14*((G15^2-(G15-2*G16)^2)*PI()/4),IF(G6="Square",G14*(G15^2-(G15-2*G16)^2),""))))</f>
        <v/>
      </c>
      <c r="H28" s="155">
        <f t="shared" si="0"/>
        <v>1107.4114103904021</v>
      </c>
      <c r="I28" s="155" t="str">
        <f>IF(I26="Tubing Only","",(I18-I19)*I22)</f>
        <v/>
      </c>
      <c r="J28" s="155">
        <f t="shared" si="1"/>
        <v>1107.4114103904021</v>
      </c>
      <c r="K28" s="174">
        <f>IF(AND($F$2="tubing only",AND(E5="steel",F5="steel",G5="steel")),100*J28/C28,"NA")</f>
        <v>404.61432506887064</v>
      </c>
      <c r="L28" t="str">
        <f>IF(AND(95&lt;K28,K28&lt;100),"For tubes only, provided your actual tube measures &gt;= your nominal OD and wall this is OK","")</f>
        <v/>
      </c>
      <c r="R28" s="151"/>
    </row>
    <row r="29" spans="2:19">
      <c r="B29" s="112" t="s">
        <v>252</v>
      </c>
      <c r="C29" s="133">
        <f>C$28*C9/1000000</f>
        <v>83477.143354126529</v>
      </c>
      <c r="D29" s="151"/>
      <c r="E29" s="133">
        <f>IF(E24="no tubes","",IF(E14=0,"",E$28*E9/1000000))</f>
        <v>337760.48016907263</v>
      </c>
      <c r="F29" s="133" t="str">
        <f>IF(F24="no tubes","",IF(F14=0,"",F$28*F9/1000000))</f>
        <v/>
      </c>
      <c r="G29" s="133" t="str">
        <f>IF(G24="no tubes","",IF(G14=0,"",G$28*G9/1000000))</f>
        <v/>
      </c>
      <c r="H29" s="133">
        <f t="shared" si="0"/>
        <v>337760.48016907263</v>
      </c>
      <c r="I29" s="133" t="str">
        <f>IF(I26="Tubing Only","",I28*I9/1000000)</f>
        <v/>
      </c>
      <c r="J29" s="133">
        <f t="shared" si="1"/>
        <v>337760.48016907263</v>
      </c>
      <c r="K29" s="174">
        <f>IF(AND($F$2="tubing only",OR($E$29&lt;(E14/$C$14)*$C$29,$F$29&lt;(F14/$C$14)*$C$29,$G$29&lt;(G14/$C$14)*$C$29)),0,100*J29/C29)</f>
        <v>404.61432506887058</v>
      </c>
      <c r="L29" t="str">
        <f>IF(AND(95&lt;K29,K29&lt;100),"For tubes only, provided your actual tube measures &gt;= your nominal OD and wall this is OK","")</f>
        <v/>
      </c>
    </row>
    <row r="30" spans="2:19">
      <c r="B30" s="112" t="s">
        <v>253</v>
      </c>
      <c r="C30" s="133">
        <f>C$28*C10/1000000</f>
        <v>99898.876472971097</v>
      </c>
      <c r="D30" s="151"/>
      <c r="E30" s="133">
        <f>IF(E24="no tubes","",IF(E14=0,"",E$28*E10/1000000))</f>
        <v>404205.16479249677</v>
      </c>
      <c r="F30" s="133" t="str">
        <f>IF(F24="no tubes","",IF(F14=0,"",F$28*F10/1000000))</f>
        <v/>
      </c>
      <c r="G30" s="133" t="str">
        <f>IF(G24="no tubes","",IF(G14=0,"",G$28*G10/1000000))</f>
        <v/>
      </c>
      <c r="H30" s="133">
        <f t="shared" si="0"/>
        <v>404205.16479249677</v>
      </c>
      <c r="I30" s="133" t="str">
        <f>IF(I26="Tubing Only","",I28*I10/1000000)</f>
        <v/>
      </c>
      <c r="J30" s="133">
        <f t="shared" si="1"/>
        <v>404205.16479249677</v>
      </c>
      <c r="K30" s="174">
        <f>IF(AND($F$2="tubing only",OR($E$30&lt;(E14/$C$14)*$C$30,$F$30&lt;(F14/$C$14)*$C$30,$G$30&lt;(G14/$C$14)*$C$30)),0,100*J30/C30)</f>
        <v>404.61432506887064</v>
      </c>
      <c r="L30" t="str">
        <f>IF(AND(95&lt;K30,K30&lt;100),"For tubes only, provided your actual tube measures &gt;= your nominal OD and wall this is OK","")</f>
        <v/>
      </c>
      <c r="R30" s="151"/>
    </row>
    <row r="31" spans="2:19">
      <c r="B31" s="112" t="s">
        <v>254</v>
      </c>
      <c r="C31" s="133">
        <f>C$28*C11/1000000</f>
        <v>49265.199356533689</v>
      </c>
      <c r="D31" s="151"/>
      <c r="E31" s="133">
        <f>IF(E24="no tubes","",IF(E14=0,"",E$28*E11/1000000))</f>
        <v>199334.05387027236</v>
      </c>
      <c r="F31" s="133" t="str">
        <f>IF(F24="no tubes","",IF(F14=0,"",F$28*F11/1000000))</f>
        <v/>
      </c>
      <c r="G31" s="133" t="str">
        <f>IF(G24="no tubes","",IF(G14=0,"",G$28*G11/1000000))</f>
        <v/>
      </c>
      <c r="H31" s="133">
        <f t="shared" si="0"/>
        <v>199334.05387027236</v>
      </c>
      <c r="I31" s="133" t="str">
        <f>IF(I26="Tubing Only","",I28*I9/1000000)</f>
        <v/>
      </c>
      <c r="J31" s="133">
        <f t="shared" si="1"/>
        <v>199334.05387027236</v>
      </c>
      <c r="K31" s="174">
        <f>IF(AND($F$2="tubing only",OR($E$31&lt;(E14/$C$14)*$C$31,$F$31&lt;(F14/$C$14)*$C$31,$G$31&lt;(G14/$C$14)*$C$31)),0,100*J31/C31)</f>
        <v>404.61432506887053</v>
      </c>
      <c r="L31" t="str">
        <f>IF(AND(95&lt;K31,K31&lt;100),"For tubes only, provided your actual tube measures &gt;= your nominal OD and wall this is OK","")</f>
        <v/>
      </c>
      <c r="R31" s="151"/>
    </row>
    <row r="32" spans="2:19">
      <c r="B32" s="112" t="s">
        <v>255</v>
      </c>
      <c r="C32" s="133">
        <f>IF(C14=0,"",C$28*C12/1000000)</f>
        <v>82108.66559422281</v>
      </c>
      <c r="D32" s="151"/>
      <c r="E32" s="133">
        <f>IF(E24="no tubes","",IF(E14=0,"",E$28*E12/1000000))</f>
        <v>332223.42311712069</v>
      </c>
      <c r="F32" s="133" t="str">
        <f>IF(F24="no tubes","",IF(F14=0,"",F$28*F12/1000000))</f>
        <v/>
      </c>
      <c r="G32" s="133" t="str">
        <f>IF(G24="no tubes","",IF(G14=0,"",G$28*G12/1000000))</f>
        <v/>
      </c>
      <c r="H32" s="133">
        <f t="shared" si="0"/>
        <v>332223.42311712069</v>
      </c>
      <c r="I32" s="133" t="str">
        <f>IF(I26="tubing only","",I28*I10/1000000)</f>
        <v/>
      </c>
      <c r="J32" s="133">
        <f t="shared" si="1"/>
        <v>332223.42311712069</v>
      </c>
      <c r="K32" s="174">
        <f>IF(AND($F$2="tubing only",OR($E$32&lt;(E14/$C$14)*$C$32,$F$32&lt;(F14/$C$14)*$C$32,$G$32&lt;(G14/$C$14)*$C$32)),0,100*J32/C32)</f>
        <v>404.6143250688707</v>
      </c>
      <c r="L32" t="str">
        <f>IF(AND(95&lt;K32,K32&lt;100),"For tubes only, provided your actual tube measures &gt;= your nominal OD and wall this is OK","")</f>
        <v/>
      </c>
      <c r="R32" s="151"/>
    </row>
    <row r="33" spans="2:15">
      <c r="B33" s="112" t="s">
        <v>256</v>
      </c>
      <c r="C33" s="133">
        <f>C14*4*C10*C26/(0.5*C24*1)</f>
        <v>2309.3006662034645</v>
      </c>
      <c r="E33" s="133">
        <f>IF(E24="no tubes","",IF(E14=0,"",E14*4*E10*E26/(0.5*E24*1)))</f>
        <v>8966.4330135000037</v>
      </c>
      <c r="F33" s="133" t="str">
        <f>IF(F24="no tubes","",IF(F14=0,"",F14*4*F10*F26/(0.5*F24*1)))</f>
        <v/>
      </c>
      <c r="G33" s="133" t="str">
        <f>IF(G24="no tubes","",IF(G14=0,"",G14*4*G10*G26/(0.5*G24*1)))</f>
        <v/>
      </c>
      <c r="H33" s="133">
        <f t="shared" si="0"/>
        <v>8966.4330135000037</v>
      </c>
      <c r="I33" s="133" t="str">
        <f>IF(I26="tubing only","",4*I10*(I26*2/(I18/1000))/1)</f>
        <v/>
      </c>
      <c r="J33" s="133">
        <f t="shared" si="1"/>
        <v>8966.4330135000037</v>
      </c>
      <c r="K33" s="174">
        <f>IF(AND($F$2="tubing only",OR($E$33&lt;(E14/$C$14)*$C$33,$F$33&lt;(F14/$C$14)*$C$33,$G$33&lt;(G14/$C$14)*$C$33)),0,100*J33/C33)</f>
        <v>388.27482036979598</v>
      </c>
      <c r="L33" t="str">
        <f>IF((99.9&gt;K33)*AND(K33&gt;33.3),"For Composites Only, Additional Proof Required","")</f>
        <v/>
      </c>
    </row>
    <row r="34" spans="2:15">
      <c r="B34" s="112" t="s">
        <v>257</v>
      </c>
      <c r="C34" s="133">
        <f>IF(C14=0,"",C33*1^3/(48*C27))</f>
        <v>1.1975065616797899E-2</v>
      </c>
      <c r="E34" s="133">
        <f>IF(E24="no tubes","",IF(E14=0,"",($C$33*1^3/(48*E27))))</f>
        <v>3.1335193600962943E-3</v>
      </c>
      <c r="F34" s="133" t="str">
        <f>IF(F24="no tubes","",IF(F14=0,"",($C$33*1^3/(48*F27))))</f>
        <v/>
      </c>
      <c r="G34" s="133" t="str">
        <f>IF(G24="no tubes","",IF(G14=0,"",($C$33*1^3/(48*G27))))</f>
        <v/>
      </c>
      <c r="H34" s="133">
        <f>IF(F2="composite only","",$C$33*1^3/(48*H27))</f>
        <v>3.1335193600962943E-3</v>
      </c>
      <c r="I34" s="133" t="str">
        <f>IF(NOT($F$2="tubing only"),$C$33*1^3/(48*I27),"")</f>
        <v/>
      </c>
      <c r="J34" s="133">
        <f>IF($F$2="Tubing only",H34,IF($F$2="Composite only",I34,IF($F$2="Tubes + Composite",$C$33*1^3/(48*J27),"No Type Selected")))</f>
        <v>3.1335193600962943E-3</v>
      </c>
      <c r="K34" s="174">
        <f>IF(AND($F$2="tubing only",J34&gt;1.05*C34),101,100*J34/C34)</f>
        <v>26.167032902941109</v>
      </c>
      <c r="L34" t="str">
        <f>IF((100.1&lt;K34)*AND(K34&lt;300.1),"For Composites Only, Additional Proof Required","")</f>
        <v/>
      </c>
    </row>
    <row r="35" spans="2:15">
      <c r="B35" s="112" t="s">
        <v>258</v>
      </c>
      <c r="C35" s="133">
        <f>0.5*C33*(C33*1^3/(48*C27))</f>
        <v>13.827013503350795</v>
      </c>
      <c r="E35" s="133">
        <f>IF(E24="no tubes","",0.5*E33*(E33*1^3/(48*E27)))</f>
        <v>54.545800832125018</v>
      </c>
      <c r="F35" s="133" t="str">
        <f>IF(F24="no tubes","",0.5*F33*(F33*1^3/(48*F27)))</f>
        <v/>
      </c>
      <c r="G35" s="133" t="str">
        <f>IF(G24="no tubes","",0.5*G33*(G33*1^3/(48*G27)))</f>
        <v/>
      </c>
      <c r="H35" s="133">
        <f>IF(SUM(E35:G35)&gt;0,SUM(E35:G35),"")</f>
        <v>54.545800832125018</v>
      </c>
      <c r="I35" s="133" t="str">
        <f>IF(I26="tubing only","",0.5*I33*(I33*1^3/(48*I27)))</f>
        <v/>
      </c>
      <c r="J35" s="133">
        <f>IF($F$2="Tubing only",H35,IF($F$2="Composite only",I35,IF($F$2="Tubes + Composite",H35+I35,"No Type Selected")))</f>
        <v>54.545800832125018</v>
      </c>
      <c r="K35" s="174">
        <f>IF(AND($F$2="tubing only",OR($E$36&lt;$C$36,$F$36&lt;$C$36,$G$36&lt;$C$36)),0,100*J35/C35)</f>
        <v>394.48721749571268</v>
      </c>
      <c r="L35" t="str">
        <f>IF((99.9&gt;K35)*AND(K35&gt;33.3),"For Composites Only, Additional Proof Required","")</f>
        <v/>
      </c>
      <c r="M35" s="42" t="s">
        <v>259</v>
      </c>
      <c r="N35" s="42"/>
    </row>
    <row r="36" spans="2:15">
      <c r="C36" s="303">
        <f>0.99*C27/C14</f>
        <v>1325.7916564463999</v>
      </c>
      <c r="D36" s="304"/>
      <c r="E36" s="303">
        <f>IF(AND($F$2="tubing only",E14&gt;0),E27/E14,9E+99)</f>
        <v>1535.3481187500006</v>
      </c>
      <c r="F36" s="303">
        <f>IF(AND($F$2="tubing only",F14&gt;0),F27/F14,9E+99)</f>
        <v>8.9999999999999999E+99</v>
      </c>
      <c r="G36" s="303">
        <f>IF(AND($F$2="tubing only",G14&gt;0),G27/G14,9E+99)</f>
        <v>8.9999999999999999E+99</v>
      </c>
      <c r="H36" s="22"/>
      <c r="O36" s="42"/>
    </row>
    <row r="37" spans="2:15">
      <c r="B37" s="15" t="s">
        <v>288</v>
      </c>
      <c r="E37" s="151"/>
    </row>
    <row r="38" spans="2:15">
      <c r="B38" s="305"/>
      <c r="C38" s="306"/>
      <c r="D38" s="307"/>
      <c r="E38" s="307"/>
      <c r="F38" s="307"/>
      <c r="G38" s="307"/>
      <c r="H38" s="307"/>
      <c r="I38" s="307"/>
      <c r="J38" s="307"/>
      <c r="K38" s="307"/>
      <c r="L38" s="307"/>
      <c r="M38" s="307"/>
      <c r="N38" s="307"/>
      <c r="O38" s="308"/>
    </row>
    <row r="39" spans="2:15">
      <c r="B39" s="179" t="s">
        <v>289</v>
      </c>
      <c r="C39" s="309" t="s">
        <v>348</v>
      </c>
      <c r="D39" s="73"/>
      <c r="E39" s="73"/>
      <c r="F39" s="73"/>
      <c r="G39" s="73"/>
      <c r="H39" s="73"/>
      <c r="I39" s="73"/>
      <c r="J39" s="73"/>
      <c r="K39" s="73"/>
      <c r="L39" s="73"/>
      <c r="M39" s="73"/>
      <c r="N39" s="73"/>
      <c r="O39" s="310"/>
    </row>
    <row r="40" spans="2:15">
      <c r="B40" s="100"/>
      <c r="C40" s="309" t="s">
        <v>349</v>
      </c>
      <c r="D40" s="72"/>
      <c r="E40" s="72"/>
      <c r="F40" s="72"/>
      <c r="G40" s="72"/>
      <c r="H40" s="72"/>
      <c r="I40" s="72"/>
      <c r="J40" s="72"/>
      <c r="K40" s="72"/>
      <c r="L40" s="72"/>
      <c r="M40" s="72"/>
      <c r="N40" s="72"/>
      <c r="O40" s="101"/>
    </row>
    <row r="41" spans="2:15">
      <c r="B41" s="100"/>
      <c r="C41" s="72"/>
      <c r="D41" s="72"/>
      <c r="E41" s="72"/>
      <c r="F41" s="72"/>
      <c r="G41" s="72"/>
      <c r="H41" s="72"/>
      <c r="I41" s="72"/>
      <c r="J41" s="72"/>
      <c r="K41" s="72"/>
      <c r="L41" s="72"/>
      <c r="M41" s="72"/>
      <c r="N41" s="72"/>
      <c r="O41" s="101"/>
    </row>
    <row r="42" spans="2:15">
      <c r="B42" s="100"/>
      <c r="C42" s="72"/>
      <c r="D42" s="72"/>
      <c r="E42" s="72"/>
      <c r="F42" s="72"/>
      <c r="G42" s="72"/>
      <c r="H42" s="72"/>
      <c r="I42" s="72"/>
      <c r="J42" s="72"/>
      <c r="K42" s="72"/>
      <c r="L42" s="72"/>
      <c r="M42" s="72"/>
      <c r="N42" s="72"/>
      <c r="O42" s="101"/>
    </row>
    <row r="43" spans="2:15">
      <c r="B43" s="100"/>
      <c r="C43" s="72"/>
      <c r="D43" s="72"/>
      <c r="E43" s="72"/>
      <c r="F43" s="72"/>
      <c r="G43" s="72"/>
      <c r="H43" s="72"/>
      <c r="I43" s="72"/>
      <c r="J43" s="72"/>
      <c r="K43" s="72"/>
      <c r="L43" s="72"/>
      <c r="M43" s="72"/>
      <c r="N43" s="72"/>
      <c r="O43" s="101"/>
    </row>
    <row r="44" spans="2:15">
      <c r="B44" s="100"/>
      <c r="C44" s="72"/>
      <c r="D44" s="72"/>
      <c r="E44" s="72"/>
      <c r="F44" s="72"/>
      <c r="G44" s="72"/>
      <c r="H44" s="72"/>
      <c r="I44" s="72"/>
      <c r="J44" s="72"/>
      <c r="K44" s="72"/>
      <c r="L44" s="72"/>
      <c r="M44" s="72"/>
      <c r="N44" s="72"/>
      <c r="O44" s="101"/>
    </row>
    <row r="45" spans="2:15">
      <c r="B45" s="100"/>
      <c r="C45" s="72"/>
      <c r="D45" s="72"/>
      <c r="E45" s="72"/>
      <c r="F45" s="72"/>
      <c r="G45" s="72"/>
      <c r="H45" s="72"/>
      <c r="I45" s="72"/>
      <c r="J45" s="72"/>
      <c r="K45" s="72"/>
      <c r="L45" s="72"/>
      <c r="M45" s="72"/>
      <c r="N45" s="72"/>
      <c r="O45" s="101"/>
    </row>
    <row r="46" spans="2:15">
      <c r="B46" s="100"/>
      <c r="C46" s="72"/>
      <c r="D46" s="72"/>
      <c r="E46" s="72"/>
      <c r="F46" s="72"/>
      <c r="G46" s="72"/>
      <c r="H46" s="72"/>
      <c r="I46" s="72"/>
      <c r="J46" s="72"/>
      <c r="K46" s="72"/>
      <c r="L46" s="72"/>
      <c r="M46" s="72"/>
      <c r="N46" s="72"/>
      <c r="O46" s="101"/>
    </row>
    <row r="47" spans="2:15">
      <c r="B47" s="100"/>
      <c r="C47" s="72"/>
      <c r="D47" s="72"/>
      <c r="E47" s="72"/>
      <c r="F47" s="72"/>
      <c r="G47" s="72"/>
      <c r="H47" s="72"/>
      <c r="I47" s="72"/>
      <c r="J47" s="72"/>
      <c r="K47" s="72"/>
      <c r="L47" s="72"/>
      <c r="M47" s="72"/>
      <c r="N47" s="72"/>
      <c r="O47" s="101"/>
    </row>
    <row r="48" spans="2:15">
      <c r="B48" s="100"/>
      <c r="C48" s="72"/>
      <c r="D48" s="72"/>
      <c r="E48" s="72"/>
      <c r="F48" s="72"/>
      <c r="G48" s="72"/>
      <c r="H48" s="72"/>
      <c r="I48" s="72"/>
      <c r="J48" s="72"/>
      <c r="K48" s="72"/>
      <c r="L48" s="72"/>
      <c r="M48" s="72"/>
      <c r="N48" s="72"/>
      <c r="O48" s="101"/>
    </row>
    <row r="49" spans="2:15">
      <c r="B49" s="100"/>
      <c r="C49" s="72"/>
      <c r="D49" s="72"/>
      <c r="E49" s="72"/>
      <c r="F49" s="72"/>
      <c r="G49" s="72"/>
      <c r="H49" s="72"/>
      <c r="I49" s="72"/>
      <c r="J49" s="72"/>
      <c r="K49" s="72"/>
      <c r="L49" s="72"/>
      <c r="M49" s="72"/>
      <c r="N49" s="72"/>
      <c r="O49" s="101"/>
    </row>
    <row r="50" spans="2:15">
      <c r="B50" s="100"/>
      <c r="C50" s="72"/>
      <c r="D50" s="72"/>
      <c r="E50" s="72"/>
      <c r="F50" s="72"/>
      <c r="G50" s="72"/>
      <c r="H50" s="72"/>
      <c r="I50" s="72"/>
      <c r="J50" s="72"/>
      <c r="K50" s="72"/>
      <c r="L50" s="72"/>
      <c r="M50" s="72"/>
      <c r="N50" s="72"/>
      <c r="O50" s="101"/>
    </row>
    <row r="51" spans="2:15">
      <c r="B51" s="100"/>
      <c r="C51" s="72"/>
      <c r="D51" s="72"/>
      <c r="E51" s="72"/>
      <c r="F51" s="72"/>
      <c r="G51" s="72"/>
      <c r="H51" s="72"/>
      <c r="I51" s="72"/>
      <c r="J51" s="72"/>
      <c r="K51" s="72"/>
      <c r="L51" s="72"/>
      <c r="M51" s="72"/>
      <c r="N51" s="72"/>
      <c r="O51" s="101"/>
    </row>
    <row r="52" spans="2:15">
      <c r="B52" s="100"/>
      <c r="C52" s="72"/>
      <c r="D52" s="72"/>
      <c r="E52" s="72"/>
      <c r="F52" s="72"/>
      <c r="G52" s="72"/>
      <c r="H52" s="72"/>
      <c r="I52" s="72"/>
      <c r="J52" s="72"/>
      <c r="K52" s="72"/>
      <c r="L52" s="72"/>
      <c r="M52" s="72"/>
      <c r="N52" s="72"/>
      <c r="O52" s="101"/>
    </row>
    <row r="53" spans="2:15">
      <c r="B53" s="100"/>
      <c r="C53" s="72"/>
      <c r="D53" s="72"/>
      <c r="E53" s="72"/>
      <c r="F53" s="72"/>
      <c r="G53" s="72"/>
      <c r="H53" s="72"/>
      <c r="I53" s="72"/>
      <c r="J53" s="72"/>
      <c r="K53" s="72"/>
      <c r="L53" s="72"/>
      <c r="M53" s="72"/>
      <c r="N53" s="72"/>
      <c r="O53" s="101"/>
    </row>
    <row r="54" spans="2:15">
      <c r="B54" s="100"/>
      <c r="C54" s="72"/>
      <c r="D54" s="72"/>
      <c r="E54" s="72"/>
      <c r="F54" s="72"/>
      <c r="G54" s="72"/>
      <c r="H54" s="72"/>
      <c r="I54" s="72"/>
      <c r="J54" s="72"/>
      <c r="K54" s="72"/>
      <c r="L54" s="72"/>
      <c r="M54" s="72"/>
      <c r="N54" s="72"/>
      <c r="O54" s="101"/>
    </row>
    <row r="55" spans="2:15">
      <c r="B55" s="100"/>
      <c r="C55" s="72"/>
      <c r="D55" s="72"/>
      <c r="E55" s="72"/>
      <c r="F55" s="72"/>
      <c r="G55" s="72"/>
      <c r="H55" s="72"/>
      <c r="I55" s="72"/>
      <c r="J55" s="72"/>
      <c r="K55" s="72"/>
      <c r="L55" s="72"/>
      <c r="M55" s="72"/>
      <c r="N55" s="72"/>
      <c r="O55" s="101"/>
    </row>
    <row r="56" spans="2:15">
      <c r="B56" s="100"/>
      <c r="C56" s="72"/>
      <c r="D56" s="72"/>
      <c r="E56" s="72"/>
      <c r="F56" s="72"/>
      <c r="G56" s="72"/>
      <c r="H56" s="72"/>
      <c r="I56" s="72"/>
      <c r="J56" s="72"/>
      <c r="K56" s="72"/>
      <c r="L56" s="72"/>
      <c r="M56" s="72"/>
      <c r="N56" s="72"/>
      <c r="O56" s="101"/>
    </row>
    <row r="57" spans="2:15">
      <c r="B57" s="100"/>
      <c r="C57" s="72"/>
      <c r="D57" s="72"/>
      <c r="E57" s="72"/>
      <c r="F57" s="72"/>
      <c r="G57" s="72"/>
      <c r="H57" s="72"/>
      <c r="I57" s="72"/>
      <c r="J57" s="72"/>
      <c r="K57" s="72"/>
      <c r="L57" s="72"/>
      <c r="M57" s="72"/>
      <c r="N57" s="72"/>
      <c r="O57" s="101"/>
    </row>
    <row r="58" spans="2:15">
      <c r="B58" s="100"/>
      <c r="C58" s="72"/>
      <c r="D58" s="72"/>
      <c r="E58" s="72"/>
      <c r="F58" s="72"/>
      <c r="G58" s="72"/>
      <c r="H58" s="72"/>
      <c r="I58" s="72"/>
      <c r="J58" s="72"/>
      <c r="K58" s="72"/>
      <c r="L58" s="72"/>
      <c r="M58" s="72"/>
      <c r="N58" s="72"/>
      <c r="O58" s="101"/>
    </row>
    <row r="59" spans="2:15">
      <c r="B59" s="100"/>
      <c r="C59" s="72"/>
      <c r="D59" s="72"/>
      <c r="E59" s="72"/>
      <c r="F59" s="72"/>
      <c r="G59" s="72"/>
      <c r="H59" s="72"/>
      <c r="I59" s="72"/>
      <c r="J59" s="72"/>
      <c r="K59" s="72"/>
      <c r="L59" s="72"/>
      <c r="M59" s="72"/>
      <c r="N59" s="72"/>
      <c r="O59" s="101"/>
    </row>
    <row r="60" spans="2:15">
      <c r="B60" s="100"/>
      <c r="C60" s="72"/>
      <c r="D60" s="72"/>
      <c r="E60" s="72"/>
      <c r="F60" s="72"/>
      <c r="G60" s="72"/>
      <c r="H60" s="72"/>
      <c r="I60" s="72"/>
      <c r="J60" s="72"/>
      <c r="K60" s="72"/>
      <c r="L60" s="72"/>
      <c r="M60" s="72"/>
      <c r="N60" s="72"/>
      <c r="O60" s="101"/>
    </row>
    <row r="61" spans="2:15">
      <c r="B61" s="100"/>
      <c r="C61" s="72"/>
      <c r="D61" s="72"/>
      <c r="E61" s="72"/>
      <c r="F61" s="72"/>
      <c r="G61" s="72"/>
      <c r="H61" s="72"/>
      <c r="I61" s="72"/>
      <c r="J61" s="72"/>
      <c r="K61" s="72"/>
      <c r="L61" s="72"/>
      <c r="M61" s="72"/>
      <c r="N61" s="72"/>
      <c r="O61" s="101"/>
    </row>
    <row r="62" spans="2:15">
      <c r="B62" s="100"/>
      <c r="C62" s="72"/>
      <c r="D62" s="72"/>
      <c r="E62" s="72"/>
      <c r="F62" s="72"/>
      <c r="G62" s="72"/>
      <c r="H62" s="72"/>
      <c r="I62" s="72"/>
      <c r="J62" s="72"/>
      <c r="K62" s="72"/>
      <c r="L62" s="72"/>
      <c r="M62" s="72"/>
      <c r="N62" s="72"/>
      <c r="O62" s="101"/>
    </row>
    <row r="63" spans="2:15">
      <c r="B63" s="100"/>
      <c r="C63" s="72"/>
      <c r="D63" s="72"/>
      <c r="E63" s="72"/>
      <c r="F63" s="72"/>
      <c r="G63" s="72"/>
      <c r="H63" s="72"/>
      <c r="I63" s="72"/>
      <c r="J63" s="72"/>
      <c r="K63" s="72"/>
      <c r="L63" s="72"/>
      <c r="M63" s="72"/>
      <c r="N63" s="72"/>
      <c r="O63" s="101"/>
    </row>
    <row r="64" spans="2:15">
      <c r="B64" s="100"/>
      <c r="C64" s="72"/>
      <c r="D64" s="72"/>
      <c r="E64" s="72"/>
      <c r="F64" s="72"/>
      <c r="G64" s="72"/>
      <c r="H64" s="72"/>
      <c r="I64" s="72"/>
      <c r="J64" s="72"/>
      <c r="K64" s="72"/>
      <c r="L64" s="72"/>
      <c r="M64" s="72"/>
      <c r="N64" s="72"/>
      <c r="O64" s="101"/>
    </row>
    <row r="65" spans="2:15">
      <c r="B65" s="100"/>
      <c r="C65" s="72"/>
      <c r="D65" s="72"/>
      <c r="E65" s="72"/>
      <c r="F65" s="72"/>
      <c r="G65" s="72"/>
      <c r="H65" s="72"/>
      <c r="I65" s="72"/>
      <c r="J65" s="72"/>
      <c r="K65" s="72"/>
      <c r="L65" s="72"/>
      <c r="M65" s="72"/>
      <c r="N65" s="72"/>
      <c r="O65" s="101"/>
    </row>
    <row r="66" spans="2:15">
      <c r="B66" s="100"/>
      <c r="C66" s="72"/>
      <c r="D66" s="72"/>
      <c r="E66" s="72"/>
      <c r="F66" s="72"/>
      <c r="G66" s="72"/>
      <c r="H66" s="72"/>
      <c r="I66" s="72"/>
      <c r="J66" s="72"/>
      <c r="K66" s="72"/>
      <c r="L66" s="72"/>
      <c r="M66" s="72"/>
      <c r="N66" s="72"/>
      <c r="O66" s="101"/>
    </row>
    <row r="67" spans="2:15">
      <c r="B67" s="100"/>
      <c r="C67" s="72"/>
      <c r="D67" s="72"/>
      <c r="E67" s="72"/>
      <c r="F67" s="72"/>
      <c r="G67" s="72"/>
      <c r="H67" s="72"/>
      <c r="I67" s="72"/>
      <c r="J67" s="72"/>
      <c r="K67" s="72"/>
      <c r="L67" s="72"/>
      <c r="M67" s="72"/>
      <c r="N67" s="72"/>
      <c r="O67" s="101"/>
    </row>
    <row r="68" spans="2:15">
      <c r="B68" s="100"/>
      <c r="C68" s="72"/>
      <c r="D68" s="72"/>
      <c r="E68" s="72"/>
      <c r="F68" s="72"/>
      <c r="G68" s="72"/>
      <c r="H68" s="72"/>
      <c r="I68" s="72"/>
      <c r="J68" s="72"/>
      <c r="K68" s="72"/>
      <c r="L68" s="72"/>
      <c r="M68" s="72"/>
      <c r="N68" s="72"/>
      <c r="O68" s="101"/>
    </row>
    <row r="69" spans="2:15">
      <c r="B69" s="100"/>
      <c r="C69" s="72"/>
      <c r="D69" s="72"/>
      <c r="E69" s="72"/>
      <c r="F69" s="72"/>
      <c r="G69" s="72"/>
      <c r="H69" s="72"/>
      <c r="I69" s="72"/>
      <c r="J69" s="72"/>
      <c r="K69" s="72"/>
      <c r="L69" s="72"/>
      <c r="M69" s="72"/>
      <c r="N69" s="72"/>
      <c r="O69" s="101"/>
    </row>
    <row r="70" spans="2:15">
      <c r="B70" s="100"/>
      <c r="C70" s="72"/>
      <c r="D70" s="72"/>
      <c r="E70" s="72"/>
      <c r="F70" s="72"/>
      <c r="G70" s="72"/>
      <c r="H70" s="72"/>
      <c r="I70" s="72"/>
      <c r="J70" s="72"/>
      <c r="K70" s="72"/>
      <c r="L70" s="72"/>
      <c r="M70" s="72"/>
      <c r="N70" s="72"/>
      <c r="O70" s="101"/>
    </row>
    <row r="71" spans="2:15">
      <c r="B71" s="100"/>
      <c r="C71" s="72"/>
      <c r="D71" s="72"/>
      <c r="E71" s="72"/>
      <c r="F71" s="72"/>
      <c r="G71" s="72"/>
      <c r="H71" s="72"/>
      <c r="I71" s="72"/>
      <c r="J71" s="72"/>
      <c r="K71" s="72"/>
      <c r="L71" s="72"/>
      <c r="M71" s="72"/>
      <c r="N71" s="72"/>
      <c r="O71" s="101"/>
    </row>
    <row r="72" spans="2:15">
      <c r="B72" s="100"/>
      <c r="C72" s="72"/>
      <c r="D72" s="72"/>
      <c r="E72" s="72"/>
      <c r="F72" s="72"/>
      <c r="G72" s="72"/>
      <c r="H72" s="72"/>
      <c r="I72" s="72"/>
      <c r="J72" s="72"/>
      <c r="K72" s="72"/>
      <c r="L72" s="72"/>
      <c r="M72" s="72"/>
      <c r="N72" s="72"/>
      <c r="O72" s="101"/>
    </row>
    <row r="73" spans="2:15">
      <c r="B73" s="100"/>
      <c r="C73" s="72"/>
      <c r="D73" s="72"/>
      <c r="E73" s="72"/>
      <c r="F73" s="72"/>
      <c r="G73" s="72"/>
      <c r="H73" s="72"/>
      <c r="I73" s="72"/>
      <c r="J73" s="72"/>
      <c r="K73" s="72"/>
      <c r="L73" s="72"/>
      <c r="M73" s="72"/>
      <c r="N73" s="72"/>
      <c r="O73" s="101"/>
    </row>
    <row r="74" spans="2:15">
      <c r="B74" s="100"/>
      <c r="C74" s="72"/>
      <c r="D74" s="72"/>
      <c r="E74" s="72"/>
      <c r="F74" s="72"/>
      <c r="G74" s="72"/>
      <c r="H74" s="72"/>
      <c r="I74" s="72"/>
      <c r="J74" s="72"/>
      <c r="K74" s="72"/>
      <c r="L74" s="72"/>
      <c r="M74" s="72"/>
      <c r="N74" s="72"/>
      <c r="O74" s="101"/>
    </row>
    <row r="75" spans="2:15">
      <c r="B75" s="100"/>
      <c r="C75" s="72"/>
      <c r="D75" s="72"/>
      <c r="E75" s="72"/>
      <c r="F75" s="72"/>
      <c r="G75" s="72"/>
      <c r="H75" s="72"/>
      <c r="I75" s="72"/>
      <c r="J75" s="72"/>
      <c r="K75" s="72"/>
      <c r="L75" s="72"/>
      <c r="M75" s="72"/>
      <c r="N75" s="72"/>
      <c r="O75" s="101"/>
    </row>
    <row r="76" spans="2:15">
      <c r="B76" s="100"/>
      <c r="C76" s="72"/>
      <c r="D76" s="72"/>
      <c r="E76" s="72"/>
      <c r="F76" s="72"/>
      <c r="G76" s="72"/>
      <c r="H76" s="72"/>
      <c r="I76" s="72"/>
      <c r="J76" s="72"/>
      <c r="K76" s="72"/>
      <c r="L76" s="72"/>
      <c r="M76" s="72"/>
      <c r="N76" s="72"/>
      <c r="O76" s="101"/>
    </row>
    <row r="77" spans="2:15">
      <c r="B77" s="100"/>
      <c r="C77" s="72"/>
      <c r="D77" s="72"/>
      <c r="E77" s="72"/>
      <c r="F77" s="72"/>
      <c r="G77" s="72"/>
      <c r="H77" s="72"/>
      <c r="I77" s="72"/>
      <c r="J77" s="72"/>
      <c r="K77" s="72"/>
      <c r="L77" s="72"/>
      <c r="M77" s="72"/>
      <c r="N77" s="72"/>
      <c r="O77" s="101"/>
    </row>
    <row r="78" spans="2:15">
      <c r="B78" s="100"/>
      <c r="C78" s="72"/>
      <c r="D78" s="72"/>
      <c r="E78" s="72"/>
      <c r="F78" s="72"/>
      <c r="G78" s="72"/>
      <c r="H78" s="72"/>
      <c r="I78" s="72"/>
      <c r="J78" s="72"/>
      <c r="K78" s="72"/>
      <c r="L78" s="72"/>
      <c r="M78" s="72"/>
      <c r="N78" s="72"/>
      <c r="O78" s="101"/>
    </row>
    <row r="79" spans="2:15">
      <c r="B79" s="100"/>
      <c r="C79" s="72"/>
      <c r="D79" s="72"/>
      <c r="E79" s="72"/>
      <c r="F79" s="72"/>
      <c r="G79" s="72"/>
      <c r="H79" s="72"/>
      <c r="I79" s="72"/>
      <c r="J79" s="72"/>
      <c r="K79" s="72"/>
      <c r="L79" s="72"/>
      <c r="M79" s="72"/>
      <c r="N79" s="72"/>
      <c r="O79" s="101"/>
    </row>
    <row r="80" spans="2:15">
      <c r="B80" s="100"/>
      <c r="C80" s="72"/>
      <c r="D80" s="72"/>
      <c r="E80" s="72"/>
      <c r="F80" s="72"/>
      <c r="G80" s="72"/>
      <c r="H80" s="72"/>
      <c r="I80" s="72"/>
      <c r="J80" s="72"/>
      <c r="K80" s="72"/>
      <c r="L80" s="72"/>
      <c r="M80" s="72"/>
      <c r="N80" s="72"/>
      <c r="O80" s="101"/>
    </row>
    <row r="81" spans="2:15">
      <c r="B81" s="100"/>
      <c r="C81" s="72"/>
      <c r="D81" s="72"/>
      <c r="E81" s="72"/>
      <c r="F81" s="72"/>
      <c r="G81" s="72"/>
      <c r="H81" s="72"/>
      <c r="I81" s="72"/>
      <c r="J81" s="72"/>
      <c r="K81" s="72"/>
      <c r="L81" s="72"/>
      <c r="M81" s="72"/>
      <c r="N81" s="72"/>
      <c r="O81" s="101"/>
    </row>
    <row r="82" spans="2:15">
      <c r="B82" s="100"/>
      <c r="C82" s="72"/>
      <c r="D82" s="72"/>
      <c r="E82" s="72"/>
      <c r="F82" s="72"/>
      <c r="G82" s="72"/>
      <c r="H82" s="72"/>
      <c r="I82" s="72"/>
      <c r="J82" s="72"/>
      <c r="K82" s="72"/>
      <c r="L82" s="72"/>
      <c r="M82" s="72"/>
      <c r="N82" s="72"/>
      <c r="O82" s="101"/>
    </row>
    <row r="83" spans="2:15">
      <c r="B83" s="100"/>
      <c r="C83" s="72"/>
      <c r="D83" s="72"/>
      <c r="E83" s="72"/>
      <c r="F83" s="72"/>
      <c r="G83" s="72"/>
      <c r="H83" s="72"/>
      <c r="I83" s="72"/>
      <c r="J83" s="72"/>
      <c r="K83" s="72"/>
      <c r="L83" s="72"/>
      <c r="M83" s="72"/>
      <c r="N83" s="72"/>
      <c r="O83" s="101"/>
    </row>
    <row r="84" spans="2:15">
      <c r="B84" s="100"/>
      <c r="C84" s="72"/>
      <c r="D84" s="72"/>
      <c r="E84" s="72"/>
      <c r="F84" s="72"/>
      <c r="G84" s="72"/>
      <c r="H84" s="72"/>
      <c r="I84" s="72"/>
      <c r="J84" s="72"/>
      <c r="K84" s="72"/>
      <c r="L84" s="72"/>
      <c r="M84" s="72"/>
      <c r="N84" s="72"/>
      <c r="O84" s="101"/>
    </row>
    <row r="85" spans="2:15">
      <c r="B85" s="100"/>
      <c r="C85" s="72"/>
      <c r="D85" s="72"/>
      <c r="E85" s="72"/>
      <c r="F85" s="72"/>
      <c r="G85" s="72"/>
      <c r="H85" s="72"/>
      <c r="I85" s="72"/>
      <c r="J85" s="72"/>
      <c r="K85" s="72"/>
      <c r="L85" s="72"/>
      <c r="M85" s="72"/>
      <c r="N85" s="72"/>
      <c r="O85" s="101"/>
    </row>
    <row r="86" spans="2:15">
      <c r="B86" s="100"/>
      <c r="C86" s="72"/>
      <c r="D86" s="72"/>
      <c r="E86" s="72"/>
      <c r="F86" s="72"/>
      <c r="G86" s="72"/>
      <c r="H86" s="72"/>
      <c r="I86" s="72"/>
      <c r="J86" s="72"/>
      <c r="K86" s="72"/>
      <c r="L86" s="72"/>
      <c r="M86" s="72"/>
      <c r="N86" s="72"/>
      <c r="O86" s="101"/>
    </row>
    <row r="87" spans="2:15">
      <c r="B87" s="100"/>
      <c r="C87" s="72"/>
      <c r="D87" s="72"/>
      <c r="E87" s="72"/>
      <c r="F87" s="72"/>
      <c r="G87" s="72"/>
      <c r="H87" s="72"/>
      <c r="I87" s="72"/>
      <c r="J87" s="72"/>
      <c r="K87" s="72"/>
      <c r="L87" s="72"/>
      <c r="M87" s="72"/>
      <c r="N87" s="72"/>
      <c r="O87" s="101"/>
    </row>
    <row r="88" spans="2:15">
      <c r="B88" s="100"/>
      <c r="C88" s="72"/>
      <c r="D88" s="72"/>
      <c r="E88" s="72"/>
      <c r="F88" s="72"/>
      <c r="G88" s="72"/>
      <c r="H88" s="72"/>
      <c r="I88" s="72"/>
      <c r="J88" s="72"/>
      <c r="K88" s="72"/>
      <c r="L88" s="72"/>
      <c r="M88" s="72"/>
      <c r="N88" s="72"/>
      <c r="O88" s="101"/>
    </row>
    <row r="89" spans="2:15">
      <c r="B89" s="100"/>
      <c r="C89" s="72"/>
      <c r="D89" s="72"/>
      <c r="E89" s="72"/>
      <c r="F89" s="72"/>
      <c r="G89" s="72"/>
      <c r="H89" s="72"/>
      <c r="I89" s="72"/>
      <c r="J89" s="72"/>
      <c r="K89" s="72"/>
      <c r="L89" s="72"/>
      <c r="M89" s="72"/>
      <c r="N89" s="72"/>
      <c r="O89" s="101"/>
    </row>
    <row r="90" spans="2:15">
      <c r="B90" s="100"/>
      <c r="C90" s="72"/>
      <c r="D90" s="72"/>
      <c r="E90" s="72"/>
      <c r="F90" s="72"/>
      <c r="G90" s="72"/>
      <c r="H90" s="72"/>
      <c r="I90" s="72"/>
      <c r="J90" s="72"/>
      <c r="K90" s="72"/>
      <c r="L90" s="72"/>
      <c r="M90" s="72"/>
      <c r="N90" s="72"/>
      <c r="O90" s="101"/>
    </row>
    <row r="91" spans="2:15">
      <c r="B91" s="100"/>
      <c r="C91" s="72"/>
      <c r="D91" s="72"/>
      <c r="E91" s="72"/>
      <c r="F91" s="72"/>
      <c r="G91" s="72"/>
      <c r="H91" s="72"/>
      <c r="I91" s="72"/>
      <c r="J91" s="72"/>
      <c r="K91" s="72"/>
      <c r="L91" s="72"/>
      <c r="M91" s="72"/>
      <c r="N91" s="72"/>
      <c r="O91" s="101"/>
    </row>
    <row r="92" spans="2:15">
      <c r="B92" s="100"/>
      <c r="C92" s="72"/>
      <c r="D92" s="72"/>
      <c r="E92" s="72"/>
      <c r="F92" s="72"/>
      <c r="G92" s="72"/>
      <c r="H92" s="72"/>
      <c r="I92" s="72"/>
      <c r="J92" s="72"/>
      <c r="K92" s="72"/>
      <c r="L92" s="72"/>
      <c r="M92" s="72"/>
      <c r="N92" s="72"/>
      <c r="O92" s="101"/>
    </row>
    <row r="93" spans="2:15">
      <c r="B93" s="100"/>
      <c r="C93" s="72"/>
      <c r="D93" s="72"/>
      <c r="E93" s="72"/>
      <c r="F93" s="72"/>
      <c r="G93" s="72"/>
      <c r="H93" s="72"/>
      <c r="I93" s="72"/>
      <c r="J93" s="72"/>
      <c r="K93" s="72"/>
      <c r="L93" s="72"/>
      <c r="M93" s="72"/>
      <c r="N93" s="72"/>
      <c r="O93" s="101"/>
    </row>
    <row r="94" spans="2:15">
      <c r="B94" s="100"/>
      <c r="C94" s="72"/>
      <c r="D94" s="72"/>
      <c r="E94" s="72"/>
      <c r="F94" s="72"/>
      <c r="G94" s="72"/>
      <c r="H94" s="72"/>
      <c r="I94" s="72"/>
      <c r="J94" s="72"/>
      <c r="K94" s="72"/>
      <c r="L94" s="72"/>
      <c r="M94" s="72"/>
      <c r="N94" s="72"/>
      <c r="O94" s="101"/>
    </row>
    <row r="95" spans="2:15">
      <c r="B95" s="100"/>
      <c r="C95" s="72"/>
      <c r="D95" s="72"/>
      <c r="E95" s="72"/>
      <c r="F95" s="72"/>
      <c r="G95" s="72"/>
      <c r="H95" s="72"/>
      <c r="I95" s="72"/>
      <c r="J95" s="72"/>
      <c r="K95" s="72"/>
      <c r="L95" s="72"/>
      <c r="M95" s="72"/>
      <c r="N95" s="72"/>
      <c r="O95" s="101"/>
    </row>
    <row r="96" spans="2:15">
      <c r="B96" s="100"/>
      <c r="C96" s="72"/>
      <c r="D96" s="72"/>
      <c r="E96" s="72"/>
      <c r="F96" s="72"/>
      <c r="G96" s="72"/>
      <c r="H96" s="72"/>
      <c r="I96" s="72"/>
      <c r="J96" s="72"/>
      <c r="K96" s="72"/>
      <c r="L96" s="72"/>
      <c r="M96" s="72"/>
      <c r="N96" s="72"/>
      <c r="O96" s="101"/>
    </row>
    <row r="97" spans="2:15">
      <c r="B97" s="100"/>
      <c r="C97" s="72"/>
      <c r="D97" s="72"/>
      <c r="E97" s="72"/>
      <c r="F97" s="72"/>
      <c r="G97" s="72"/>
      <c r="H97" s="72"/>
      <c r="I97" s="72"/>
      <c r="J97" s="72"/>
      <c r="K97" s="72"/>
      <c r="L97" s="72"/>
      <c r="M97" s="72"/>
      <c r="N97" s="72"/>
      <c r="O97" s="101"/>
    </row>
    <row r="98" spans="2:15">
      <c r="B98" s="100"/>
      <c r="C98" s="72"/>
      <c r="D98" s="72"/>
      <c r="E98" s="72"/>
      <c r="F98" s="72"/>
      <c r="G98" s="72"/>
      <c r="H98" s="72"/>
      <c r="I98" s="72"/>
      <c r="J98" s="72"/>
      <c r="K98" s="72"/>
      <c r="L98" s="72"/>
      <c r="M98" s="72"/>
      <c r="N98" s="72"/>
      <c r="O98" s="101"/>
    </row>
    <row r="99" spans="2:15">
      <c r="B99" s="100"/>
      <c r="C99" s="72"/>
      <c r="D99" s="72"/>
      <c r="E99" s="72"/>
      <c r="F99" s="72"/>
      <c r="G99" s="72"/>
      <c r="H99" s="72"/>
      <c r="I99" s="72"/>
      <c r="J99" s="72"/>
      <c r="K99" s="72"/>
      <c r="L99" s="72"/>
      <c r="M99" s="72"/>
      <c r="N99" s="72"/>
      <c r="O99" s="101"/>
    </row>
    <row r="100" spans="2:15">
      <c r="B100" s="100"/>
      <c r="C100" s="72"/>
      <c r="D100" s="72"/>
      <c r="E100" s="72"/>
      <c r="F100" s="72"/>
      <c r="G100" s="72"/>
      <c r="H100" s="72"/>
      <c r="I100" s="72"/>
      <c r="J100" s="72"/>
      <c r="K100" s="72"/>
      <c r="L100" s="72"/>
      <c r="M100" s="72"/>
      <c r="N100" s="72"/>
      <c r="O100" s="101"/>
    </row>
    <row r="101" spans="2:15">
      <c r="B101" s="100"/>
      <c r="C101" s="72"/>
      <c r="D101" s="72"/>
      <c r="E101" s="72"/>
      <c r="F101" s="72"/>
      <c r="G101" s="72"/>
      <c r="H101" s="72"/>
      <c r="I101" s="72"/>
      <c r="J101" s="72"/>
      <c r="K101" s="72"/>
      <c r="L101" s="72"/>
      <c r="M101" s="72"/>
      <c r="N101" s="72"/>
      <c r="O101" s="101"/>
    </row>
    <row r="102" spans="2:15">
      <c r="B102" s="100"/>
      <c r="C102" s="72"/>
      <c r="D102" s="72"/>
      <c r="E102" s="72"/>
      <c r="F102" s="72"/>
      <c r="G102" s="72"/>
      <c r="H102" s="72"/>
      <c r="I102" s="72"/>
      <c r="J102" s="72"/>
      <c r="K102" s="72"/>
      <c r="L102" s="72"/>
      <c r="M102" s="72"/>
      <c r="N102" s="72"/>
      <c r="O102" s="101"/>
    </row>
    <row r="103" spans="2:15">
      <c r="B103" s="100"/>
      <c r="C103" s="72"/>
      <c r="D103" s="72"/>
      <c r="E103" s="72"/>
      <c r="F103" s="72"/>
      <c r="G103" s="72"/>
      <c r="H103" s="72"/>
      <c r="I103" s="72"/>
      <c r="J103" s="72"/>
      <c r="K103" s="72"/>
      <c r="L103" s="72"/>
      <c r="M103" s="72"/>
      <c r="N103" s="72"/>
      <c r="O103" s="101"/>
    </row>
    <row r="104" spans="2:15">
      <c r="B104" s="100"/>
      <c r="C104" s="72"/>
      <c r="D104" s="72"/>
      <c r="E104" s="72"/>
      <c r="F104" s="72"/>
      <c r="G104" s="72"/>
      <c r="H104" s="72"/>
      <c r="I104" s="72"/>
      <c r="J104" s="72"/>
      <c r="K104" s="72"/>
      <c r="L104" s="72"/>
      <c r="M104" s="72"/>
      <c r="N104" s="72"/>
      <c r="O104" s="101"/>
    </row>
    <row r="105" spans="2:15">
      <c r="B105" s="100"/>
      <c r="C105" s="72"/>
      <c r="D105" s="72"/>
      <c r="E105" s="72"/>
      <c r="F105" s="72"/>
      <c r="G105" s="72"/>
      <c r="H105" s="72"/>
      <c r="I105" s="72"/>
      <c r="J105" s="72"/>
      <c r="K105" s="72"/>
      <c r="L105" s="72"/>
      <c r="M105" s="72"/>
      <c r="N105" s="72"/>
      <c r="O105" s="101"/>
    </row>
    <row r="106" spans="2:15">
      <c r="B106" s="100"/>
      <c r="C106" s="72"/>
      <c r="D106" s="72"/>
      <c r="E106" s="72"/>
      <c r="F106" s="72"/>
      <c r="G106" s="72"/>
      <c r="H106" s="72"/>
      <c r="I106" s="72"/>
      <c r="J106" s="72"/>
      <c r="K106" s="72"/>
      <c r="L106" s="72"/>
      <c r="M106" s="72"/>
      <c r="N106" s="72"/>
      <c r="O106" s="101"/>
    </row>
    <row r="107" spans="2:15">
      <c r="B107" s="100"/>
      <c r="C107" s="72"/>
      <c r="D107" s="72"/>
      <c r="E107" s="72"/>
      <c r="F107" s="72"/>
      <c r="G107" s="72"/>
      <c r="H107" s="72"/>
      <c r="I107" s="72"/>
      <c r="J107" s="72"/>
      <c r="K107" s="72"/>
      <c r="L107" s="72"/>
      <c r="M107" s="72"/>
      <c r="N107" s="72"/>
      <c r="O107" s="101"/>
    </row>
    <row r="108" spans="2:15">
      <c r="B108" s="100"/>
      <c r="C108" s="72"/>
      <c r="D108" s="72"/>
      <c r="E108" s="72"/>
      <c r="F108" s="72"/>
      <c r="G108" s="72"/>
      <c r="H108" s="72"/>
      <c r="I108" s="72"/>
      <c r="J108" s="72"/>
      <c r="K108" s="72"/>
      <c r="L108" s="72"/>
      <c r="M108" s="72"/>
      <c r="N108" s="72"/>
      <c r="O108" s="101"/>
    </row>
    <row r="109" spans="2:15">
      <c r="B109" s="100"/>
      <c r="C109" s="72"/>
      <c r="D109" s="72"/>
      <c r="E109" s="72"/>
      <c r="F109" s="72"/>
      <c r="G109" s="72"/>
      <c r="H109" s="72"/>
      <c r="I109" s="72"/>
      <c r="J109" s="72"/>
      <c r="K109" s="72"/>
      <c r="L109" s="72"/>
      <c r="M109" s="72"/>
      <c r="N109" s="72"/>
      <c r="O109" s="101"/>
    </row>
    <row r="110" spans="2:15">
      <c r="B110" s="100"/>
      <c r="C110" s="72"/>
      <c r="D110" s="72"/>
      <c r="E110" s="72"/>
      <c r="F110" s="72"/>
      <c r="G110" s="72"/>
      <c r="H110" s="72"/>
      <c r="I110" s="72"/>
      <c r="J110" s="72"/>
      <c r="K110" s="72"/>
      <c r="L110" s="72"/>
      <c r="M110" s="72"/>
      <c r="N110" s="72"/>
      <c r="O110" s="101"/>
    </row>
    <row r="111" spans="2:15">
      <c r="B111" s="100"/>
      <c r="C111" s="72"/>
      <c r="D111" s="72"/>
      <c r="E111" s="72"/>
      <c r="F111" s="72"/>
      <c r="G111" s="72"/>
      <c r="H111" s="72"/>
      <c r="I111" s="72"/>
      <c r="J111" s="72"/>
      <c r="K111" s="72"/>
      <c r="L111" s="72"/>
      <c r="M111" s="72"/>
      <c r="N111" s="72"/>
      <c r="O111" s="101"/>
    </row>
    <row r="112" spans="2:15">
      <c r="B112" s="100"/>
      <c r="C112" s="72"/>
      <c r="D112" s="72"/>
      <c r="E112" s="72"/>
      <c r="F112" s="72"/>
      <c r="G112" s="72"/>
      <c r="H112" s="72"/>
      <c r="I112" s="72"/>
      <c r="J112" s="72"/>
      <c r="K112" s="72"/>
      <c r="L112" s="72"/>
      <c r="M112" s="72"/>
      <c r="N112" s="72"/>
      <c r="O112" s="101"/>
    </row>
    <row r="113" spans="2:15">
      <c r="B113" s="100"/>
      <c r="C113" s="72"/>
      <c r="D113" s="72"/>
      <c r="E113" s="72"/>
      <c r="F113" s="72"/>
      <c r="G113" s="72"/>
      <c r="H113" s="72"/>
      <c r="I113" s="72"/>
      <c r="J113" s="72"/>
      <c r="K113" s="72"/>
      <c r="L113" s="72"/>
      <c r="M113" s="72"/>
      <c r="N113" s="72"/>
      <c r="O113" s="101"/>
    </row>
    <row r="114" spans="2:15">
      <c r="B114" s="100"/>
      <c r="C114" s="72"/>
      <c r="D114" s="72"/>
      <c r="E114" s="72"/>
      <c r="F114" s="72"/>
      <c r="G114" s="72"/>
      <c r="H114" s="72"/>
      <c r="I114" s="72"/>
      <c r="J114" s="72"/>
      <c r="K114" s="72"/>
      <c r="L114" s="72"/>
      <c r="M114" s="72"/>
      <c r="N114" s="72"/>
      <c r="O114" s="101"/>
    </row>
    <row r="115" spans="2:15">
      <c r="B115" s="100"/>
      <c r="C115" s="72"/>
      <c r="D115" s="72"/>
      <c r="E115" s="72"/>
      <c r="F115" s="72"/>
      <c r="G115" s="72"/>
      <c r="H115" s="72"/>
      <c r="I115" s="72"/>
      <c r="J115" s="72"/>
      <c r="K115" s="72"/>
      <c r="L115" s="72"/>
      <c r="M115" s="72"/>
      <c r="N115" s="72"/>
      <c r="O115" s="101"/>
    </row>
    <row r="116" spans="2:15">
      <c r="B116" s="100"/>
      <c r="C116" s="72"/>
      <c r="D116" s="72"/>
      <c r="E116" s="72"/>
      <c r="F116" s="72"/>
      <c r="G116" s="72"/>
      <c r="H116" s="72"/>
      <c r="I116" s="72"/>
      <c r="J116" s="72"/>
      <c r="K116" s="72"/>
      <c r="L116" s="72"/>
      <c r="M116" s="72"/>
      <c r="N116" s="72"/>
      <c r="O116" s="101"/>
    </row>
    <row r="117" spans="2:15">
      <c r="B117" s="100"/>
      <c r="C117" s="72"/>
      <c r="D117" s="72"/>
      <c r="E117" s="72"/>
      <c r="F117" s="72"/>
      <c r="G117" s="72"/>
      <c r="H117" s="72"/>
      <c r="I117" s="72"/>
      <c r="J117" s="72"/>
      <c r="K117" s="72"/>
      <c r="L117" s="72"/>
      <c r="M117" s="72"/>
      <c r="N117" s="72"/>
      <c r="O117" s="101"/>
    </row>
    <row r="118" spans="2:15">
      <c r="B118" s="100"/>
      <c r="C118" s="72"/>
      <c r="D118" s="72"/>
      <c r="E118" s="72"/>
      <c r="F118" s="72"/>
      <c r="G118" s="72"/>
      <c r="H118" s="72"/>
      <c r="I118" s="72"/>
      <c r="J118" s="72"/>
      <c r="K118" s="72"/>
      <c r="L118" s="72"/>
      <c r="M118" s="72"/>
      <c r="N118" s="72"/>
      <c r="O118" s="101"/>
    </row>
    <row r="119" spans="2:15">
      <c r="B119" s="100"/>
      <c r="C119" s="72"/>
      <c r="D119" s="72"/>
      <c r="E119" s="72"/>
      <c r="F119" s="72"/>
      <c r="G119" s="72"/>
      <c r="H119" s="72"/>
      <c r="I119" s="72"/>
      <c r="J119" s="72"/>
      <c r="K119" s="72"/>
      <c r="L119" s="72"/>
      <c r="M119" s="72"/>
      <c r="N119" s="72"/>
      <c r="O119" s="101"/>
    </row>
    <row r="120" spans="2:15">
      <c r="B120" s="100"/>
      <c r="C120" s="72"/>
      <c r="D120" s="72"/>
      <c r="E120" s="72"/>
      <c r="F120" s="72"/>
      <c r="G120" s="72"/>
      <c r="H120" s="72"/>
      <c r="I120" s="72"/>
      <c r="J120" s="72"/>
      <c r="K120" s="72"/>
      <c r="L120" s="72"/>
      <c r="M120" s="72"/>
      <c r="N120" s="72"/>
      <c r="O120" s="101"/>
    </row>
    <row r="121" spans="2:15">
      <c r="B121" s="100"/>
      <c r="C121" s="72"/>
      <c r="D121" s="72"/>
      <c r="E121" s="72"/>
      <c r="F121" s="72"/>
      <c r="G121" s="72"/>
      <c r="H121" s="72"/>
      <c r="I121" s="72"/>
      <c r="J121" s="72"/>
      <c r="K121" s="72"/>
      <c r="L121" s="72"/>
      <c r="M121" s="72"/>
      <c r="N121" s="72"/>
      <c r="O121" s="101"/>
    </row>
    <row r="122" spans="2:15">
      <c r="B122" s="100"/>
      <c r="C122" s="72"/>
      <c r="D122" s="72"/>
      <c r="E122" s="72"/>
      <c r="F122" s="72"/>
      <c r="G122" s="72"/>
      <c r="H122" s="72"/>
      <c r="I122" s="72"/>
      <c r="J122" s="72"/>
      <c r="K122" s="72"/>
      <c r="L122" s="72"/>
      <c r="M122" s="72"/>
      <c r="N122" s="72"/>
      <c r="O122" s="101"/>
    </row>
    <row r="123" spans="2:15">
      <c r="B123" s="100"/>
      <c r="C123" s="72"/>
      <c r="D123" s="72"/>
      <c r="E123" s="72"/>
      <c r="F123" s="72"/>
      <c r="G123" s="72"/>
      <c r="H123" s="72"/>
      <c r="I123" s="72"/>
      <c r="J123" s="72"/>
      <c r="K123" s="72"/>
      <c r="L123" s="72"/>
      <c r="M123" s="72"/>
      <c r="N123" s="72"/>
      <c r="O123" s="101"/>
    </row>
    <row r="124" spans="2:15">
      <c r="B124" s="100"/>
      <c r="C124" s="72"/>
      <c r="D124" s="72"/>
      <c r="E124" s="72"/>
      <c r="F124" s="72"/>
      <c r="G124" s="72"/>
      <c r="H124" s="72"/>
      <c r="I124" s="72"/>
      <c r="J124" s="72"/>
      <c r="K124" s="72"/>
      <c r="L124" s="72"/>
      <c r="M124" s="72"/>
      <c r="N124" s="72"/>
      <c r="O124" s="101"/>
    </row>
    <row r="125" spans="2:15">
      <c r="B125" s="100"/>
      <c r="C125" s="72"/>
      <c r="D125" s="72"/>
      <c r="E125" s="72"/>
      <c r="F125" s="72"/>
      <c r="G125" s="72"/>
      <c r="H125" s="72"/>
      <c r="I125" s="72"/>
      <c r="J125" s="72"/>
      <c r="K125" s="72"/>
      <c r="L125" s="72"/>
      <c r="M125" s="72"/>
      <c r="N125" s="72"/>
      <c r="O125" s="101"/>
    </row>
    <row r="126" spans="2:15">
      <c r="B126" s="100"/>
      <c r="C126" s="72"/>
      <c r="D126" s="72"/>
      <c r="E126" s="72"/>
      <c r="F126" s="72"/>
      <c r="G126" s="72"/>
      <c r="H126" s="72"/>
      <c r="I126" s="72"/>
      <c r="J126" s="72"/>
      <c r="K126" s="72"/>
      <c r="L126" s="72"/>
      <c r="M126" s="72"/>
      <c r="N126" s="72"/>
      <c r="O126" s="101"/>
    </row>
    <row r="127" spans="2:15">
      <c r="B127" s="100"/>
      <c r="C127" s="72"/>
      <c r="D127" s="72"/>
      <c r="E127" s="72"/>
      <c r="F127" s="72"/>
      <c r="G127" s="72"/>
      <c r="H127" s="72"/>
      <c r="I127" s="72"/>
      <c r="J127" s="72"/>
      <c r="K127" s="72"/>
      <c r="L127" s="72"/>
      <c r="M127" s="72"/>
      <c r="N127" s="72"/>
      <c r="O127" s="101"/>
    </row>
    <row r="128" spans="2:15">
      <c r="B128" s="100"/>
      <c r="C128" s="72"/>
      <c r="D128" s="72"/>
      <c r="E128" s="72"/>
      <c r="F128" s="72"/>
      <c r="G128" s="72"/>
      <c r="H128" s="72"/>
      <c r="I128" s="72"/>
      <c r="J128" s="72"/>
      <c r="K128" s="72"/>
      <c r="L128" s="72"/>
      <c r="M128" s="72"/>
      <c r="N128" s="72"/>
      <c r="O128" s="101"/>
    </row>
    <row r="129" spans="2:15">
      <c r="B129" s="100"/>
      <c r="C129" s="72"/>
      <c r="D129" s="72"/>
      <c r="E129" s="72"/>
      <c r="F129" s="72"/>
      <c r="G129" s="72"/>
      <c r="H129" s="72"/>
      <c r="I129" s="72"/>
      <c r="J129" s="72"/>
      <c r="K129" s="72"/>
      <c r="L129" s="72"/>
      <c r="M129" s="72"/>
      <c r="N129" s="72"/>
      <c r="O129" s="101"/>
    </row>
    <row r="130" spans="2:15">
      <c r="B130" s="100"/>
      <c r="C130" s="72"/>
      <c r="D130" s="72"/>
      <c r="E130" s="72"/>
      <c r="F130" s="72"/>
      <c r="G130" s="72"/>
      <c r="H130" s="72"/>
      <c r="I130" s="72"/>
      <c r="J130" s="72"/>
      <c r="K130" s="72"/>
      <c r="L130" s="72"/>
      <c r="M130" s="72"/>
      <c r="N130" s="72"/>
      <c r="O130" s="101"/>
    </row>
    <row r="131" spans="2:15">
      <c r="B131" s="100"/>
      <c r="C131" s="72"/>
      <c r="D131" s="72"/>
      <c r="E131" s="72"/>
      <c r="F131" s="72"/>
      <c r="G131" s="72"/>
      <c r="H131" s="72"/>
      <c r="I131" s="72"/>
      <c r="J131" s="72"/>
      <c r="K131" s="72"/>
      <c r="L131" s="72"/>
      <c r="M131" s="72"/>
      <c r="N131" s="72"/>
      <c r="O131" s="101"/>
    </row>
    <row r="132" spans="2:15">
      <c r="B132" s="100"/>
      <c r="C132" s="72"/>
      <c r="D132" s="72"/>
      <c r="E132" s="72"/>
      <c r="F132" s="72"/>
      <c r="G132" s="72"/>
      <c r="H132" s="72"/>
      <c r="I132" s="72"/>
      <c r="J132" s="72"/>
      <c r="K132" s="72"/>
      <c r="L132" s="72"/>
      <c r="M132" s="72"/>
      <c r="N132" s="72"/>
      <c r="O132" s="101"/>
    </row>
    <row r="133" spans="2:15">
      <c r="B133" s="100"/>
      <c r="C133" s="72"/>
      <c r="D133" s="72"/>
      <c r="E133" s="72"/>
      <c r="F133" s="72"/>
      <c r="G133" s="72"/>
      <c r="H133" s="72"/>
      <c r="I133" s="72"/>
      <c r="J133" s="72"/>
      <c r="K133" s="72"/>
      <c r="L133" s="72"/>
      <c r="M133" s="72"/>
      <c r="N133" s="72"/>
      <c r="O133" s="101"/>
    </row>
    <row r="134" spans="2:15">
      <c r="B134" s="100"/>
      <c r="C134" s="72"/>
      <c r="D134" s="72"/>
      <c r="E134" s="72"/>
      <c r="F134" s="72"/>
      <c r="G134" s="72"/>
      <c r="H134" s="72"/>
      <c r="I134" s="72"/>
      <c r="J134" s="72"/>
      <c r="K134" s="72"/>
      <c r="L134" s="72"/>
      <c r="M134" s="72"/>
      <c r="N134" s="72"/>
      <c r="O134" s="101"/>
    </row>
    <row r="135" spans="2:15">
      <c r="B135" s="100"/>
      <c r="C135" s="72"/>
      <c r="D135" s="72"/>
      <c r="E135" s="72"/>
      <c r="F135" s="72"/>
      <c r="G135" s="72"/>
      <c r="H135" s="72"/>
      <c r="I135" s="72"/>
      <c r="J135" s="72"/>
      <c r="K135" s="72"/>
      <c r="L135" s="72"/>
      <c r="M135" s="72"/>
      <c r="N135" s="72"/>
      <c r="O135" s="101"/>
    </row>
    <row r="136" spans="2:15">
      <c r="B136" s="100"/>
      <c r="C136" s="72"/>
      <c r="D136" s="72"/>
      <c r="E136" s="72"/>
      <c r="F136" s="72"/>
      <c r="G136" s="72"/>
      <c r="H136" s="72"/>
      <c r="I136" s="72"/>
      <c r="J136" s="72"/>
      <c r="K136" s="72"/>
      <c r="L136" s="72"/>
      <c r="M136" s="72"/>
      <c r="N136" s="72"/>
      <c r="O136" s="101"/>
    </row>
    <row r="137" spans="2:15">
      <c r="B137" s="100"/>
      <c r="C137" s="72"/>
      <c r="D137" s="72"/>
      <c r="E137" s="72"/>
      <c r="F137" s="72"/>
      <c r="G137" s="72"/>
      <c r="H137" s="72"/>
      <c r="I137" s="72"/>
      <c r="J137" s="72"/>
      <c r="K137" s="72"/>
      <c r="L137" s="72"/>
      <c r="M137" s="72"/>
      <c r="N137" s="72"/>
      <c r="O137" s="101"/>
    </row>
    <row r="138" spans="2:15">
      <c r="B138" s="100"/>
      <c r="C138" s="72"/>
      <c r="D138" s="72"/>
      <c r="E138" s="72"/>
      <c r="F138" s="72"/>
      <c r="G138" s="72"/>
      <c r="H138" s="72"/>
      <c r="I138" s="72"/>
      <c r="J138" s="72"/>
      <c r="K138" s="72"/>
      <c r="L138" s="72"/>
      <c r="M138" s="72"/>
      <c r="N138" s="72"/>
      <c r="O138" s="101"/>
    </row>
    <row r="139" spans="2:15">
      <c r="B139" s="100"/>
      <c r="C139" s="72"/>
      <c r="D139" s="72"/>
      <c r="E139" s="72"/>
      <c r="F139" s="72"/>
      <c r="G139" s="72"/>
      <c r="H139" s="72"/>
      <c r="I139" s="72"/>
      <c r="J139" s="72"/>
      <c r="K139" s="72"/>
      <c r="L139" s="72"/>
      <c r="M139" s="72"/>
      <c r="N139" s="72"/>
      <c r="O139" s="101"/>
    </row>
    <row r="140" spans="2:15">
      <c r="B140" s="100"/>
      <c r="C140" s="72"/>
      <c r="D140" s="72"/>
      <c r="E140" s="72"/>
      <c r="F140" s="72"/>
      <c r="G140" s="72"/>
      <c r="H140" s="72"/>
      <c r="I140" s="72"/>
      <c r="J140" s="72"/>
      <c r="K140" s="72"/>
      <c r="L140" s="72"/>
      <c r="M140" s="72"/>
      <c r="N140" s="72"/>
      <c r="O140" s="101"/>
    </row>
    <row r="141" spans="2:15">
      <c r="B141" s="100"/>
      <c r="C141" s="72"/>
      <c r="D141" s="72"/>
      <c r="E141" s="72"/>
      <c r="F141" s="72"/>
      <c r="G141" s="72"/>
      <c r="H141" s="72"/>
      <c r="I141" s="72"/>
      <c r="J141" s="72"/>
      <c r="K141" s="72"/>
      <c r="L141" s="72"/>
      <c r="M141" s="72"/>
      <c r="N141" s="72"/>
      <c r="O141" s="101"/>
    </row>
    <row r="142" spans="2:15">
      <c r="B142" s="100"/>
      <c r="C142" s="72"/>
      <c r="D142" s="72"/>
      <c r="E142" s="72"/>
      <c r="F142" s="72"/>
      <c r="G142" s="72"/>
      <c r="H142" s="72"/>
      <c r="I142" s="72"/>
      <c r="J142" s="72"/>
      <c r="K142" s="72"/>
      <c r="L142" s="72"/>
      <c r="M142" s="72"/>
      <c r="N142" s="72"/>
      <c r="O142" s="101"/>
    </row>
    <row r="143" spans="2:15">
      <c r="B143" s="100"/>
      <c r="C143" s="72"/>
      <c r="D143" s="72"/>
      <c r="E143" s="72"/>
      <c r="F143" s="72"/>
      <c r="G143" s="72"/>
      <c r="H143" s="72"/>
      <c r="I143" s="72"/>
      <c r="J143" s="72"/>
      <c r="K143" s="72"/>
      <c r="L143" s="72"/>
      <c r="M143" s="72"/>
      <c r="N143" s="72"/>
      <c r="O143" s="101"/>
    </row>
    <row r="144" spans="2:15">
      <c r="B144" s="100"/>
      <c r="C144" s="72"/>
      <c r="D144" s="72"/>
      <c r="E144" s="72"/>
      <c r="F144" s="72"/>
      <c r="G144" s="72"/>
      <c r="H144" s="72"/>
      <c r="I144" s="72"/>
      <c r="J144" s="72"/>
      <c r="K144" s="72"/>
      <c r="L144" s="72"/>
      <c r="M144" s="72"/>
      <c r="N144" s="72"/>
      <c r="O144" s="101"/>
    </row>
    <row r="145" spans="2:15">
      <c r="B145" s="100"/>
      <c r="C145" s="72"/>
      <c r="D145" s="72"/>
      <c r="E145" s="72"/>
      <c r="F145" s="72"/>
      <c r="G145" s="72"/>
      <c r="H145" s="72"/>
      <c r="I145" s="72"/>
      <c r="J145" s="72"/>
      <c r="K145" s="72"/>
      <c r="L145" s="72"/>
      <c r="M145" s="72"/>
      <c r="N145" s="72"/>
      <c r="O145" s="101"/>
    </row>
    <row r="146" spans="2:15">
      <c r="B146" s="100"/>
      <c r="C146" s="72"/>
      <c r="D146" s="72"/>
      <c r="E146" s="72"/>
      <c r="F146" s="72"/>
      <c r="G146" s="72"/>
      <c r="H146" s="72"/>
      <c r="I146" s="72"/>
      <c r="J146" s="72"/>
      <c r="K146" s="72"/>
      <c r="L146" s="72"/>
      <c r="M146" s="72"/>
      <c r="N146" s="72"/>
      <c r="O146" s="101"/>
    </row>
    <row r="147" spans="2:15">
      <c r="B147" s="100"/>
      <c r="C147" s="72"/>
      <c r="D147" s="72"/>
      <c r="E147" s="72"/>
      <c r="F147" s="72"/>
      <c r="G147" s="72"/>
      <c r="H147" s="72"/>
      <c r="I147" s="72"/>
      <c r="J147" s="72"/>
      <c r="K147" s="72"/>
      <c r="L147" s="72"/>
      <c r="M147" s="72"/>
      <c r="N147" s="72"/>
      <c r="O147" s="101"/>
    </row>
    <row r="148" spans="2:15">
      <c r="B148" s="100"/>
      <c r="C148" s="72"/>
      <c r="D148" s="72"/>
      <c r="E148" s="72"/>
      <c r="F148" s="72"/>
      <c r="G148" s="72"/>
      <c r="H148" s="72"/>
      <c r="I148" s="72"/>
      <c r="J148" s="72"/>
      <c r="K148" s="72"/>
      <c r="L148" s="72"/>
      <c r="M148" s="72"/>
      <c r="N148" s="72"/>
      <c r="O148" s="101"/>
    </row>
    <row r="149" spans="2:15">
      <c r="B149" s="100"/>
      <c r="C149" s="72"/>
      <c r="D149" s="72"/>
      <c r="E149" s="72"/>
      <c r="F149" s="72"/>
      <c r="G149" s="72"/>
      <c r="H149" s="72"/>
      <c r="I149" s="72"/>
      <c r="J149" s="72"/>
      <c r="K149" s="72"/>
      <c r="L149" s="72"/>
      <c r="M149" s="72"/>
      <c r="N149" s="72"/>
      <c r="O149" s="101"/>
    </row>
    <row r="150" spans="2:15">
      <c r="B150" s="100"/>
      <c r="C150" s="72"/>
      <c r="D150" s="72"/>
      <c r="E150" s="72"/>
      <c r="F150" s="72"/>
      <c r="G150" s="72"/>
      <c r="H150" s="72"/>
      <c r="I150" s="72"/>
      <c r="J150" s="72"/>
      <c r="K150" s="72"/>
      <c r="L150" s="72"/>
      <c r="M150" s="72"/>
      <c r="N150" s="72"/>
      <c r="O150" s="101"/>
    </row>
    <row r="151" spans="2:15">
      <c r="B151" s="100"/>
      <c r="C151" s="72"/>
      <c r="D151" s="72"/>
      <c r="E151" s="72"/>
      <c r="F151" s="72"/>
      <c r="G151" s="72"/>
      <c r="H151" s="72"/>
      <c r="I151" s="72"/>
      <c r="J151" s="72"/>
      <c r="K151" s="72"/>
      <c r="L151" s="72"/>
      <c r="M151" s="72"/>
      <c r="N151" s="72"/>
      <c r="O151" s="101"/>
    </row>
    <row r="152" spans="2:15">
      <c r="B152" s="100"/>
      <c r="C152" s="72"/>
      <c r="D152" s="72"/>
      <c r="E152" s="72"/>
      <c r="F152" s="72"/>
      <c r="G152" s="72"/>
      <c r="H152" s="72"/>
      <c r="I152" s="72"/>
      <c r="J152" s="72"/>
      <c r="K152" s="72"/>
      <c r="L152" s="72"/>
      <c r="M152" s="72"/>
      <c r="N152" s="72"/>
      <c r="O152" s="101"/>
    </row>
    <row r="153" spans="2:15">
      <c r="B153" s="100"/>
      <c r="C153" s="72"/>
      <c r="D153" s="72"/>
      <c r="E153" s="72"/>
      <c r="F153" s="72"/>
      <c r="G153" s="72"/>
      <c r="H153" s="72"/>
      <c r="I153" s="72"/>
      <c r="J153" s="72"/>
      <c r="K153" s="72"/>
      <c r="L153" s="72"/>
      <c r="M153" s="72"/>
      <c r="N153" s="72"/>
      <c r="O153" s="101"/>
    </row>
    <row r="154" spans="2:15">
      <c r="B154" s="100"/>
      <c r="C154" s="72"/>
      <c r="D154" s="72"/>
      <c r="E154" s="72"/>
      <c r="F154" s="72"/>
      <c r="G154" s="72"/>
      <c r="H154" s="72"/>
      <c r="I154" s="72"/>
      <c r="J154" s="72"/>
      <c r="K154" s="72"/>
      <c r="L154" s="72"/>
      <c r="M154" s="72"/>
      <c r="N154" s="72"/>
      <c r="O154" s="101"/>
    </row>
    <row r="155" spans="2:15">
      <c r="B155" s="100"/>
      <c r="C155" s="72"/>
      <c r="D155" s="72"/>
      <c r="E155" s="72"/>
      <c r="F155" s="72"/>
      <c r="G155" s="72"/>
      <c r="H155" s="72"/>
      <c r="I155" s="72"/>
      <c r="J155" s="72"/>
      <c r="K155" s="72"/>
      <c r="L155" s="72"/>
      <c r="M155" s="72"/>
      <c r="N155" s="72"/>
      <c r="O155" s="101"/>
    </row>
    <row r="156" spans="2:15">
      <c r="B156" s="100"/>
      <c r="C156" s="72"/>
      <c r="D156" s="72"/>
      <c r="E156" s="72"/>
      <c r="F156" s="72"/>
      <c r="G156" s="72"/>
      <c r="H156" s="72"/>
      <c r="I156" s="72"/>
      <c r="J156" s="72"/>
      <c r="K156" s="72"/>
      <c r="L156" s="72"/>
      <c r="M156" s="72"/>
      <c r="N156" s="72"/>
      <c r="O156" s="101"/>
    </row>
    <row r="157" spans="2:15">
      <c r="B157" s="100"/>
      <c r="C157" s="72"/>
      <c r="D157" s="72"/>
      <c r="E157" s="72"/>
      <c r="F157" s="72"/>
      <c r="G157" s="72"/>
      <c r="H157" s="72"/>
      <c r="I157" s="72"/>
      <c r="J157" s="72"/>
      <c r="K157" s="72"/>
      <c r="L157" s="72"/>
      <c r="M157" s="72"/>
      <c r="N157" s="72"/>
      <c r="O157" s="101"/>
    </row>
    <row r="158" spans="2:15">
      <c r="B158" s="100"/>
      <c r="C158" s="72"/>
      <c r="D158" s="72"/>
      <c r="E158" s="72"/>
      <c r="F158" s="72"/>
      <c r="G158" s="72"/>
      <c r="H158" s="72"/>
      <c r="I158" s="72"/>
      <c r="J158" s="72"/>
      <c r="K158" s="72"/>
      <c r="L158" s="72"/>
      <c r="M158" s="72"/>
      <c r="N158" s="72"/>
      <c r="O158" s="101"/>
    </row>
    <row r="159" spans="2:15">
      <c r="B159" s="100"/>
      <c r="C159" s="72"/>
      <c r="D159" s="72"/>
      <c r="E159" s="72"/>
      <c r="F159" s="72"/>
      <c r="G159" s="72"/>
      <c r="H159" s="72"/>
      <c r="I159" s="72"/>
      <c r="J159" s="72"/>
      <c r="K159" s="72"/>
      <c r="L159" s="72"/>
      <c r="M159" s="72"/>
      <c r="N159" s="72"/>
      <c r="O159" s="101"/>
    </row>
    <row r="160" spans="2:15">
      <c r="B160" s="100"/>
      <c r="C160" s="72"/>
      <c r="D160" s="72"/>
      <c r="E160" s="72"/>
      <c r="F160" s="72"/>
      <c r="G160" s="72"/>
      <c r="H160" s="72"/>
      <c r="I160" s="72"/>
      <c r="J160" s="72"/>
      <c r="K160" s="72"/>
      <c r="L160" s="72"/>
      <c r="M160" s="72"/>
      <c r="N160" s="72"/>
      <c r="O160" s="101"/>
    </row>
    <row r="161" spans="2:15">
      <c r="B161" s="100"/>
      <c r="C161" s="72"/>
      <c r="D161" s="72"/>
      <c r="E161" s="72"/>
      <c r="F161" s="72"/>
      <c r="G161" s="72"/>
      <c r="H161" s="72"/>
      <c r="I161" s="72"/>
      <c r="J161" s="72"/>
      <c r="K161" s="72"/>
      <c r="L161" s="72"/>
      <c r="M161" s="72"/>
      <c r="N161" s="72"/>
      <c r="O161" s="101"/>
    </row>
    <row r="162" spans="2:15">
      <c r="B162" s="100"/>
      <c r="C162" s="72"/>
      <c r="D162" s="72"/>
      <c r="E162" s="72"/>
      <c r="F162" s="72"/>
      <c r="G162" s="72"/>
      <c r="H162" s="72"/>
      <c r="I162" s="72"/>
      <c r="J162" s="72"/>
      <c r="K162" s="72"/>
      <c r="L162" s="72"/>
      <c r="M162" s="72"/>
      <c r="N162" s="72"/>
      <c r="O162" s="101"/>
    </row>
    <row r="163" spans="2:15">
      <c r="B163" s="100"/>
      <c r="C163" s="72"/>
      <c r="D163" s="72"/>
      <c r="E163" s="72"/>
      <c r="F163" s="72"/>
      <c r="G163" s="72"/>
      <c r="H163" s="72"/>
      <c r="I163" s="72"/>
      <c r="J163" s="72"/>
      <c r="K163" s="72"/>
      <c r="L163" s="72"/>
      <c r="M163" s="72"/>
      <c r="N163" s="72"/>
      <c r="O163" s="101"/>
    </row>
    <row r="164" spans="2:15">
      <c r="B164" s="100"/>
      <c r="C164" s="72"/>
      <c r="D164" s="72"/>
      <c r="E164" s="72"/>
      <c r="F164" s="72"/>
      <c r="G164" s="72"/>
      <c r="H164" s="72"/>
      <c r="I164" s="72"/>
      <c r="J164" s="72"/>
      <c r="K164" s="72"/>
      <c r="L164" s="72"/>
      <c r="M164" s="72"/>
      <c r="N164" s="72"/>
      <c r="O164" s="101"/>
    </row>
    <row r="165" spans="2:15">
      <c r="B165" s="100"/>
      <c r="C165" s="72"/>
      <c r="D165" s="72"/>
      <c r="E165" s="72"/>
      <c r="F165" s="72"/>
      <c r="G165" s="72"/>
      <c r="H165" s="72"/>
      <c r="I165" s="72"/>
      <c r="J165" s="72"/>
      <c r="K165" s="72"/>
      <c r="L165" s="72"/>
      <c r="M165" s="72"/>
      <c r="N165" s="72"/>
      <c r="O165" s="101"/>
    </row>
    <row r="166" spans="2:15">
      <c r="B166" s="100"/>
      <c r="C166" s="72"/>
      <c r="D166" s="72"/>
      <c r="E166" s="72"/>
      <c r="F166" s="72"/>
      <c r="G166" s="72"/>
      <c r="H166" s="72"/>
      <c r="I166" s="72"/>
      <c r="J166" s="72"/>
      <c r="K166" s="72"/>
      <c r="L166" s="72"/>
      <c r="M166" s="72"/>
      <c r="N166" s="72"/>
      <c r="O166" s="101"/>
    </row>
    <row r="167" spans="2:15">
      <c r="B167" s="100"/>
      <c r="C167" s="72"/>
      <c r="D167" s="72"/>
      <c r="E167" s="72"/>
      <c r="F167" s="72"/>
      <c r="G167" s="72"/>
      <c r="H167" s="72"/>
      <c r="I167" s="72"/>
      <c r="J167" s="72"/>
      <c r="K167" s="72"/>
      <c r="L167" s="72"/>
      <c r="M167" s="72"/>
      <c r="N167" s="72"/>
      <c r="O167" s="101"/>
    </row>
    <row r="168" spans="2:15">
      <c r="B168" s="100"/>
      <c r="C168" s="72"/>
      <c r="D168" s="72"/>
      <c r="E168" s="72"/>
      <c r="F168" s="72"/>
      <c r="G168" s="72"/>
      <c r="H168" s="72"/>
      <c r="I168" s="72"/>
      <c r="J168" s="72"/>
      <c r="K168" s="72"/>
      <c r="L168" s="72"/>
      <c r="M168" s="72"/>
      <c r="N168" s="72"/>
      <c r="O168" s="101"/>
    </row>
    <row r="169" spans="2:15">
      <c r="B169" s="100"/>
      <c r="C169" s="72"/>
      <c r="D169" s="72"/>
      <c r="E169" s="72"/>
      <c r="F169" s="72"/>
      <c r="G169" s="72"/>
      <c r="H169" s="72"/>
      <c r="I169" s="72"/>
      <c r="J169" s="72"/>
      <c r="K169" s="72"/>
      <c r="L169" s="72"/>
      <c r="M169" s="72"/>
      <c r="N169" s="72"/>
      <c r="O169" s="101"/>
    </row>
    <row r="170" spans="2:15">
      <c r="B170" s="100"/>
      <c r="C170" s="72"/>
      <c r="D170" s="72"/>
      <c r="E170" s="72"/>
      <c r="F170" s="72"/>
      <c r="G170" s="72"/>
      <c r="H170" s="72"/>
      <c r="I170" s="72"/>
      <c r="J170" s="72"/>
      <c r="K170" s="72"/>
      <c r="L170" s="72"/>
      <c r="M170" s="72"/>
      <c r="N170" s="72"/>
      <c r="O170" s="101"/>
    </row>
    <row r="171" spans="2:15">
      <c r="B171" s="100"/>
      <c r="C171" s="72"/>
      <c r="D171" s="72"/>
      <c r="E171" s="72"/>
      <c r="F171" s="72"/>
      <c r="G171" s="72"/>
      <c r="H171" s="72"/>
      <c r="I171" s="72"/>
      <c r="J171" s="72"/>
      <c r="K171" s="72"/>
      <c r="L171" s="72"/>
      <c r="M171" s="72"/>
      <c r="N171" s="72"/>
      <c r="O171" s="101"/>
    </row>
    <row r="172" spans="2:15">
      <c r="B172" s="100"/>
      <c r="C172" s="72"/>
      <c r="D172" s="72"/>
      <c r="E172" s="72"/>
      <c r="F172" s="72"/>
      <c r="G172" s="72"/>
      <c r="H172" s="72"/>
      <c r="I172" s="72"/>
      <c r="J172" s="72"/>
      <c r="K172" s="72"/>
      <c r="L172" s="72"/>
      <c r="M172" s="72"/>
      <c r="N172" s="72"/>
      <c r="O172" s="101"/>
    </row>
    <row r="173" spans="2:15">
      <c r="B173" s="100"/>
      <c r="C173" s="72"/>
      <c r="D173" s="72"/>
      <c r="E173" s="72"/>
      <c r="F173" s="72"/>
      <c r="G173" s="72"/>
      <c r="H173" s="72"/>
      <c r="I173" s="72"/>
      <c r="J173" s="72"/>
      <c r="K173" s="72"/>
      <c r="L173" s="72"/>
      <c r="M173" s="72"/>
      <c r="N173" s="72"/>
      <c r="O173" s="101"/>
    </row>
    <row r="174" spans="2:15">
      <c r="B174" s="100"/>
      <c r="C174" s="72"/>
      <c r="D174" s="72"/>
      <c r="E174" s="72"/>
      <c r="F174" s="72"/>
      <c r="G174" s="72"/>
      <c r="H174" s="72"/>
      <c r="I174" s="72"/>
      <c r="J174" s="72"/>
      <c r="K174" s="72"/>
      <c r="L174" s="72"/>
      <c r="M174" s="72"/>
      <c r="N174" s="72"/>
      <c r="O174" s="101"/>
    </row>
    <row r="175" spans="2:15">
      <c r="B175" s="100"/>
      <c r="C175" s="72"/>
      <c r="D175" s="72"/>
      <c r="E175" s="72"/>
      <c r="F175" s="72"/>
      <c r="G175" s="72"/>
      <c r="H175" s="72"/>
      <c r="I175" s="72"/>
      <c r="J175" s="72"/>
      <c r="K175" s="72"/>
      <c r="L175" s="72"/>
      <c r="M175" s="72"/>
      <c r="N175" s="72"/>
      <c r="O175" s="101"/>
    </row>
    <row r="176" spans="2:15">
      <c r="B176" s="100"/>
      <c r="C176" s="72"/>
      <c r="D176" s="72"/>
      <c r="E176" s="72"/>
      <c r="F176" s="72"/>
      <c r="G176" s="72"/>
      <c r="H176" s="72"/>
      <c r="I176" s="72"/>
      <c r="J176" s="72"/>
      <c r="K176" s="72"/>
      <c r="L176" s="72"/>
      <c r="M176" s="72"/>
      <c r="N176" s="72"/>
      <c r="O176" s="101"/>
    </row>
    <row r="177" spans="2:15">
      <c r="B177" s="100"/>
      <c r="C177" s="72"/>
      <c r="D177" s="72"/>
      <c r="E177" s="72"/>
      <c r="F177" s="72"/>
      <c r="G177" s="72"/>
      <c r="H177" s="72"/>
      <c r="I177" s="72"/>
      <c r="J177" s="72"/>
      <c r="K177" s="72"/>
      <c r="L177" s="72"/>
      <c r="M177" s="72"/>
      <c r="N177" s="72"/>
      <c r="O177" s="101"/>
    </row>
    <row r="178" spans="2:15">
      <c r="B178" s="100"/>
      <c r="C178" s="72"/>
      <c r="D178" s="72"/>
      <c r="E178" s="72"/>
      <c r="F178" s="72"/>
      <c r="G178" s="72"/>
      <c r="H178" s="72"/>
      <c r="I178" s="72"/>
      <c r="J178" s="72"/>
      <c r="K178" s="72"/>
      <c r="L178" s="72"/>
      <c r="M178" s="72"/>
      <c r="N178" s="72"/>
      <c r="O178" s="101"/>
    </row>
    <row r="179" spans="2:15">
      <c r="B179" s="100"/>
      <c r="C179" s="72"/>
      <c r="D179" s="72"/>
      <c r="E179" s="72"/>
      <c r="F179" s="72"/>
      <c r="G179" s="72"/>
      <c r="H179" s="72"/>
      <c r="I179" s="72"/>
      <c r="J179" s="72"/>
      <c r="K179" s="72"/>
      <c r="L179" s="72"/>
      <c r="M179" s="72"/>
      <c r="N179" s="72"/>
      <c r="O179" s="101"/>
    </row>
    <row r="180" spans="2:15">
      <c r="B180" s="100"/>
      <c r="C180" s="72"/>
      <c r="D180" s="72"/>
      <c r="E180" s="72"/>
      <c r="F180" s="72"/>
      <c r="G180" s="72"/>
      <c r="H180" s="72"/>
      <c r="I180" s="72"/>
      <c r="J180" s="72"/>
      <c r="K180" s="72"/>
      <c r="L180" s="72"/>
      <c r="M180" s="72"/>
      <c r="N180" s="72"/>
      <c r="O180" s="101"/>
    </row>
    <row r="181" spans="2:15">
      <c r="B181" s="100"/>
      <c r="C181" s="72"/>
      <c r="D181" s="72"/>
      <c r="E181" s="72"/>
      <c r="F181" s="72"/>
      <c r="G181" s="72"/>
      <c r="H181" s="72"/>
      <c r="I181" s="72"/>
      <c r="J181" s="72"/>
      <c r="K181" s="72"/>
      <c r="L181" s="72"/>
      <c r="M181" s="72"/>
      <c r="N181" s="72"/>
      <c r="O181" s="101"/>
    </row>
    <row r="182" spans="2:15">
      <c r="B182" s="100"/>
      <c r="C182" s="72"/>
      <c r="D182" s="72"/>
      <c r="E182" s="72"/>
      <c r="F182" s="72"/>
      <c r="G182" s="72"/>
      <c r="H182" s="72"/>
      <c r="I182" s="72"/>
      <c r="J182" s="72"/>
      <c r="K182" s="72"/>
      <c r="L182" s="72"/>
      <c r="M182" s="72"/>
      <c r="N182" s="72"/>
      <c r="O182" s="101"/>
    </row>
    <row r="183" spans="2:15">
      <c r="B183" s="100"/>
      <c r="C183" s="72"/>
      <c r="D183" s="72"/>
      <c r="E183" s="72"/>
      <c r="F183" s="72"/>
      <c r="G183" s="72"/>
      <c r="H183" s="72"/>
      <c r="I183" s="72"/>
      <c r="J183" s="72"/>
      <c r="K183" s="72"/>
      <c r="L183" s="72"/>
      <c r="M183" s="72"/>
      <c r="N183" s="72"/>
      <c r="O183" s="101"/>
    </row>
    <row r="184" spans="2:15">
      <c r="B184" s="100"/>
      <c r="C184" s="72"/>
      <c r="D184" s="72"/>
      <c r="E184" s="72"/>
      <c r="F184" s="72"/>
      <c r="G184" s="72"/>
      <c r="H184" s="72"/>
      <c r="I184" s="72"/>
      <c r="J184" s="72"/>
      <c r="K184" s="72"/>
      <c r="L184" s="72"/>
      <c r="M184" s="72"/>
      <c r="N184" s="72"/>
      <c r="O184" s="101"/>
    </row>
    <row r="185" spans="2:15">
      <c r="B185" s="100"/>
      <c r="C185" s="72"/>
      <c r="D185" s="72"/>
      <c r="E185" s="72"/>
      <c r="F185" s="72"/>
      <c r="G185" s="72"/>
      <c r="H185" s="72"/>
      <c r="I185" s="72"/>
      <c r="J185" s="72"/>
      <c r="K185" s="72"/>
      <c r="L185" s="72"/>
      <c r="M185" s="72"/>
      <c r="N185" s="72"/>
      <c r="O185" s="101"/>
    </row>
    <row r="186" spans="2:15">
      <c r="B186" s="100"/>
      <c r="C186" s="72"/>
      <c r="D186" s="72"/>
      <c r="E186" s="72"/>
      <c r="F186" s="72"/>
      <c r="G186" s="72"/>
      <c r="H186" s="72"/>
      <c r="I186" s="72"/>
      <c r="J186" s="72"/>
      <c r="K186" s="72"/>
      <c r="L186" s="72"/>
      <c r="M186" s="72"/>
      <c r="N186" s="72"/>
      <c r="O186" s="101"/>
    </row>
    <row r="187" spans="2:15">
      <c r="B187" s="100"/>
      <c r="C187" s="72"/>
      <c r="D187" s="72"/>
      <c r="E187" s="72"/>
      <c r="F187" s="72"/>
      <c r="G187" s="72"/>
      <c r="H187" s="72"/>
      <c r="I187" s="72"/>
      <c r="J187" s="72"/>
      <c r="K187" s="72"/>
      <c r="L187" s="72"/>
      <c r="M187" s="72"/>
      <c r="N187" s="72"/>
      <c r="O187" s="101"/>
    </row>
    <row r="188" spans="2:15">
      <c r="B188" s="100"/>
      <c r="C188" s="72"/>
      <c r="D188" s="72"/>
      <c r="E188" s="72"/>
      <c r="F188" s="72"/>
      <c r="G188" s="72"/>
      <c r="H188" s="72"/>
      <c r="I188" s="72"/>
      <c r="J188" s="72"/>
      <c r="K188" s="72"/>
      <c r="L188" s="72"/>
      <c r="M188" s="72"/>
      <c r="N188" s="72"/>
      <c r="O188" s="101"/>
    </row>
    <row r="189" spans="2:15">
      <c r="B189" s="100"/>
      <c r="C189" s="72"/>
      <c r="D189" s="72"/>
      <c r="E189" s="72"/>
      <c r="F189" s="72"/>
      <c r="G189" s="72"/>
      <c r="H189" s="72"/>
      <c r="I189" s="72"/>
      <c r="J189" s="72"/>
      <c r="K189" s="72"/>
      <c r="L189" s="72"/>
      <c r="M189" s="72"/>
      <c r="N189" s="72"/>
      <c r="O189" s="101"/>
    </row>
    <row r="190" spans="2:15">
      <c r="B190" s="107"/>
      <c r="C190" s="108"/>
      <c r="D190" s="108"/>
      <c r="E190" s="108"/>
      <c r="F190" s="108"/>
      <c r="G190" s="108"/>
      <c r="H190" s="108"/>
      <c r="I190" s="108"/>
      <c r="J190" s="108"/>
      <c r="K190" s="108"/>
      <c r="L190" s="108"/>
      <c r="M190" s="108"/>
      <c r="N190" s="108"/>
      <c r="O190" s="180"/>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431" priority="2" operator="greaterThanOrEqual">
      <formula>100</formula>
    </cfRule>
    <cfRule type="cellIs" dxfId="430" priority="3" operator="lessThan">
      <formula>100</formula>
    </cfRule>
  </conditionalFormatting>
  <conditionalFormatting sqref="K34">
    <cfRule type="cellIs" dxfId="429" priority="4" operator="between">
      <formula>100.1</formula>
      <formula>300</formula>
    </cfRule>
    <cfRule type="cellIs" dxfId="428" priority="5" operator="greaterThan">
      <formula>300</formula>
    </cfRule>
    <cfRule type="cellIs" dxfId="427" priority="6" operator="lessThanOrEqual">
      <formula>100</formula>
    </cfRule>
  </conditionalFormatting>
  <conditionalFormatting sqref="K27">
    <cfRule type="cellIs" dxfId="426" priority="7" operator="greaterThanOrEqual">
      <formula>100</formula>
    </cfRule>
    <cfRule type="cellIs" dxfId="425" priority="8" operator="lessThan">
      <formula>33.3</formula>
    </cfRule>
    <cfRule type="cellIs" dxfId="424" priority="9" operator="between">
      <formula>33.3</formula>
      <formula>100</formula>
    </cfRule>
  </conditionalFormatting>
  <conditionalFormatting sqref="E27:E33 E35">
    <cfRule type="cellIs" dxfId="423" priority="10" operator="lessThan">
      <formula>0.95*$C27*(E$14/$C$14)</formula>
    </cfRule>
  </conditionalFormatting>
  <conditionalFormatting sqref="K33">
    <cfRule type="cellIs" dxfId="422" priority="11" operator="greaterThanOrEqual">
      <formula>100</formula>
    </cfRule>
    <cfRule type="cellIs" dxfId="421" priority="12" operator="lessThan">
      <formula>33.3</formula>
    </cfRule>
    <cfRule type="cellIs" dxfId="420" priority="13" operator="between">
      <formula>33.3</formula>
      <formula>100</formula>
    </cfRule>
  </conditionalFormatting>
  <conditionalFormatting sqref="K35">
    <cfRule type="cellIs" dxfId="419" priority="14" operator="greaterThanOrEqual">
      <formula>100</formula>
    </cfRule>
    <cfRule type="cellIs" dxfId="418" priority="15" operator="lessThan">
      <formula>33.3</formula>
    </cfRule>
    <cfRule type="cellIs" dxfId="417" priority="16" operator="between">
      <formula>33.3</formula>
      <formula>100</formula>
    </cfRule>
  </conditionalFormatting>
  <conditionalFormatting sqref="F27:F33">
    <cfRule type="cellIs" dxfId="416" priority="17" operator="lessThan">
      <formula>0.95*$C27*(F$14/$C$14)</formula>
    </cfRule>
  </conditionalFormatting>
  <conditionalFormatting sqref="G27:G33">
    <cfRule type="cellIs" dxfId="415" priority="18" operator="lessThan">
      <formula>0.95*$C27*(G$14/$C$14)</formula>
    </cfRule>
  </conditionalFormatting>
  <conditionalFormatting sqref="F35">
    <cfRule type="cellIs" dxfId="414" priority="19" operator="lessThan">
      <formula>0.95*$C35*(F$14/$C$14)</formula>
    </cfRule>
  </conditionalFormatting>
  <conditionalFormatting sqref="G35">
    <cfRule type="cellIs" dxfId="413"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zoomScale="140" zoomScaleNormal="100" zoomScalePageLayoutView="140" workbookViewId="0">
      <selection activeCell="H19" sqref="H1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49" t="s">
        <v>350</v>
      </c>
    </row>
    <row r="2" spans="2:16">
      <c r="C2" s="804" t="s">
        <v>263</v>
      </c>
      <c r="D2" s="804"/>
      <c r="E2" s="804"/>
      <c r="F2" s="805" t="s">
        <v>224</v>
      </c>
      <c r="G2" s="805"/>
    </row>
    <row r="4" spans="2:16" ht="25.5" customHeight="1">
      <c r="B4" s="30" t="s">
        <v>239</v>
      </c>
      <c r="C4" s="291" t="s">
        <v>240</v>
      </c>
      <c r="D4" s="15"/>
      <c r="E4" s="291" t="s">
        <v>351</v>
      </c>
      <c r="F4" s="291" t="s">
        <v>344</v>
      </c>
      <c r="G4" s="291" t="s">
        <v>345</v>
      </c>
      <c r="H4" s="291" t="s">
        <v>346</v>
      </c>
      <c r="I4" s="291" t="s">
        <v>352</v>
      </c>
      <c r="J4" s="311" t="s">
        <v>353</v>
      </c>
      <c r="K4" s="291" t="s">
        <v>265</v>
      </c>
      <c r="M4" s="15" t="s">
        <v>354</v>
      </c>
      <c r="N4" s="34" t="s">
        <v>266</v>
      </c>
      <c r="O4" s="34" t="s">
        <v>267</v>
      </c>
    </row>
    <row r="5" spans="2:16">
      <c r="B5" s="45" t="s">
        <v>242</v>
      </c>
      <c r="C5" s="150" t="s">
        <v>185</v>
      </c>
      <c r="E5" s="156" t="s">
        <v>185</v>
      </c>
      <c r="F5" s="156" t="s">
        <v>185</v>
      </c>
      <c r="G5" s="156" t="s">
        <v>185</v>
      </c>
      <c r="H5" s="162"/>
      <c r="I5" s="156" t="s">
        <v>188</v>
      </c>
      <c r="J5" s="171" t="s">
        <v>188</v>
      </c>
      <c r="K5" s="166"/>
      <c r="M5" s="163" t="s">
        <v>268</v>
      </c>
      <c r="N5">
        <f>I22/1000</f>
        <v>0.32</v>
      </c>
      <c r="O5" s="164">
        <f>N5</f>
        <v>0.32</v>
      </c>
    </row>
    <row r="6" spans="2:16">
      <c r="B6" s="45" t="s">
        <v>269</v>
      </c>
      <c r="C6" s="48" t="s">
        <v>231</v>
      </c>
      <c r="E6" s="156" t="s">
        <v>231</v>
      </c>
      <c r="F6" s="156" t="s">
        <v>233</v>
      </c>
      <c r="G6" s="156" t="s">
        <v>231</v>
      </c>
      <c r="H6" s="166"/>
      <c r="I6" s="312" t="s">
        <v>270</v>
      </c>
      <c r="J6" s="48" t="s">
        <v>270</v>
      </c>
      <c r="K6" s="166"/>
      <c r="M6" s="163" t="s">
        <v>271</v>
      </c>
      <c r="N6">
        <f>I21/1000</f>
        <v>1E-3</v>
      </c>
      <c r="O6" s="164">
        <f>I20/1000</f>
        <v>1E-3</v>
      </c>
    </row>
    <row r="7" spans="2:16">
      <c r="B7" s="112" t="s">
        <v>244</v>
      </c>
      <c r="C7" s="133" t="str">
        <f>HLOOKUP(C5,MaterialData!$C$3:$O$4,2,0)</f>
        <v>Steel</v>
      </c>
      <c r="D7" s="151"/>
      <c r="E7" s="133" t="str">
        <f>HLOOKUP(E5,MaterialData!$C$3:$R$4,2,0)</f>
        <v>Steel</v>
      </c>
      <c r="F7" s="133" t="str">
        <f>HLOOKUP(F5,MaterialData!$C$3:$R$4,2,0)</f>
        <v>Steel</v>
      </c>
      <c r="G7" s="133" t="str">
        <f>HLOOKUP(G5,MaterialData!$C$3:$R$4,2,0)</f>
        <v>Steel</v>
      </c>
      <c r="H7" s="167"/>
      <c r="I7" s="313" t="str">
        <f>HLOOKUP(I5,MaterialData!$C$3:$R$4,2,0)</f>
        <v>T3.5_Laminate</v>
      </c>
      <c r="J7" s="313" t="str">
        <f>HLOOKUP(J5,MaterialData!$C$3:$R$4,2,0)</f>
        <v>T3.5_Laminate</v>
      </c>
      <c r="K7" s="167"/>
    </row>
    <row r="8" spans="2:16"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313">
        <f>INDEX(Innertable,MATCH($B8,MaterialData!$B$6:$B$11,0),MATCH(I$7,MaterialData!$C$4:$R$4,0))</f>
        <v>0</v>
      </c>
      <c r="J8" s="313">
        <f>INDEX(Innertable,MATCH($B8,MaterialData!$B$6:$B$11,0),MATCH(J$7,MaterialData!$C$4:$R$4,0))</f>
        <v>0</v>
      </c>
      <c r="K8" s="166"/>
      <c r="M8" s="163" t="s">
        <v>272</v>
      </c>
      <c r="N8" s="151">
        <f>N5*N6</f>
        <v>3.2000000000000003E-4</v>
      </c>
      <c r="O8" s="163" t="s">
        <v>273</v>
      </c>
      <c r="P8" s="151">
        <f>(N5*N6^3)/12</f>
        <v>2.6666666666666668E-11</v>
      </c>
    </row>
    <row r="9" spans="2:16"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313">
        <f>INDEX(Innertable,MATCH($B9,MaterialData!$B$6:$B$11,0),MATCH(I$7,MaterialData!$C$4:$R$4,0))</f>
        <v>0</v>
      </c>
      <c r="J9" s="313">
        <f>INDEX(Innertable,MATCH($B9,MaterialData!$B$6:$B$11,0),MATCH(J$7,MaterialData!$C$4:$R$4,0))</f>
        <v>0</v>
      </c>
      <c r="K9" s="167"/>
      <c r="M9" s="163" t="s">
        <v>274</v>
      </c>
      <c r="N9" s="151">
        <f>O5*O6</f>
        <v>3.2000000000000003E-4</v>
      </c>
      <c r="O9" s="163" t="s">
        <v>275</v>
      </c>
      <c r="P9" s="151">
        <f>(O5*O6^3)/12</f>
        <v>2.6666666666666668E-11</v>
      </c>
    </row>
    <row r="10" spans="2:16"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313">
        <f>INDEX(Innertable,MATCH($B10,MaterialData!$B$6:$B$11,0),MATCH(I$7,MaterialData!$C$4:$R$4,0))</f>
        <v>0</v>
      </c>
      <c r="J10" s="313">
        <f>INDEX(Innertable,MATCH($B10,MaterialData!$B$6:$B$11,0),MATCH(J$7,MaterialData!$C$4:$R$4,0))</f>
        <v>0</v>
      </c>
      <c r="K10" s="167"/>
      <c r="M10" s="163" t="s">
        <v>276</v>
      </c>
      <c r="N10">
        <f>N6/2</f>
        <v>5.0000000000000001E-4</v>
      </c>
      <c r="O10" s="163" t="s">
        <v>277</v>
      </c>
      <c r="P10" s="151">
        <f>P8+(N8*($N$12-N10)^2)</f>
        <v>2.8906666666666669E-8</v>
      </c>
    </row>
    <row r="11" spans="2:16" ht="15.6">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313" t="str">
        <f>INDEX(Innertable,MATCH($B11,MaterialData!$B$6:$B$11,0),MATCH(I$7,MaterialData!$C$4:$R$4,0))</f>
        <v>N/A</v>
      </c>
      <c r="J11" s="313" t="str">
        <f>INDEX(Innertable,MATCH($B11,MaterialData!$B$6:$B$11,0),MATCH(J$7,MaterialData!$C$4:$R$4,0))</f>
        <v>N/A</v>
      </c>
      <c r="K11" s="167"/>
      <c r="M11" s="163" t="s">
        <v>278</v>
      </c>
      <c r="N11">
        <f>(I18-0.5*I20)*0.001</f>
        <v>1.95E-2</v>
      </c>
      <c r="O11" s="163" t="s">
        <v>279</v>
      </c>
      <c r="P11" s="151">
        <f>P9+(N9*($N$12-N11)^2)</f>
        <v>2.8906666666666669E-8</v>
      </c>
    </row>
    <row r="12" spans="2:16" ht="15.6">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313" t="str">
        <f>INDEX(Innertable,MATCH($B12,MaterialData!$B$6:$B$11,0),MATCH(I$7,MaterialData!$C$4:$R$4,0))</f>
        <v>N/A</v>
      </c>
      <c r="J12" s="313" t="str">
        <f>INDEX(Innertable,MATCH($B12,MaterialData!$B$6:$B$11,0),MATCH(J$7,MaterialData!$C$4:$R$4,0))</f>
        <v>N/A</v>
      </c>
      <c r="K12" s="167"/>
      <c r="M12" s="163" t="s">
        <v>280</v>
      </c>
      <c r="N12" s="168">
        <f>(N8*N10+N9*N11)/(N8+N9)</f>
        <v>0.01</v>
      </c>
      <c r="O12" s="163" t="s">
        <v>281</v>
      </c>
      <c r="P12" s="135">
        <f>SUM(P10:P11)</f>
        <v>5.7813333333333339E-8</v>
      </c>
    </row>
    <row r="13" spans="2:16">
      <c r="B13" s="45" t="s">
        <v>355</v>
      </c>
      <c r="C13" s="314" t="s">
        <v>123</v>
      </c>
      <c r="E13" s="156" t="s">
        <v>356</v>
      </c>
      <c r="F13" s="314" t="s">
        <v>123</v>
      </c>
      <c r="G13" s="314" t="s">
        <v>123</v>
      </c>
      <c r="H13" s="166"/>
      <c r="I13" s="162"/>
      <c r="K13" s="166"/>
      <c r="P13" s="151"/>
    </row>
    <row r="14" spans="2:16">
      <c r="B14" s="112" t="s">
        <v>282</v>
      </c>
      <c r="C14" s="150">
        <v>3</v>
      </c>
      <c r="E14" s="156">
        <v>4</v>
      </c>
      <c r="F14" s="156">
        <v>0</v>
      </c>
      <c r="G14" s="156">
        <v>0</v>
      </c>
      <c r="H14" s="166"/>
      <c r="I14" s="166"/>
      <c r="K14" s="166"/>
      <c r="M14" s="15" t="s">
        <v>357</v>
      </c>
      <c r="N14" s="34" t="s">
        <v>266</v>
      </c>
      <c r="O14" s="34" t="s">
        <v>267</v>
      </c>
    </row>
    <row r="15" spans="2:16">
      <c r="B15" s="112" t="s">
        <v>245</v>
      </c>
      <c r="C15" s="150">
        <v>25.4</v>
      </c>
      <c r="E15" s="156">
        <v>28</v>
      </c>
      <c r="F15" s="156"/>
      <c r="G15" s="156"/>
      <c r="H15" s="166"/>
      <c r="I15" s="166"/>
      <c r="K15" s="166"/>
      <c r="M15" s="163" t="s">
        <v>268</v>
      </c>
      <c r="N15">
        <f>J21/1000</f>
        <v>1E-3</v>
      </c>
      <c r="O15" s="164">
        <f>J20/1000</f>
        <v>1E-3</v>
      </c>
    </row>
    <row r="16" spans="2:16">
      <c r="B16" s="112" t="s">
        <v>246</v>
      </c>
      <c r="C16" s="150">
        <v>1.6</v>
      </c>
      <c r="E16" s="156">
        <v>1.5</v>
      </c>
      <c r="F16" s="156">
        <v>1.6</v>
      </c>
      <c r="G16" s="156">
        <v>1.6</v>
      </c>
      <c r="H16" s="166"/>
      <c r="I16" s="166"/>
      <c r="K16" s="166"/>
      <c r="M16" s="163" t="s">
        <v>271</v>
      </c>
      <c r="N16">
        <f>J22/1000</f>
        <v>0.2</v>
      </c>
      <c r="O16" s="164">
        <f>J22/1000</f>
        <v>0.2</v>
      </c>
    </row>
    <row r="17" spans="2:20">
      <c r="E17" s="295"/>
      <c r="F17" s="315" t="s">
        <v>347</v>
      </c>
      <c r="G17" s="59" t="str">
        <f>IF(AND(L27&gt;=100,F2="tubing only",NOT(OR(E18="NO",F18="NO",G18="NO"))),"YES","NO")</f>
        <v>NO</v>
      </c>
      <c r="H17" s="166"/>
      <c r="I17" s="172"/>
      <c r="K17" s="166"/>
    </row>
    <row r="18" spans="2:20" ht="12.75" customHeight="1">
      <c r="B18" s="112" t="s">
        <v>283</v>
      </c>
      <c r="E18" s="316" t="str">
        <f>IF(E14=0,"N/A",IF(AND(E5=$C$5,OR(OR(E15&gt;=$C$15,AND(E15&gt;=25,E15&lt;25.4,E16&gt;=1.75)),AND(E6="square",E15&gt;=25,E16&gt;=1.25)),OR(AND(E6="round",E16&gt;=1.6),OR(AND(E6="square",E16&gt;=1.25,E15&gt;=25),AND(E6="square",E16&gt;=1.2,E15&gt;=26)))),"YES","NO"))</f>
        <v>NO</v>
      </c>
      <c r="F18" s="317" t="str">
        <f>IF(F14=0,"N/A",IF(AND(F5=$C$5,OR(OR(F15&gt;=$C$15,AND(F15&gt;=25,F15&lt;25.4,F16&gt;=1.75)),AND(F6="square",F15&gt;=25,F16&gt;=1.25)),OR(AND(F6="round",F16&gt;=1.6),OR(AND(F6="square",F16&gt;=1.25,F15&gt;=25),AND(F6="square",F16&gt;=1.2,F15&gt;=26)))),"YES","NO"))</f>
        <v>N/A</v>
      </c>
      <c r="G18" s="317" t="str">
        <f>IF(G14=0,"N/A",IF(AND(G5=$C$5,OR(OR(G15&gt;=$C$15,AND(G15&gt;=25,G15&lt;25.4,G16&gt;=1.75)),AND(G6="square",G15&gt;=25,G16&gt;=1.25)),OR(AND(G6="round",G16&gt;=1.6),OR(AND(G6="square",G16&gt;=1.25,G15&gt;=25),AND(G6="square",G16&gt;=1.2,G15&gt;=26)))),"YES","NO"))</f>
        <v>N/A</v>
      </c>
      <c r="H18" s="166"/>
      <c r="I18" s="285">
        <f>I19+I20+I21</f>
        <v>20</v>
      </c>
      <c r="J18" s="170">
        <f>J19+J20+J21</f>
        <v>12</v>
      </c>
      <c r="K18" s="166"/>
      <c r="M18" s="163" t="s">
        <v>272</v>
      </c>
      <c r="N18" s="151">
        <f>N15*N16</f>
        <v>2.0000000000000001E-4</v>
      </c>
      <c r="O18" s="163" t="s">
        <v>273</v>
      </c>
      <c r="P18" s="151">
        <f>(N15^3*N16)/12</f>
        <v>1.6666666666666671E-11</v>
      </c>
    </row>
    <row r="19" spans="2:20" ht="12.75" customHeight="1">
      <c r="B19" s="112" t="s">
        <v>284</v>
      </c>
      <c r="E19" s="293"/>
      <c r="G19" s="294"/>
      <c r="H19" s="166"/>
      <c r="I19" s="171">
        <v>18</v>
      </c>
      <c r="J19" s="156">
        <v>10</v>
      </c>
      <c r="K19" s="166"/>
      <c r="M19" s="163" t="s">
        <v>274</v>
      </c>
      <c r="N19" s="151">
        <f>O15*O16</f>
        <v>2.0000000000000001E-4</v>
      </c>
      <c r="O19" s="163" t="s">
        <v>275</v>
      </c>
      <c r="P19" s="151">
        <f>(O15^3*O16)/12</f>
        <v>1.6666666666666671E-11</v>
      </c>
    </row>
    <row r="20" spans="2:20" ht="12.75" customHeight="1">
      <c r="B20" s="112" t="s">
        <v>285</v>
      </c>
      <c r="E20" s="293"/>
      <c r="G20" s="294"/>
      <c r="H20" s="166"/>
      <c r="I20" s="171">
        <v>1</v>
      </c>
      <c r="J20" s="156">
        <v>1</v>
      </c>
      <c r="K20" s="166"/>
      <c r="M20" s="163" t="s">
        <v>291</v>
      </c>
      <c r="N20">
        <f>J21/2000</f>
        <v>5.0000000000000001E-4</v>
      </c>
      <c r="O20" s="163" t="s">
        <v>277</v>
      </c>
      <c r="P20" s="151">
        <f>P18+(N18*($N$22-N20)^2)</f>
        <v>6.0666666666666664E-9</v>
      </c>
    </row>
    <row r="21" spans="2:20" ht="12.75" customHeight="1">
      <c r="B21" s="45" t="s">
        <v>286</v>
      </c>
      <c r="E21" s="293"/>
      <c r="G21" s="294"/>
      <c r="H21" s="166"/>
      <c r="I21" s="171">
        <v>1</v>
      </c>
      <c r="J21" s="156">
        <v>1</v>
      </c>
      <c r="K21" s="166"/>
      <c r="M21" s="163" t="s">
        <v>292</v>
      </c>
      <c r="N21">
        <f>(J18-0.5*J20)*0.001</f>
        <v>1.15E-2</v>
      </c>
      <c r="O21" s="163" t="s">
        <v>279</v>
      </c>
      <c r="P21" s="151">
        <f>P19+(N19*($N$22-N21)^2)</f>
        <v>6.0666666666666689E-9</v>
      </c>
    </row>
    <row r="22" spans="2:20" ht="12.75" customHeight="1">
      <c r="B22" s="45" t="s">
        <v>358</v>
      </c>
      <c r="E22" s="293"/>
      <c r="G22" s="294"/>
      <c r="H22" s="166"/>
      <c r="I22" s="171">
        <v>320</v>
      </c>
      <c r="J22" s="156">
        <v>200</v>
      </c>
      <c r="K22" s="166"/>
      <c r="M22" s="163" t="s">
        <v>280</v>
      </c>
      <c r="N22" s="168">
        <f>(N18*N20+N19*N21)/(N18+N19)</f>
        <v>5.9999999999999993E-3</v>
      </c>
      <c r="O22" s="163" t="s">
        <v>281</v>
      </c>
      <c r="P22" s="135">
        <f>SUM(P20:P21)</f>
        <v>1.2133333333333336E-8</v>
      </c>
    </row>
    <row r="23" spans="2:20">
      <c r="E23" s="300"/>
      <c r="F23" s="28"/>
      <c r="G23" s="301"/>
      <c r="H23" s="166"/>
      <c r="I23" s="162"/>
      <c r="K23" s="166"/>
      <c r="P23" s="151"/>
    </row>
    <row r="24" spans="2:20">
      <c r="B24" s="112" t="s">
        <v>247</v>
      </c>
      <c r="C24" s="150">
        <f>C15/1000</f>
        <v>2.5399999999999999E-2</v>
      </c>
      <c r="E24" s="150">
        <f>IF($F$2="composite only","No tubes",IF(E14=0,"No tubes",E15/1000))</f>
        <v>2.8000000000000001E-2</v>
      </c>
      <c r="F24" s="150" t="str">
        <f>IF($F$2="composite only","No tubes",IF(F14=0,"No tubes",F15/1000))</f>
        <v>No tubes</v>
      </c>
      <c r="G24" s="150" t="str">
        <f>IF($F$2="composite only","No tubes",IF(G14=0,"No tubes",G15/1000))</f>
        <v>No tubes</v>
      </c>
      <c r="H24" s="166"/>
      <c r="I24" s="166"/>
      <c r="K24" s="166"/>
      <c r="P24" s="151"/>
    </row>
    <row r="25" spans="2:20">
      <c r="B25" s="112" t="s">
        <v>248</v>
      </c>
      <c r="C25" s="150">
        <f>C16/1000</f>
        <v>1.6000000000000001E-3</v>
      </c>
      <c r="E25" s="150">
        <f>IF(E24="no tubes","",IF(E14=0,"",E16/1000))</f>
        <v>1.5E-3</v>
      </c>
      <c r="F25" s="150" t="str">
        <f>IF(F24="no tubes","",IF(F14=0,"",F16/1000))</f>
        <v/>
      </c>
      <c r="G25" s="150" t="str">
        <f>IF(G24="no tubes","",IF(G14=0,"",G16/1000))</f>
        <v/>
      </c>
      <c r="H25" s="172"/>
      <c r="I25" s="172"/>
      <c r="K25" s="172"/>
      <c r="P25" s="151"/>
      <c r="T25" s="153"/>
    </row>
    <row r="26" spans="2:20">
      <c r="B26" s="112" t="s">
        <v>249</v>
      </c>
      <c r="C26" s="133">
        <f>IF(C6="Round",((C24)^4-((C24-2*C25))^4)*3.142/64,((C24)^4-((C24-2*C25))^4)/12)</f>
        <v>8.5099184800000022E-9</v>
      </c>
      <c r="E26" s="133">
        <f>IF(E24="no tubes","",IF(E14=0,"",IF(E6="Round",(((E24)^4-((E24-2*E25))^4)*3.142/64),IF(E6="Square",(((E24)^4-((E24-2*E25))^4)/12),""))))</f>
        <v>1.0998521906249999E-8</v>
      </c>
      <c r="F26" s="133" t="str">
        <f>IF(F24="no tubes","",IF(F14=0,"",IF(F6="Round",(((F24)^4-((F24-2*F25))^4)*3.142/64),IF(F6="Square",(((F24)^4-((F24-2*F25))^4)/12),""))))</f>
        <v/>
      </c>
      <c r="G26" s="133" t="str">
        <f>IF(G24="no tubes","",IF(G14=0,"",IF(G6="Round",(((G24)^4-((G24-2*G25))^4)*3.142/64),IF(G6="Square",(((G24)^4-((G24-2*G25))^4)/12),""))))</f>
        <v/>
      </c>
      <c r="H26" s="133">
        <f t="shared" ref="H26:H33" si="0">IF(SUM(E26:G26)&gt;0,SUM(E26:G26),"")</f>
        <v>1.0998521906249999E-8</v>
      </c>
      <c r="I26" s="173" t="str">
        <f>IF($F$2="Tubing only","Tubing Only",P12)</f>
        <v>Tubing Only</v>
      </c>
      <c r="J26" s="173" t="str">
        <f>IF($F$2="Tubing only","Tubing Only",P22)</f>
        <v>Tubing Only</v>
      </c>
      <c r="K26" s="133">
        <f>IF($F$2="Tubing only",H26,IF($F$2="Composite only",I26+J26,IF($F$2="Tubes + Composite",H26+I26+J26,"No Type Selected")))</f>
        <v>1.0998521906249999E-8</v>
      </c>
      <c r="P26" s="151"/>
      <c r="S26" s="151"/>
      <c r="T26" s="153"/>
    </row>
    <row r="27" spans="2:20">
      <c r="B27" s="112" t="s">
        <v>250</v>
      </c>
      <c r="C27" s="133">
        <f>C8*C26*C14</f>
        <v>5105.9510880000016</v>
      </c>
      <c r="D27" s="151"/>
      <c r="E27" s="133">
        <f>IF(E24="no tubes","",IF(E14=0,"",IF(AND(E13="bent/multi",E15&lt;25),0,IF(AND(E13="bent/multi",E16&lt;1.2),0,E8*E26*E14))))</f>
        <v>8798.8175249999986</v>
      </c>
      <c r="F27" s="133" t="str">
        <f>IF(F24="no tubes","",IF(F14=0,"",F8*F26*F14))</f>
        <v/>
      </c>
      <c r="G27" s="133" t="str">
        <f>IF(G24="no tubes","",IF(G14=0,"",G8*G26*G14))</f>
        <v/>
      </c>
      <c r="H27" s="133">
        <f t="shared" si="0"/>
        <v>8798.8175249999986</v>
      </c>
      <c r="I27" s="318" t="str">
        <f>IF(I26="Tubing Only","",IF(I22&gt;325,0,I26*I8))</f>
        <v/>
      </c>
      <c r="J27" s="173" t="str">
        <f>IF(J26="Tubing Only","",J26*J8)</f>
        <v/>
      </c>
      <c r="K27" s="133">
        <f>IF($F$2="Tubing only",H27,IF($F$2="Composite only",I27+J27,IF($F$2="Tubes + Composite",H27+I27+J27,"No Type Selected")))</f>
        <v>8798.8175249999986</v>
      </c>
      <c r="L27" s="174">
        <f>IF(AND(NOT($F$2="tubes + composite"),OR(AND($G$14&gt;0,G27&lt;(C27/3)),AND($F$14&gt;0,F27&lt;(C27/3)),AND($E$14&gt;0,E27&lt;(C27/3)))),0,100*K27/C27)</f>
        <v>172.3247515174786</v>
      </c>
    </row>
    <row r="28" spans="2:20">
      <c r="B28" s="112" t="s">
        <v>251</v>
      </c>
      <c r="C28" s="155">
        <f>IF(C24="no tubes","",IF(C14=0,"",IF(C6="Round",C14*((C15^2-(C15-2*C16)^2)*PI()/4),IF(C6="Square",C14*(C15^2-(C15-2*C16)^2),""))))</f>
        <v>358.89554474609793</v>
      </c>
      <c r="D28" s="302"/>
      <c r="E28" s="155">
        <f>IF(E24="no tubes","",IF(E14=0,"",IF(E6="Round",E14*((E15^2-(E15-2*E16)^2)*PI()/4),IF(E6="Square",E14*(E15^2-(E15-2*E16)^2),""))))</f>
        <v>499.51323192077712</v>
      </c>
      <c r="F28" s="155" t="str">
        <f>IF(F24="no tubes","",IF(F14=0,"",IF(F6="Round",F14*((F15^2-(F15-2*F16)^2)*PI()/4),IF(F6="Square",F14*(F15^2-(F15-2*F16)^2),""))))</f>
        <v/>
      </c>
      <c r="G28" s="155" t="str">
        <f>IF(G24="no tubes","",IF(G14=0,"",IF(G6="Round",G14*((G15^2-(G15-2*G16)^2)*PI()/4),IF(G6="Square",G14*(G15^2-(G15-2*G16)^2),""))))</f>
        <v/>
      </c>
      <c r="H28" s="155">
        <f t="shared" si="0"/>
        <v>499.51323192077712</v>
      </c>
      <c r="I28" s="155" t="str">
        <f>IF(I26="Tubing Only","",(I18-I19)*I22)</f>
        <v/>
      </c>
      <c r="J28" s="155" t="str">
        <f>IF(J26="Tubing Only","",(J18-J19)*J22)</f>
        <v/>
      </c>
      <c r="K28" s="133">
        <f>IF($F$2="Tubing only",H28,IF($F$2="Composite only",I28+J28,IF($F$2="Tubes + Composite",H28+I28+J28,"No Type Selected")))</f>
        <v>499.51323192077712</v>
      </c>
      <c r="L28" s="319">
        <f>IF(AND($F$2="tubing only",AND(E5="steel",F5="steel",G5="steel")),100*K28/C28,"NA")</f>
        <v>139.18067226890759</v>
      </c>
      <c r="M28" t="str">
        <f>IF(AND(95&lt;L28,L28&lt;100),"For tubes only, provided your actual tube measures &gt;= your nominal OD and wall this is OK","")</f>
        <v/>
      </c>
      <c r="S28" s="151"/>
    </row>
    <row r="29" spans="2:20">
      <c r="B29" s="112" t="s">
        <v>252</v>
      </c>
      <c r="C29" s="133">
        <f>C$28*C9/1000000</f>
        <v>109463.14114755986</v>
      </c>
      <c r="D29" s="151"/>
      <c r="E29" s="133">
        <f>IF(E24="no tubes","",IF(E14=0,"",E$28*E9/1000000))</f>
        <v>152351.53573583701</v>
      </c>
      <c r="F29" s="133" t="str">
        <f>IF(F24="no tubes","",IF(F14=0,"",F$28*F9/1000000))</f>
        <v/>
      </c>
      <c r="G29" s="133" t="str">
        <f>IF(G24="no tubes","",IF(G14=0,"",G$28*G9/1000000))</f>
        <v/>
      </c>
      <c r="H29" s="133">
        <f t="shared" si="0"/>
        <v>152351.53573583701</v>
      </c>
      <c r="I29" s="133" t="str">
        <f>IF(I26="Tubing Only","","N/A")</f>
        <v/>
      </c>
      <c r="J29" s="133" t="str">
        <f>IF(J26="Tubing Only","","N/A")</f>
        <v/>
      </c>
      <c r="K29" s="133">
        <f>IF($F$2="Tubing only",H29,"N/A")</f>
        <v>152351.53573583701</v>
      </c>
      <c r="L29" s="174">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112" t="s">
        <v>253</v>
      </c>
      <c r="C30" s="133">
        <f>C$28*C10/1000000</f>
        <v>130996.87383232574</v>
      </c>
      <c r="D30" s="151"/>
      <c r="E30" s="133">
        <f>IF(E24="no tubes","",IF(E14=0,"",E$28*E10/1000000))</f>
        <v>182322.32965108365</v>
      </c>
      <c r="F30" s="133" t="str">
        <f>IF(F24="no tubes","",IF(F14=0,"",F$28*F10/1000000))</f>
        <v/>
      </c>
      <c r="G30" s="133" t="str">
        <f>IF(G24="no tubes","",IF(G14=0,"",G$28*G10/1000000))</f>
        <v/>
      </c>
      <c r="H30" s="133">
        <f t="shared" si="0"/>
        <v>182322.32965108365</v>
      </c>
      <c r="I30" s="133" t="str">
        <f>IF(I26="Tubing Only","","N/A")</f>
        <v/>
      </c>
      <c r="J30" s="133" t="str">
        <f>IF(J26="Tubing Only","","N/A")</f>
        <v/>
      </c>
      <c r="K30" s="133">
        <f>IF($F$2="Tubing only",H30,"N/A")</f>
        <v>182322.32965108365</v>
      </c>
      <c r="L30" s="174">
        <f>IF(AND($F$2="tubing only",OR($E30&lt;0.95*($E$14/$C$14)*$C30,$F30&lt;0.95*($F$14/$C$14)*$C30,$G30&lt;0.95*($G$14/$C$14)*$C30)),0,IF(NOT($F$2="tubing only"),"NA",100*H30/C30))</f>
        <v>139.18067226890759</v>
      </c>
      <c r="M30" t="str">
        <f>IF(AND(95&lt;L30,L30&lt;100),"For tubes only, provided your actual tube measures &gt;= your nominal OD and wall this is OK","")</f>
        <v/>
      </c>
      <c r="S30" s="151"/>
    </row>
    <row r="31" spans="2:20">
      <c r="B31" s="112" t="s">
        <v>254</v>
      </c>
      <c r="C31" s="133">
        <f>C$28*C11/1000000</f>
        <v>64601.198054297631</v>
      </c>
      <c r="D31" s="151"/>
      <c r="E31" s="133">
        <f>IF(E24="no tubes","",IF(E14=0,"",E$28*E11/1000000))</f>
        <v>89912.381745739884</v>
      </c>
      <c r="F31" s="133" t="str">
        <f>IF(F24="no tubes","",IF(F14=0,"",F$28*F11/1000000))</f>
        <v/>
      </c>
      <c r="G31" s="133" t="str">
        <f>IF(G24="no tubes","",IF(G14=0,"",G$28*G11/1000000))</f>
        <v/>
      </c>
      <c r="H31" s="133">
        <f t="shared" si="0"/>
        <v>89912.381745739884</v>
      </c>
      <c r="I31" s="133" t="str">
        <f>IF(I26="Tubing Only","","N/A")</f>
        <v/>
      </c>
      <c r="J31" s="133" t="str">
        <f>IF(J26="Tubing Only","","N/A")</f>
        <v/>
      </c>
      <c r="K31" s="133">
        <f>IF($F$2="Tubing only",H31,"N/A")</f>
        <v>89912.381745739884</v>
      </c>
      <c r="L31" s="174">
        <f>IF(AND($F$2="tubing only",OR($E31&lt;0.95*($E$14/$C$14)*$C31,$F31&lt;0.95*($F$14/$C$14)*$C31,$G31&lt;0.95*($G$14/$C$14)*$C31)),0,IF(NOT($F$2="tubing only"),"NA",100*H31/C31))</f>
        <v>139.18067226890756</v>
      </c>
      <c r="M31" t="str">
        <f>IF(AND(95&lt;L31,L31&lt;100),"For tubes only, provided your actual tube measures &gt;= your nominal OD and wall this is OK","")</f>
        <v/>
      </c>
      <c r="S31" s="151"/>
    </row>
    <row r="32" spans="2:20">
      <c r="B32" s="112" t="s">
        <v>255</v>
      </c>
      <c r="C32" s="133">
        <f>IF(C14=0,"",C$28*C12/1000000)</f>
        <v>107668.66342382938</v>
      </c>
      <c r="D32" s="151"/>
      <c r="E32" s="133">
        <f>IF(E24="no tubes","",IF(E14=0,"",E$28*E12/1000000))</f>
        <v>149853.96957623312</v>
      </c>
      <c r="F32" s="133" t="str">
        <f>IF(F24="no tubes","",IF(F14=0,"",F$28*F12/1000000))</f>
        <v/>
      </c>
      <c r="G32" s="133" t="str">
        <f>IF(G24="no tubes","",IF(G14=0,"",G$28*G12/1000000))</f>
        <v/>
      </c>
      <c r="H32" s="133">
        <f t="shared" si="0"/>
        <v>149853.96957623312</v>
      </c>
      <c r="I32" s="133" t="str">
        <f>IF(I26="tubing only","","N/A")</f>
        <v/>
      </c>
      <c r="J32" s="133" t="str">
        <f>IF(J26="tubing only","","N/A")</f>
        <v/>
      </c>
      <c r="K32" s="133">
        <f>IF($F$2="Tubing only",H32,"N/A")</f>
        <v>149853.96957623312</v>
      </c>
      <c r="L32" s="174">
        <f>IF(AND($F$2="tubing only",OR($E32&lt;0.95*($E$14/$C$14)*$C32,$F32&lt;0.95*($F$14/$C$14)*$C32,$G32&lt;0.95*($G$14/$C$14)*$C32)),0,IF(NOT($F$2="tubing only"),"NA",100*H32/C32))</f>
        <v>139.18067226890756</v>
      </c>
      <c r="M32" t="str">
        <f>IF(AND(95&lt;L32,L32&lt;100),"For tubes only, provided your actual tube measures &gt;= your nominal OD and wall this is OK","")</f>
        <v/>
      </c>
      <c r="S32" s="151"/>
    </row>
    <row r="33" spans="2:16">
      <c r="B33" s="112" t="s">
        <v>256</v>
      </c>
      <c r="C33" s="133">
        <f>C14*4*C10*C26/(0.5*C24*1)</f>
        <v>2934.9167671181112</v>
      </c>
      <c r="E33" s="133">
        <f>IF(E24="no tubes","",IF(E14=0,"",E14*4*E10*E26/(0.5*E24*1)))</f>
        <v>4587.954852321428</v>
      </c>
      <c r="F33" s="133" t="str">
        <f>IF(F24="no tubes","",IF(F14=0,"",F14*4*F10*F26/(0.5*F24*1)))</f>
        <v/>
      </c>
      <c r="G33" s="133" t="str">
        <f>IF(G24="no tubes","",IF(G14=0,"",G14*4*G10*G26/(0.5*G24*1)))</f>
        <v/>
      </c>
      <c r="H33" s="133">
        <f t="shared" si="0"/>
        <v>4587.954852321428</v>
      </c>
      <c r="I33" s="133" t="str">
        <f>IF(I26="tubing only","","N/A")</f>
        <v/>
      </c>
      <c r="J33" s="133" t="str">
        <f>IF(J26="tubing only","","N/A")</f>
        <v/>
      </c>
      <c r="K33" s="133">
        <f>IF($F$2="Tubing only",H33,"N/A")</f>
        <v>4587.954852321428</v>
      </c>
      <c r="L33" s="174">
        <f>IF(AND($F$2="tubing only",OR($E33&lt;0.95*($E$14/$C$14)*$C33,$F33&lt;0.95*($F$14/$C$14)*$C33,$G33&lt;0.95*($G$14/$C$14)*$C33)),0,IF(NOT($F$2="tubing only"),"NA",100*H33/C33))</f>
        <v>156.32316744799846</v>
      </c>
    </row>
    <row r="34" spans="2:16">
      <c r="B34" s="112" t="s">
        <v>257</v>
      </c>
      <c r="C34" s="133">
        <f>IF(C14=0,"",C33*1^3/(48*C27))</f>
        <v>1.1975065616797901E-2</v>
      </c>
      <c r="E34" s="133">
        <f>IF(E24="no tubes","",IF(E14=0,"",($C$33*1^3/(48*E27))))</f>
        <v>6.9491268731545451E-3</v>
      </c>
      <c r="F34" s="133" t="str">
        <f>IF(F24="no tubes","",IF(F14=0,"",($C$33*1^3/(48*F27))))</f>
        <v/>
      </c>
      <c r="G34" s="133" t="str">
        <f>IF(G24="no tubes","",IF(G14=0,"",($C$33*1^3/(48*G27))))</f>
        <v/>
      </c>
      <c r="H34" s="133">
        <f>IF(F2="composite only","",$C$33*1^3/(48*H27))</f>
        <v>6.9491268731545451E-3</v>
      </c>
      <c r="I34" s="133" t="str">
        <f>IF(NOT($F$2="tubing only"),"N/A","")</f>
        <v/>
      </c>
      <c r="J34" s="133" t="str">
        <f>IF(NOT($F$2="tubing only"),"N/A","")</f>
        <v/>
      </c>
      <c r="K34" s="133" t="str">
        <f>IF($F$2="Tubing only","","N/A")</f>
        <v/>
      </c>
      <c r="L34" s="174">
        <f>IF(AND($F$2="tubing only",H34&gt;1.05*C34),101,IF(NOT($F$2="tubing only"),"NA",100*H34/C34))</f>
        <v>58.029969066780964</v>
      </c>
    </row>
    <row r="35" spans="2:16">
      <c r="B35" s="112" t="s">
        <v>258</v>
      </c>
      <c r="C35" s="133">
        <f>0.5*C33*(C33*1^3/(48*C27))</f>
        <v>17.572910433039873</v>
      </c>
      <c r="E35" s="133">
        <f>IF(E24="no tubes","",0.5*E33*(E33*1^3/(48*E27)))</f>
        <v>24.919695254424422</v>
      </c>
      <c r="F35" s="133" t="str">
        <f>IF(F24="no tubes","",0.5*F33*(F33*1^3/(48*F27)))</f>
        <v/>
      </c>
      <c r="G35" s="133" t="str">
        <f>IF(G24="no tubes","",0.5*G33*(G33*1^3/(48*G27)))</f>
        <v/>
      </c>
      <c r="H35" s="133">
        <f>IF(SUM(E35:G35)&gt;0,SUM(E35:G35),"")</f>
        <v>24.919695254424422</v>
      </c>
      <c r="I35" s="133" t="str">
        <f>IF(I26="tubing only","","N/A")</f>
        <v/>
      </c>
      <c r="J35" s="133" t="str">
        <f>IF(J26="tubing only","","N/A")</f>
        <v/>
      </c>
      <c r="K35" s="133">
        <f>IF($F$2="Tubing only",H35,IF($F$2="Composite only",I35,IF($F$2="Tubes + Composite",H35+I35,"No Type Selected")))</f>
        <v>24.919695254424422</v>
      </c>
      <c r="L35" s="174">
        <f>IF(AND($F$2="tubing only",OR($E35&lt;(0.999*E14/C14)*$C35,$F35&lt;(F14/C14)*$C35,$G35&lt;(G14/C14)*$C35)),0,IF(NOT($F$2="tubing only"),"NA",100*H35/C35))</f>
        <v>141.80744475639861</v>
      </c>
      <c r="N35" s="42" t="s">
        <v>259</v>
      </c>
      <c r="O35" s="42"/>
      <c r="P35" s="42"/>
    </row>
    <row r="36" spans="2:16">
      <c r="C36" s="303">
        <f>0.99*C27/C14</f>
        <v>1684.9638590400007</v>
      </c>
      <c r="D36" s="304"/>
      <c r="E36" s="303">
        <f>IF(AND($F$2="tubing only",E14&gt;0),E27/E14,9E+99)</f>
        <v>2199.7043812499996</v>
      </c>
      <c r="F36" s="303">
        <f>IF(AND($F$2="tubing only",F14&gt;0),F27/F14,9E+99)</f>
        <v>8.9999999999999999E+99</v>
      </c>
      <c r="G36" s="303">
        <f>IF(AND($F$2="tubing only",G14&gt;0),G27/G14,9E+99)</f>
        <v>8.9999999999999999E+99</v>
      </c>
      <c r="H36" s="22"/>
    </row>
    <row r="37" spans="2:16">
      <c r="B37" s="15" t="s">
        <v>288</v>
      </c>
      <c r="E37" s="151"/>
    </row>
    <row r="38" spans="2:16">
      <c r="B38" s="176"/>
      <c r="C38" s="177"/>
      <c r="D38" s="177"/>
      <c r="E38" s="177"/>
      <c r="F38" s="177"/>
      <c r="G38" s="177"/>
      <c r="H38" s="177"/>
      <c r="I38" s="177"/>
      <c r="J38" s="177"/>
      <c r="K38" s="177"/>
      <c r="L38" s="177"/>
      <c r="M38" s="177"/>
      <c r="N38" s="177"/>
      <c r="O38" s="177"/>
      <c r="P38" s="178"/>
    </row>
    <row r="39" spans="2:16">
      <c r="B39" s="179" t="s">
        <v>289</v>
      </c>
      <c r="C39" s="72"/>
      <c r="D39" s="72"/>
      <c r="E39" s="72"/>
      <c r="F39" s="72"/>
      <c r="G39" s="72"/>
      <c r="H39" s="72"/>
      <c r="I39" s="72"/>
      <c r="J39" s="72"/>
      <c r="K39" s="72"/>
      <c r="L39" s="72"/>
      <c r="M39" s="72"/>
      <c r="N39" s="72"/>
      <c r="O39" s="72"/>
      <c r="P39" s="101"/>
    </row>
    <row r="40" spans="2:16">
      <c r="B40" s="100"/>
      <c r="C40" s="72"/>
      <c r="D40" s="72"/>
      <c r="E40" s="72"/>
      <c r="F40" s="72"/>
      <c r="G40" s="72"/>
      <c r="H40" s="106"/>
      <c r="I40" s="72"/>
      <c r="J40" s="72"/>
      <c r="K40" s="72"/>
      <c r="L40" s="72"/>
      <c r="M40" s="72"/>
      <c r="N40" s="72"/>
      <c r="O40" s="72"/>
      <c r="P40" s="101"/>
    </row>
    <row r="41" spans="2:16">
      <c r="B41" s="100"/>
      <c r="C41" s="72"/>
      <c r="D41" s="72"/>
      <c r="E41" s="72"/>
      <c r="F41" s="72"/>
      <c r="G41" s="72"/>
      <c r="H41" s="72"/>
      <c r="I41" s="72"/>
      <c r="J41" s="72"/>
      <c r="K41" s="72"/>
      <c r="L41" s="72"/>
      <c r="M41" s="72"/>
      <c r="N41" s="72"/>
      <c r="O41" s="72"/>
      <c r="P41" s="101"/>
    </row>
    <row r="42" spans="2:16">
      <c r="B42" s="100"/>
      <c r="C42" s="72"/>
      <c r="D42" s="72"/>
      <c r="E42" s="72"/>
      <c r="F42" s="72"/>
      <c r="G42" s="72"/>
      <c r="H42" s="72"/>
      <c r="I42" s="72"/>
      <c r="J42" s="72"/>
      <c r="K42" s="72"/>
      <c r="L42" s="72"/>
      <c r="M42" s="72"/>
      <c r="N42" s="72"/>
      <c r="O42" s="72"/>
      <c r="P42" s="101"/>
    </row>
    <row r="43" spans="2:16">
      <c r="B43" s="100"/>
      <c r="C43" s="72"/>
      <c r="D43" s="72"/>
      <c r="E43" s="72"/>
      <c r="F43" s="72"/>
      <c r="G43" s="72"/>
      <c r="H43" s="72"/>
      <c r="I43" s="72"/>
      <c r="J43" s="72"/>
      <c r="K43" s="72"/>
      <c r="L43" s="72"/>
      <c r="M43" s="72"/>
      <c r="N43" s="72"/>
      <c r="O43" s="72"/>
      <c r="P43" s="101"/>
    </row>
    <row r="44" spans="2:16">
      <c r="B44" s="100"/>
      <c r="C44" s="72"/>
      <c r="D44" s="72"/>
      <c r="E44" s="72"/>
      <c r="F44" s="72"/>
      <c r="G44" s="72"/>
      <c r="H44" s="72"/>
      <c r="I44" s="72"/>
      <c r="J44" s="72"/>
      <c r="K44" s="72"/>
      <c r="L44" s="72"/>
      <c r="M44" s="72"/>
      <c r="N44" s="72"/>
      <c r="O44" s="72"/>
      <c r="P44" s="101"/>
    </row>
    <row r="45" spans="2:16">
      <c r="B45" s="100"/>
      <c r="C45" s="72"/>
      <c r="D45" s="72"/>
      <c r="E45" s="72"/>
      <c r="F45" s="72"/>
      <c r="G45" s="72"/>
      <c r="H45" s="72"/>
      <c r="I45" s="72"/>
      <c r="J45" s="72"/>
      <c r="K45" s="72"/>
      <c r="L45" s="72"/>
      <c r="M45" s="72"/>
      <c r="N45" s="72"/>
      <c r="O45" s="72"/>
      <c r="P45" s="101"/>
    </row>
    <row r="46" spans="2:16">
      <c r="B46" s="100"/>
      <c r="C46" s="72"/>
      <c r="D46" s="72"/>
      <c r="E46" s="72"/>
      <c r="F46" s="72"/>
      <c r="G46" s="72"/>
      <c r="H46" s="72"/>
      <c r="I46" s="72"/>
      <c r="J46" s="72"/>
      <c r="K46" s="72"/>
      <c r="L46" s="72"/>
      <c r="M46" s="72"/>
      <c r="N46" s="72"/>
      <c r="O46" s="72"/>
      <c r="P46" s="101"/>
    </row>
    <row r="47" spans="2:16">
      <c r="B47" s="100"/>
      <c r="C47" s="72"/>
      <c r="D47" s="72"/>
      <c r="E47" s="72"/>
      <c r="F47" s="72"/>
      <c r="G47" s="72"/>
      <c r="H47" s="72"/>
      <c r="I47" s="72"/>
      <c r="J47" s="72"/>
      <c r="K47" s="72"/>
      <c r="L47" s="72"/>
      <c r="M47" s="72"/>
      <c r="N47" s="72"/>
      <c r="O47" s="72"/>
      <c r="P47" s="101"/>
    </row>
    <row r="48" spans="2:16">
      <c r="B48" s="100"/>
      <c r="C48" s="72"/>
      <c r="D48" s="72"/>
      <c r="E48" s="72"/>
      <c r="F48" s="72"/>
      <c r="G48" s="72"/>
      <c r="H48" s="72"/>
      <c r="I48" s="72"/>
      <c r="J48" s="72"/>
      <c r="K48" s="72"/>
      <c r="L48" s="72"/>
      <c r="M48" s="72"/>
      <c r="N48" s="72"/>
      <c r="O48" s="72"/>
      <c r="P48" s="101"/>
    </row>
    <row r="49" spans="2:16">
      <c r="B49" s="100"/>
      <c r="C49" s="72"/>
      <c r="D49" s="72"/>
      <c r="E49" s="72"/>
      <c r="F49" s="72"/>
      <c r="G49" s="72"/>
      <c r="H49" s="72"/>
      <c r="I49" s="72"/>
      <c r="J49" s="72"/>
      <c r="K49" s="72"/>
      <c r="L49" s="72"/>
      <c r="M49" s="72"/>
      <c r="N49" s="72"/>
      <c r="O49" s="72"/>
      <c r="P49" s="101"/>
    </row>
    <row r="50" spans="2:16">
      <c r="B50" s="100"/>
      <c r="C50" s="72"/>
      <c r="D50" s="72"/>
      <c r="E50" s="72"/>
      <c r="F50" s="72"/>
      <c r="G50" s="72"/>
      <c r="H50" s="72"/>
      <c r="I50" s="72"/>
      <c r="J50" s="72"/>
      <c r="K50" s="72"/>
      <c r="L50" s="72"/>
      <c r="M50" s="72"/>
      <c r="N50" s="72"/>
      <c r="O50" s="72"/>
      <c r="P50" s="101"/>
    </row>
    <row r="51" spans="2:16">
      <c r="B51" s="100"/>
      <c r="C51" s="72"/>
      <c r="D51" s="72"/>
      <c r="E51" s="72"/>
      <c r="F51" s="72"/>
      <c r="G51" s="72"/>
      <c r="H51" s="72"/>
      <c r="I51" s="72"/>
      <c r="J51" s="72"/>
      <c r="K51" s="72"/>
      <c r="L51" s="72"/>
      <c r="M51" s="72"/>
      <c r="N51" s="72"/>
      <c r="O51" s="72"/>
      <c r="P51" s="101"/>
    </row>
    <row r="52" spans="2:16">
      <c r="B52" s="100"/>
      <c r="C52" s="72"/>
      <c r="D52" s="72"/>
      <c r="E52" s="72"/>
      <c r="F52" s="72"/>
      <c r="G52" s="72"/>
      <c r="H52" s="72"/>
      <c r="I52" s="72"/>
      <c r="J52" s="72"/>
      <c r="K52" s="72"/>
      <c r="L52" s="72"/>
      <c r="M52" s="72"/>
      <c r="N52" s="72"/>
      <c r="O52" s="72"/>
      <c r="P52" s="101"/>
    </row>
    <row r="53" spans="2:16">
      <c r="B53" s="100"/>
      <c r="C53" s="72"/>
      <c r="D53" s="72"/>
      <c r="E53" s="72"/>
      <c r="F53" s="72"/>
      <c r="G53" s="72"/>
      <c r="H53" s="72"/>
      <c r="I53" s="72"/>
      <c r="J53" s="72"/>
      <c r="K53" s="72"/>
      <c r="L53" s="72"/>
      <c r="M53" s="72"/>
      <c r="N53" s="72"/>
      <c r="O53" s="72"/>
      <c r="P53" s="101"/>
    </row>
    <row r="54" spans="2:16">
      <c r="B54" s="100"/>
      <c r="C54" s="72"/>
      <c r="D54" s="72"/>
      <c r="E54" s="72"/>
      <c r="F54" s="72"/>
      <c r="G54" s="72"/>
      <c r="H54" s="72"/>
      <c r="I54" s="72"/>
      <c r="J54" s="72"/>
      <c r="K54" s="72"/>
      <c r="L54" s="72"/>
      <c r="M54" s="72"/>
      <c r="N54" s="72"/>
      <c r="O54" s="72"/>
      <c r="P54" s="101"/>
    </row>
    <row r="55" spans="2:16">
      <c r="B55" s="100"/>
      <c r="C55" s="72"/>
      <c r="D55" s="72"/>
      <c r="E55" s="72"/>
      <c r="F55" s="72"/>
      <c r="G55" s="72"/>
      <c r="H55" s="72"/>
      <c r="I55" s="72"/>
      <c r="J55" s="72"/>
      <c r="K55" s="72"/>
      <c r="L55" s="72"/>
      <c r="M55" s="72"/>
      <c r="N55" s="72"/>
      <c r="O55" s="72"/>
      <c r="P55" s="101"/>
    </row>
    <row r="56" spans="2:16">
      <c r="B56" s="100"/>
      <c r="C56" s="72"/>
      <c r="D56" s="72"/>
      <c r="E56" s="72"/>
      <c r="F56" s="72"/>
      <c r="G56" s="72"/>
      <c r="H56" s="72"/>
      <c r="I56" s="72"/>
      <c r="J56" s="72"/>
      <c r="K56" s="72"/>
      <c r="L56" s="72"/>
      <c r="M56" s="72"/>
      <c r="N56" s="72"/>
      <c r="O56" s="72"/>
      <c r="P56" s="101"/>
    </row>
    <row r="57" spans="2:16">
      <c r="B57" s="100"/>
      <c r="C57" s="72"/>
      <c r="D57" s="72"/>
      <c r="E57" s="72"/>
      <c r="F57" s="72"/>
      <c r="G57" s="72"/>
      <c r="H57" s="72"/>
      <c r="I57" s="72"/>
      <c r="J57" s="72"/>
      <c r="K57" s="72"/>
      <c r="L57" s="72"/>
      <c r="M57" s="72"/>
      <c r="N57" s="72"/>
      <c r="O57" s="72"/>
      <c r="P57" s="101"/>
    </row>
    <row r="58" spans="2:16">
      <c r="B58" s="100"/>
      <c r="C58" s="72"/>
      <c r="D58" s="72"/>
      <c r="E58" s="72"/>
      <c r="F58" s="72"/>
      <c r="G58" s="72"/>
      <c r="H58" s="72"/>
      <c r="I58" s="72"/>
      <c r="J58" s="72"/>
      <c r="K58" s="72"/>
      <c r="L58" s="72"/>
      <c r="M58" s="72"/>
      <c r="N58" s="72"/>
      <c r="O58" s="72"/>
      <c r="P58" s="101"/>
    </row>
    <row r="59" spans="2:16">
      <c r="B59" s="100"/>
      <c r="C59" s="72"/>
      <c r="D59" s="72"/>
      <c r="E59" s="72"/>
      <c r="F59" s="72"/>
      <c r="G59" s="72"/>
      <c r="H59" s="72"/>
      <c r="I59" s="72"/>
      <c r="J59" s="72"/>
      <c r="K59" s="72"/>
      <c r="L59" s="72"/>
      <c r="M59" s="72"/>
      <c r="N59" s="72"/>
      <c r="O59" s="72"/>
      <c r="P59" s="101"/>
    </row>
    <row r="60" spans="2:16">
      <c r="B60" s="100"/>
      <c r="C60" s="72"/>
      <c r="D60" s="72"/>
      <c r="E60" s="72"/>
      <c r="F60" s="72"/>
      <c r="G60" s="72"/>
      <c r="H60" s="72"/>
      <c r="I60" s="72"/>
      <c r="J60" s="72"/>
      <c r="K60" s="72"/>
      <c r="L60" s="72"/>
      <c r="M60" s="72"/>
      <c r="N60" s="72"/>
      <c r="O60" s="72"/>
      <c r="P60" s="101"/>
    </row>
    <row r="61" spans="2:16">
      <c r="B61" s="100"/>
      <c r="C61" s="72"/>
      <c r="D61" s="72"/>
      <c r="E61" s="72"/>
      <c r="F61" s="72"/>
      <c r="G61" s="72"/>
      <c r="H61" s="72"/>
      <c r="I61" s="72"/>
      <c r="J61" s="72"/>
      <c r="K61" s="72"/>
      <c r="L61" s="72"/>
      <c r="M61" s="72"/>
      <c r="N61" s="72"/>
      <c r="O61" s="72"/>
      <c r="P61" s="101"/>
    </row>
    <row r="62" spans="2:16">
      <c r="B62" s="100"/>
      <c r="C62" s="72"/>
      <c r="D62" s="72"/>
      <c r="E62" s="72"/>
      <c r="F62" s="72"/>
      <c r="G62" s="72"/>
      <c r="H62" s="72"/>
      <c r="I62" s="72"/>
      <c r="J62" s="72"/>
      <c r="K62" s="72"/>
      <c r="L62" s="72"/>
      <c r="M62" s="72"/>
      <c r="N62" s="72"/>
      <c r="O62" s="72"/>
      <c r="P62" s="101"/>
    </row>
    <row r="63" spans="2:16">
      <c r="B63" s="100"/>
      <c r="C63" s="72"/>
      <c r="D63" s="72"/>
      <c r="E63" s="72"/>
      <c r="F63" s="72"/>
      <c r="G63" s="72"/>
      <c r="H63" s="72"/>
      <c r="I63" s="72"/>
      <c r="J63" s="72"/>
      <c r="K63" s="72"/>
      <c r="L63" s="72"/>
      <c r="M63" s="72"/>
      <c r="N63" s="72"/>
      <c r="O63" s="72"/>
      <c r="P63" s="101"/>
    </row>
    <row r="64" spans="2:16">
      <c r="B64" s="100"/>
      <c r="C64" s="72"/>
      <c r="D64" s="72"/>
      <c r="E64" s="72"/>
      <c r="F64" s="72"/>
      <c r="G64" s="72"/>
      <c r="H64" s="72"/>
      <c r="I64" s="72"/>
      <c r="J64" s="72"/>
      <c r="K64" s="72"/>
      <c r="L64" s="72"/>
      <c r="M64" s="72"/>
      <c r="N64" s="72"/>
      <c r="O64" s="72"/>
      <c r="P64" s="101"/>
    </row>
    <row r="65" spans="2:16">
      <c r="B65" s="100"/>
      <c r="C65" s="72"/>
      <c r="D65" s="72"/>
      <c r="E65" s="72"/>
      <c r="F65" s="72"/>
      <c r="G65" s="72"/>
      <c r="H65" s="72"/>
      <c r="I65" s="72"/>
      <c r="J65" s="72"/>
      <c r="K65" s="72"/>
      <c r="L65" s="72"/>
      <c r="M65" s="72"/>
      <c r="N65" s="72"/>
      <c r="O65" s="72"/>
      <c r="P65" s="101"/>
    </row>
    <row r="66" spans="2:16">
      <c r="B66" s="100"/>
      <c r="C66" s="72"/>
      <c r="D66" s="72"/>
      <c r="E66" s="72"/>
      <c r="F66" s="72"/>
      <c r="G66" s="72"/>
      <c r="H66" s="72"/>
      <c r="I66" s="72"/>
      <c r="J66" s="72"/>
      <c r="K66" s="72"/>
      <c r="L66" s="72"/>
      <c r="M66" s="72"/>
      <c r="N66" s="72"/>
      <c r="O66" s="72"/>
      <c r="P66" s="101"/>
    </row>
    <row r="67" spans="2:16">
      <c r="B67" s="100"/>
      <c r="C67" s="72"/>
      <c r="D67" s="72"/>
      <c r="E67" s="72"/>
      <c r="F67" s="72"/>
      <c r="G67" s="72"/>
      <c r="H67" s="72"/>
      <c r="I67" s="72"/>
      <c r="J67" s="72"/>
      <c r="K67" s="72"/>
      <c r="L67" s="72"/>
      <c r="M67" s="72"/>
      <c r="N67" s="72"/>
      <c r="O67" s="72"/>
      <c r="P67" s="101"/>
    </row>
    <row r="68" spans="2:16">
      <c r="B68" s="100"/>
      <c r="C68" s="72"/>
      <c r="D68" s="72"/>
      <c r="E68" s="72"/>
      <c r="F68" s="72"/>
      <c r="G68" s="72"/>
      <c r="H68" s="72"/>
      <c r="I68" s="72"/>
      <c r="J68" s="72"/>
      <c r="K68" s="72"/>
      <c r="L68" s="72"/>
      <c r="M68" s="72"/>
      <c r="N68" s="72"/>
      <c r="O68" s="72"/>
      <c r="P68" s="101"/>
    </row>
    <row r="69" spans="2:16">
      <c r="B69" s="100"/>
      <c r="C69" s="72"/>
      <c r="D69" s="72"/>
      <c r="E69" s="72"/>
      <c r="F69" s="72"/>
      <c r="G69" s="72"/>
      <c r="H69" s="72"/>
      <c r="I69" s="72"/>
      <c r="J69" s="72"/>
      <c r="K69" s="72"/>
      <c r="L69" s="72"/>
      <c r="M69" s="72"/>
      <c r="N69" s="72"/>
      <c r="O69" s="72"/>
      <c r="P69" s="101"/>
    </row>
    <row r="70" spans="2:16">
      <c r="B70" s="100"/>
      <c r="C70" s="72"/>
      <c r="D70" s="72"/>
      <c r="E70" s="72"/>
      <c r="F70" s="72"/>
      <c r="G70" s="72"/>
      <c r="H70" s="72"/>
      <c r="I70" s="72"/>
      <c r="J70" s="72"/>
      <c r="K70" s="72"/>
      <c r="L70" s="72"/>
      <c r="M70" s="72"/>
      <c r="N70" s="72"/>
      <c r="O70" s="72"/>
      <c r="P70" s="101"/>
    </row>
    <row r="71" spans="2:16">
      <c r="B71" s="100"/>
      <c r="C71" s="72"/>
      <c r="D71" s="72"/>
      <c r="E71" s="72"/>
      <c r="F71" s="72"/>
      <c r="G71" s="72"/>
      <c r="H71" s="72"/>
      <c r="I71" s="72"/>
      <c r="J71" s="72"/>
      <c r="K71" s="72"/>
      <c r="L71" s="72"/>
      <c r="M71" s="72"/>
      <c r="N71" s="72"/>
      <c r="O71" s="72"/>
      <c r="P71" s="101"/>
    </row>
    <row r="72" spans="2:16">
      <c r="B72" s="100"/>
      <c r="C72" s="72"/>
      <c r="D72" s="72"/>
      <c r="E72" s="72"/>
      <c r="F72" s="72"/>
      <c r="G72" s="72"/>
      <c r="H72" s="72"/>
      <c r="I72" s="72"/>
      <c r="J72" s="72"/>
      <c r="K72" s="72"/>
      <c r="L72" s="72"/>
      <c r="M72" s="72"/>
      <c r="N72" s="72"/>
      <c r="O72" s="72"/>
      <c r="P72" s="101"/>
    </row>
    <row r="73" spans="2:16">
      <c r="B73" s="100"/>
      <c r="C73" s="72"/>
      <c r="D73" s="72"/>
      <c r="E73" s="72"/>
      <c r="F73" s="72"/>
      <c r="G73" s="72"/>
      <c r="H73" s="72"/>
      <c r="I73" s="72"/>
      <c r="J73" s="72"/>
      <c r="K73" s="72"/>
      <c r="L73" s="72"/>
      <c r="M73" s="72"/>
      <c r="N73" s="72"/>
      <c r="O73" s="72"/>
      <c r="P73" s="101"/>
    </row>
    <row r="74" spans="2:16">
      <c r="B74" s="100"/>
      <c r="C74" s="72"/>
      <c r="D74" s="72"/>
      <c r="E74" s="72"/>
      <c r="F74" s="72"/>
      <c r="G74" s="72"/>
      <c r="H74" s="72"/>
      <c r="I74" s="72"/>
      <c r="J74" s="72"/>
      <c r="K74" s="72"/>
      <c r="L74" s="72"/>
      <c r="M74" s="72"/>
      <c r="N74" s="72"/>
      <c r="O74" s="72"/>
      <c r="P74" s="101"/>
    </row>
    <row r="75" spans="2:16">
      <c r="B75" s="100"/>
      <c r="C75" s="72"/>
      <c r="D75" s="72"/>
      <c r="E75" s="72"/>
      <c r="F75" s="72"/>
      <c r="G75" s="72"/>
      <c r="H75" s="72"/>
      <c r="I75" s="72"/>
      <c r="J75" s="72"/>
      <c r="K75" s="72"/>
      <c r="L75" s="72"/>
      <c r="M75" s="72"/>
      <c r="N75" s="72"/>
      <c r="O75" s="72"/>
      <c r="P75" s="101"/>
    </row>
    <row r="76" spans="2:16">
      <c r="B76" s="100"/>
      <c r="C76" s="72"/>
      <c r="D76" s="72"/>
      <c r="E76" s="72"/>
      <c r="F76" s="72"/>
      <c r="G76" s="72"/>
      <c r="H76" s="72"/>
      <c r="I76" s="72"/>
      <c r="J76" s="72"/>
      <c r="K76" s="72"/>
      <c r="L76" s="72"/>
      <c r="M76" s="72"/>
      <c r="N76" s="72"/>
      <c r="O76" s="72"/>
      <c r="P76" s="101"/>
    </row>
    <row r="77" spans="2:16">
      <c r="B77" s="100"/>
      <c r="C77" s="72"/>
      <c r="D77" s="72"/>
      <c r="E77" s="72"/>
      <c r="F77" s="72"/>
      <c r="G77" s="72"/>
      <c r="H77" s="72"/>
      <c r="I77" s="72"/>
      <c r="J77" s="72"/>
      <c r="K77" s="72"/>
      <c r="L77" s="72"/>
      <c r="M77" s="72"/>
      <c r="N77" s="72"/>
      <c r="O77" s="72"/>
      <c r="P77" s="101"/>
    </row>
    <row r="78" spans="2:16">
      <c r="B78" s="100"/>
      <c r="C78" s="72"/>
      <c r="D78" s="72"/>
      <c r="E78" s="72"/>
      <c r="F78" s="72"/>
      <c r="G78" s="72"/>
      <c r="H78" s="72"/>
      <c r="I78" s="72"/>
      <c r="J78" s="72"/>
      <c r="K78" s="72"/>
      <c r="L78" s="72"/>
      <c r="M78" s="72"/>
      <c r="N78" s="72"/>
      <c r="O78" s="72"/>
      <c r="P78" s="101"/>
    </row>
    <row r="79" spans="2:16">
      <c r="B79" s="100"/>
      <c r="C79" s="72"/>
      <c r="D79" s="72"/>
      <c r="E79" s="72"/>
      <c r="F79" s="72"/>
      <c r="G79" s="72"/>
      <c r="H79" s="72"/>
      <c r="I79" s="72"/>
      <c r="J79" s="72"/>
      <c r="K79" s="72"/>
      <c r="L79" s="72"/>
      <c r="M79" s="72"/>
      <c r="N79" s="72"/>
      <c r="O79" s="72"/>
      <c r="P79" s="101"/>
    </row>
    <row r="80" spans="2:16">
      <c r="B80" s="100"/>
      <c r="C80" s="72"/>
      <c r="D80" s="72"/>
      <c r="E80" s="72"/>
      <c r="F80" s="72"/>
      <c r="G80" s="72"/>
      <c r="H80" s="72"/>
      <c r="I80" s="72"/>
      <c r="J80" s="72"/>
      <c r="K80" s="72"/>
      <c r="L80" s="72"/>
      <c r="M80" s="72"/>
      <c r="N80" s="72"/>
      <c r="O80" s="72"/>
      <c r="P80" s="101"/>
    </row>
    <row r="81" spans="2:16">
      <c r="B81" s="100"/>
      <c r="C81" s="72"/>
      <c r="D81" s="72"/>
      <c r="E81" s="72"/>
      <c r="F81" s="72"/>
      <c r="G81" s="72"/>
      <c r="H81" s="72"/>
      <c r="I81" s="72"/>
      <c r="J81" s="72"/>
      <c r="K81" s="72"/>
      <c r="L81" s="72"/>
      <c r="M81" s="72"/>
      <c r="N81" s="72"/>
      <c r="O81" s="72"/>
      <c r="P81" s="101"/>
    </row>
    <row r="82" spans="2:16">
      <c r="B82" s="100"/>
      <c r="C82" s="72"/>
      <c r="D82" s="72"/>
      <c r="E82" s="72"/>
      <c r="F82" s="72"/>
      <c r="G82" s="72"/>
      <c r="H82" s="72"/>
      <c r="I82" s="72"/>
      <c r="J82" s="72"/>
      <c r="K82" s="72"/>
      <c r="L82" s="72"/>
      <c r="M82" s="72"/>
      <c r="N82" s="72"/>
      <c r="O82" s="72"/>
      <c r="P82" s="101"/>
    </row>
    <row r="83" spans="2:16">
      <c r="B83" s="100"/>
      <c r="C83" s="72"/>
      <c r="D83" s="72"/>
      <c r="E83" s="72"/>
      <c r="F83" s="72"/>
      <c r="G83" s="72"/>
      <c r="H83" s="72"/>
      <c r="I83" s="72"/>
      <c r="J83" s="72"/>
      <c r="K83" s="72"/>
      <c r="L83" s="72"/>
      <c r="M83" s="72"/>
      <c r="N83" s="72"/>
      <c r="O83" s="72"/>
      <c r="P83" s="101"/>
    </row>
    <row r="84" spans="2:16">
      <c r="B84" s="100"/>
      <c r="C84" s="72"/>
      <c r="D84" s="72"/>
      <c r="E84" s="72"/>
      <c r="F84" s="72"/>
      <c r="G84" s="72"/>
      <c r="H84" s="72"/>
      <c r="I84" s="72"/>
      <c r="J84" s="72"/>
      <c r="K84" s="72"/>
      <c r="L84" s="72"/>
      <c r="M84" s="72"/>
      <c r="N84" s="72"/>
      <c r="O84" s="72"/>
      <c r="P84" s="101"/>
    </row>
    <row r="85" spans="2:16">
      <c r="B85" s="100"/>
      <c r="C85" s="72"/>
      <c r="D85" s="72"/>
      <c r="E85" s="72"/>
      <c r="F85" s="72"/>
      <c r="G85" s="72"/>
      <c r="H85" s="72"/>
      <c r="I85" s="72"/>
      <c r="J85" s="72"/>
      <c r="K85" s="72"/>
      <c r="L85" s="72"/>
      <c r="M85" s="72"/>
      <c r="N85" s="72"/>
      <c r="O85" s="72"/>
      <c r="P85" s="101"/>
    </row>
    <row r="86" spans="2:16">
      <c r="B86" s="100"/>
      <c r="C86" s="72"/>
      <c r="D86" s="72"/>
      <c r="E86" s="72"/>
      <c r="F86" s="72"/>
      <c r="G86" s="72"/>
      <c r="H86" s="72"/>
      <c r="I86" s="72"/>
      <c r="J86" s="72"/>
      <c r="K86" s="72"/>
      <c r="L86" s="72"/>
      <c r="M86" s="72"/>
      <c r="N86" s="72"/>
      <c r="O86" s="72"/>
      <c r="P86" s="101"/>
    </row>
    <row r="87" spans="2:16">
      <c r="B87" s="100"/>
      <c r="C87" s="72"/>
      <c r="D87" s="72"/>
      <c r="E87" s="72"/>
      <c r="F87" s="72"/>
      <c r="G87" s="72"/>
      <c r="H87" s="72"/>
      <c r="I87" s="72"/>
      <c r="J87" s="72"/>
      <c r="K87" s="72"/>
      <c r="L87" s="72"/>
      <c r="M87" s="72"/>
      <c r="N87" s="72"/>
      <c r="O87" s="72"/>
      <c r="P87" s="101"/>
    </row>
    <row r="88" spans="2:16">
      <c r="B88" s="100"/>
      <c r="C88" s="72"/>
      <c r="D88" s="72"/>
      <c r="E88" s="72"/>
      <c r="F88" s="72"/>
      <c r="G88" s="72"/>
      <c r="H88" s="72"/>
      <c r="I88" s="72"/>
      <c r="J88" s="72"/>
      <c r="K88" s="72"/>
      <c r="L88" s="72"/>
      <c r="M88" s="72"/>
      <c r="N88" s="72"/>
      <c r="O88" s="72"/>
      <c r="P88" s="101"/>
    </row>
    <row r="89" spans="2:16">
      <c r="B89" s="100"/>
      <c r="C89" s="72"/>
      <c r="D89" s="72"/>
      <c r="E89" s="72"/>
      <c r="F89" s="72"/>
      <c r="G89" s="72"/>
      <c r="H89" s="72"/>
      <c r="I89" s="72"/>
      <c r="J89" s="72"/>
      <c r="K89" s="72"/>
      <c r="L89" s="72"/>
      <c r="M89" s="72"/>
      <c r="N89" s="72"/>
      <c r="O89" s="72"/>
      <c r="P89" s="101"/>
    </row>
    <row r="90" spans="2:16">
      <c r="B90" s="100"/>
      <c r="C90" s="72"/>
      <c r="D90" s="72"/>
      <c r="E90" s="72"/>
      <c r="F90" s="72"/>
      <c r="G90" s="72"/>
      <c r="H90" s="72"/>
      <c r="I90" s="72"/>
      <c r="J90" s="72"/>
      <c r="K90" s="72"/>
      <c r="L90" s="72"/>
      <c r="M90" s="72"/>
      <c r="N90" s="72"/>
      <c r="O90" s="72"/>
      <c r="P90" s="101"/>
    </row>
    <row r="91" spans="2:16">
      <c r="B91" s="100"/>
      <c r="C91" s="72"/>
      <c r="D91" s="72"/>
      <c r="E91" s="72"/>
      <c r="F91" s="72"/>
      <c r="G91" s="72"/>
      <c r="H91" s="72"/>
      <c r="I91" s="72"/>
      <c r="J91" s="72"/>
      <c r="K91" s="72"/>
      <c r="L91" s="72"/>
      <c r="M91" s="72"/>
      <c r="N91" s="72"/>
      <c r="O91" s="72"/>
      <c r="P91" s="101"/>
    </row>
    <row r="92" spans="2:16">
      <c r="B92" s="100"/>
      <c r="C92" s="72"/>
      <c r="D92" s="72"/>
      <c r="E92" s="72"/>
      <c r="F92" s="72"/>
      <c r="G92" s="72"/>
      <c r="H92" s="72"/>
      <c r="I92" s="72"/>
      <c r="J92" s="72"/>
      <c r="K92" s="72"/>
      <c r="L92" s="72"/>
      <c r="M92" s="72"/>
      <c r="N92" s="72"/>
      <c r="O92" s="72"/>
      <c r="P92" s="101"/>
    </row>
    <row r="93" spans="2:16">
      <c r="B93" s="100"/>
      <c r="C93" s="72"/>
      <c r="D93" s="72"/>
      <c r="E93" s="72"/>
      <c r="F93" s="72"/>
      <c r="G93" s="72"/>
      <c r="H93" s="72"/>
      <c r="I93" s="72"/>
      <c r="J93" s="72"/>
      <c r="K93" s="72"/>
      <c r="L93" s="72"/>
      <c r="M93" s="72"/>
      <c r="N93" s="72"/>
      <c r="O93" s="72"/>
      <c r="P93" s="101"/>
    </row>
    <row r="94" spans="2:16">
      <c r="B94" s="100"/>
      <c r="C94" s="72"/>
      <c r="D94" s="72"/>
      <c r="E94" s="72"/>
      <c r="F94" s="72"/>
      <c r="G94" s="72"/>
      <c r="H94" s="72"/>
      <c r="I94" s="72"/>
      <c r="J94" s="72"/>
      <c r="K94" s="72"/>
      <c r="L94" s="72"/>
      <c r="M94" s="72"/>
      <c r="N94" s="72"/>
      <c r="O94" s="72"/>
      <c r="P94" s="101"/>
    </row>
    <row r="95" spans="2:16">
      <c r="B95" s="100"/>
      <c r="C95" s="72"/>
      <c r="D95" s="72"/>
      <c r="E95" s="72"/>
      <c r="F95" s="72"/>
      <c r="G95" s="72"/>
      <c r="H95" s="72"/>
      <c r="I95" s="72"/>
      <c r="J95" s="72"/>
      <c r="K95" s="72"/>
      <c r="L95" s="72"/>
      <c r="M95" s="72"/>
      <c r="N95" s="72"/>
      <c r="O95" s="72"/>
      <c r="P95" s="101"/>
    </row>
    <row r="96" spans="2:16">
      <c r="B96" s="100"/>
      <c r="C96" s="72"/>
      <c r="D96" s="72"/>
      <c r="E96" s="72"/>
      <c r="F96" s="72"/>
      <c r="G96" s="72"/>
      <c r="H96" s="72"/>
      <c r="I96" s="72"/>
      <c r="J96" s="72"/>
      <c r="K96" s="72"/>
      <c r="L96" s="72"/>
      <c r="M96" s="72"/>
      <c r="N96" s="72"/>
      <c r="O96" s="72"/>
      <c r="P96" s="101"/>
    </row>
    <row r="97" spans="2:16">
      <c r="B97" s="100"/>
      <c r="C97" s="72"/>
      <c r="D97" s="72"/>
      <c r="E97" s="72"/>
      <c r="F97" s="72"/>
      <c r="G97" s="72"/>
      <c r="H97" s="72"/>
      <c r="I97" s="72"/>
      <c r="J97" s="72"/>
      <c r="K97" s="72"/>
      <c r="L97" s="72"/>
      <c r="M97" s="72"/>
      <c r="N97" s="72"/>
      <c r="O97" s="72"/>
      <c r="P97" s="101"/>
    </row>
    <row r="98" spans="2:16">
      <c r="B98" s="100"/>
      <c r="C98" s="72"/>
      <c r="D98" s="72"/>
      <c r="E98" s="72"/>
      <c r="F98" s="72"/>
      <c r="G98" s="72"/>
      <c r="H98" s="72"/>
      <c r="I98" s="72"/>
      <c r="J98" s="72"/>
      <c r="K98" s="72"/>
      <c r="L98" s="72"/>
      <c r="M98" s="72"/>
      <c r="N98" s="72"/>
      <c r="O98" s="72"/>
      <c r="P98" s="101"/>
    </row>
    <row r="99" spans="2:16">
      <c r="B99" s="100"/>
      <c r="C99" s="72"/>
      <c r="D99" s="72"/>
      <c r="E99" s="72"/>
      <c r="F99" s="72"/>
      <c r="G99" s="72"/>
      <c r="H99" s="72"/>
      <c r="I99" s="72"/>
      <c r="J99" s="72"/>
      <c r="K99" s="72"/>
      <c r="L99" s="72"/>
      <c r="M99" s="72"/>
      <c r="N99" s="72"/>
      <c r="O99" s="72"/>
      <c r="P99" s="101"/>
    </row>
    <row r="100" spans="2:16">
      <c r="B100" s="100"/>
      <c r="C100" s="72"/>
      <c r="D100" s="72"/>
      <c r="E100" s="72"/>
      <c r="F100" s="72"/>
      <c r="G100" s="72"/>
      <c r="H100" s="72"/>
      <c r="I100" s="72"/>
      <c r="J100" s="72"/>
      <c r="K100" s="72"/>
      <c r="L100" s="72"/>
      <c r="M100" s="72"/>
      <c r="N100" s="72"/>
      <c r="O100" s="72"/>
      <c r="P100" s="101"/>
    </row>
    <row r="101" spans="2:16">
      <c r="B101" s="100"/>
      <c r="C101" s="72"/>
      <c r="D101" s="72"/>
      <c r="E101" s="72"/>
      <c r="F101" s="72"/>
      <c r="G101" s="72"/>
      <c r="H101" s="72"/>
      <c r="I101" s="72"/>
      <c r="J101" s="72"/>
      <c r="K101" s="72"/>
      <c r="L101" s="72"/>
      <c r="M101" s="72"/>
      <c r="N101" s="72"/>
      <c r="O101" s="72"/>
      <c r="P101" s="101"/>
    </row>
    <row r="102" spans="2:16">
      <c r="B102" s="100"/>
      <c r="C102" s="72"/>
      <c r="D102" s="72"/>
      <c r="E102" s="72"/>
      <c r="F102" s="72"/>
      <c r="G102" s="72"/>
      <c r="H102" s="72"/>
      <c r="I102" s="72"/>
      <c r="J102" s="72"/>
      <c r="K102" s="72"/>
      <c r="L102" s="72"/>
      <c r="M102" s="72"/>
      <c r="N102" s="72"/>
      <c r="O102" s="72"/>
      <c r="P102" s="101"/>
    </row>
    <row r="103" spans="2:16">
      <c r="B103" s="100"/>
      <c r="C103" s="72"/>
      <c r="D103" s="72"/>
      <c r="E103" s="72"/>
      <c r="F103" s="72"/>
      <c r="G103" s="72"/>
      <c r="H103" s="72"/>
      <c r="I103" s="72"/>
      <c r="J103" s="72"/>
      <c r="K103" s="72"/>
      <c r="L103" s="72"/>
      <c r="M103" s="72"/>
      <c r="N103" s="72"/>
      <c r="O103" s="72"/>
      <c r="P103" s="101"/>
    </row>
    <row r="104" spans="2:16">
      <c r="B104" s="100"/>
      <c r="C104" s="72"/>
      <c r="D104" s="72"/>
      <c r="E104" s="72"/>
      <c r="F104" s="72"/>
      <c r="G104" s="72"/>
      <c r="H104" s="72"/>
      <c r="I104" s="72"/>
      <c r="J104" s="72"/>
      <c r="K104" s="72"/>
      <c r="L104" s="72"/>
      <c r="M104" s="72"/>
      <c r="N104" s="72"/>
      <c r="O104" s="72"/>
      <c r="P104" s="101"/>
    </row>
    <row r="105" spans="2:16">
      <c r="B105" s="100"/>
      <c r="C105" s="72"/>
      <c r="D105" s="72"/>
      <c r="E105" s="72"/>
      <c r="F105" s="72"/>
      <c r="G105" s="72"/>
      <c r="H105" s="72"/>
      <c r="I105" s="72"/>
      <c r="J105" s="72"/>
      <c r="K105" s="72"/>
      <c r="L105" s="72"/>
      <c r="M105" s="72"/>
      <c r="N105" s="72"/>
      <c r="O105" s="72"/>
      <c r="P105" s="101"/>
    </row>
    <row r="106" spans="2:16">
      <c r="B106" s="100"/>
      <c r="C106" s="72"/>
      <c r="D106" s="72"/>
      <c r="E106" s="72"/>
      <c r="F106" s="72"/>
      <c r="G106" s="72"/>
      <c r="H106" s="72"/>
      <c r="I106" s="72"/>
      <c r="J106" s="72"/>
      <c r="K106" s="72"/>
      <c r="L106" s="72"/>
      <c r="M106" s="72"/>
      <c r="N106" s="72"/>
      <c r="O106" s="72"/>
      <c r="P106" s="101"/>
    </row>
    <row r="107" spans="2:16">
      <c r="B107" s="100"/>
      <c r="C107" s="72"/>
      <c r="D107" s="72"/>
      <c r="E107" s="72"/>
      <c r="F107" s="72"/>
      <c r="G107" s="72"/>
      <c r="H107" s="72"/>
      <c r="I107" s="72"/>
      <c r="J107" s="72"/>
      <c r="K107" s="72"/>
      <c r="L107" s="72"/>
      <c r="M107" s="72"/>
      <c r="N107" s="72"/>
      <c r="O107" s="72"/>
      <c r="P107" s="101"/>
    </row>
    <row r="108" spans="2:16">
      <c r="B108" s="100"/>
      <c r="C108" s="72"/>
      <c r="D108" s="72"/>
      <c r="E108" s="72"/>
      <c r="F108" s="72"/>
      <c r="G108" s="72"/>
      <c r="H108" s="72"/>
      <c r="I108" s="72"/>
      <c r="J108" s="72"/>
      <c r="K108" s="72"/>
      <c r="L108" s="72"/>
      <c r="M108" s="72"/>
      <c r="N108" s="72"/>
      <c r="O108" s="72"/>
      <c r="P108" s="101"/>
    </row>
    <row r="109" spans="2:16">
      <c r="B109" s="100"/>
      <c r="C109" s="72"/>
      <c r="D109" s="72"/>
      <c r="E109" s="72"/>
      <c r="F109" s="72"/>
      <c r="G109" s="72"/>
      <c r="H109" s="72"/>
      <c r="I109" s="72"/>
      <c r="J109" s="72"/>
      <c r="K109" s="72"/>
      <c r="L109" s="72"/>
      <c r="M109" s="72"/>
      <c r="N109" s="72"/>
      <c r="O109" s="72"/>
      <c r="P109" s="101"/>
    </row>
    <row r="110" spans="2:16">
      <c r="B110" s="100"/>
      <c r="C110" s="72"/>
      <c r="D110" s="72"/>
      <c r="E110" s="72"/>
      <c r="F110" s="72"/>
      <c r="G110" s="72"/>
      <c r="H110" s="72"/>
      <c r="I110" s="72"/>
      <c r="J110" s="72"/>
      <c r="K110" s="72"/>
      <c r="L110" s="72"/>
      <c r="M110" s="72"/>
      <c r="N110" s="72"/>
      <c r="O110" s="72"/>
      <c r="P110" s="101"/>
    </row>
    <row r="111" spans="2:16">
      <c r="B111" s="100"/>
      <c r="C111" s="72"/>
      <c r="D111" s="72"/>
      <c r="E111" s="72"/>
      <c r="F111" s="72"/>
      <c r="G111" s="72"/>
      <c r="H111" s="72"/>
      <c r="I111" s="72"/>
      <c r="J111" s="72"/>
      <c r="K111" s="72"/>
      <c r="L111" s="72"/>
      <c r="M111" s="72"/>
      <c r="N111" s="72"/>
      <c r="O111" s="72"/>
      <c r="P111" s="101"/>
    </row>
    <row r="112" spans="2:16">
      <c r="B112" s="100"/>
      <c r="C112" s="72"/>
      <c r="D112" s="72"/>
      <c r="E112" s="72"/>
      <c r="F112" s="72"/>
      <c r="G112" s="72"/>
      <c r="H112" s="72"/>
      <c r="I112" s="72"/>
      <c r="J112" s="72"/>
      <c r="K112" s="72"/>
      <c r="L112" s="72"/>
      <c r="M112" s="72"/>
      <c r="N112" s="72"/>
      <c r="O112" s="72"/>
      <c r="P112" s="101"/>
    </row>
    <row r="113" spans="2:16">
      <c r="B113" s="100"/>
      <c r="C113" s="72"/>
      <c r="D113" s="72"/>
      <c r="E113" s="72"/>
      <c r="F113" s="72"/>
      <c r="G113" s="72"/>
      <c r="H113" s="72"/>
      <c r="I113" s="72"/>
      <c r="J113" s="72"/>
      <c r="K113" s="72"/>
      <c r="L113" s="72"/>
      <c r="M113" s="72"/>
      <c r="N113" s="72"/>
      <c r="O113" s="72"/>
      <c r="P113" s="101"/>
    </row>
    <row r="114" spans="2:16">
      <c r="B114" s="100"/>
      <c r="C114" s="72"/>
      <c r="D114" s="72"/>
      <c r="E114" s="72"/>
      <c r="F114" s="72"/>
      <c r="G114" s="72"/>
      <c r="H114" s="72"/>
      <c r="I114" s="72"/>
      <c r="J114" s="72"/>
      <c r="K114" s="72"/>
      <c r="L114" s="72"/>
      <c r="M114" s="72"/>
      <c r="N114" s="72"/>
      <c r="O114" s="72"/>
      <c r="P114" s="101"/>
    </row>
    <row r="115" spans="2:16">
      <c r="B115" s="100"/>
      <c r="C115" s="72"/>
      <c r="D115" s="72"/>
      <c r="E115" s="72"/>
      <c r="F115" s="72"/>
      <c r="G115" s="72"/>
      <c r="H115" s="72"/>
      <c r="I115" s="72"/>
      <c r="J115" s="72"/>
      <c r="K115" s="72"/>
      <c r="L115" s="72"/>
      <c r="M115" s="72"/>
      <c r="N115" s="72"/>
      <c r="O115" s="72"/>
      <c r="P115" s="101"/>
    </row>
    <row r="116" spans="2:16">
      <c r="B116" s="100"/>
      <c r="C116" s="72"/>
      <c r="D116" s="72"/>
      <c r="E116" s="72"/>
      <c r="F116" s="72"/>
      <c r="G116" s="72"/>
      <c r="H116" s="72"/>
      <c r="I116" s="72"/>
      <c r="J116" s="72"/>
      <c r="K116" s="72"/>
      <c r="L116" s="72"/>
      <c r="M116" s="72"/>
      <c r="N116" s="72"/>
      <c r="O116" s="72"/>
      <c r="P116" s="101"/>
    </row>
    <row r="117" spans="2:16">
      <c r="B117" s="100"/>
      <c r="C117" s="72"/>
      <c r="D117" s="72"/>
      <c r="E117" s="72"/>
      <c r="F117" s="72"/>
      <c r="G117" s="72"/>
      <c r="H117" s="72"/>
      <c r="I117" s="72"/>
      <c r="J117" s="72"/>
      <c r="K117" s="72"/>
      <c r="L117" s="72"/>
      <c r="M117" s="72"/>
      <c r="N117" s="72"/>
      <c r="O117" s="72"/>
      <c r="P117" s="101"/>
    </row>
    <row r="118" spans="2:16">
      <c r="B118" s="100"/>
      <c r="C118" s="72"/>
      <c r="D118" s="72"/>
      <c r="E118" s="72"/>
      <c r="F118" s="72"/>
      <c r="G118" s="72"/>
      <c r="H118" s="72"/>
      <c r="I118" s="72"/>
      <c r="J118" s="72"/>
      <c r="K118" s="72"/>
      <c r="L118" s="72"/>
      <c r="M118" s="72"/>
      <c r="N118" s="72"/>
      <c r="O118" s="72"/>
      <c r="P118" s="101"/>
    </row>
    <row r="119" spans="2:16">
      <c r="B119" s="100"/>
      <c r="C119" s="72"/>
      <c r="D119" s="72"/>
      <c r="E119" s="72"/>
      <c r="F119" s="72"/>
      <c r="G119" s="72"/>
      <c r="H119" s="72"/>
      <c r="I119" s="72"/>
      <c r="J119" s="72"/>
      <c r="K119" s="72"/>
      <c r="L119" s="72"/>
      <c r="M119" s="72"/>
      <c r="N119" s="72"/>
      <c r="O119" s="72"/>
      <c r="P119" s="101"/>
    </row>
    <row r="120" spans="2:16">
      <c r="B120" s="100"/>
      <c r="C120" s="72"/>
      <c r="D120" s="72"/>
      <c r="E120" s="72"/>
      <c r="F120" s="72"/>
      <c r="G120" s="72"/>
      <c r="H120" s="72"/>
      <c r="I120" s="72"/>
      <c r="J120" s="72"/>
      <c r="K120" s="72"/>
      <c r="L120" s="72"/>
      <c r="M120" s="72"/>
      <c r="N120" s="72"/>
      <c r="O120" s="72"/>
      <c r="P120" s="101"/>
    </row>
    <row r="121" spans="2:16">
      <c r="B121" s="100"/>
      <c r="C121" s="72"/>
      <c r="D121" s="72"/>
      <c r="E121" s="72"/>
      <c r="F121" s="72"/>
      <c r="G121" s="72"/>
      <c r="H121" s="72"/>
      <c r="I121" s="72"/>
      <c r="J121" s="72"/>
      <c r="K121" s="72"/>
      <c r="L121" s="72"/>
      <c r="M121" s="72"/>
      <c r="N121" s="72"/>
      <c r="O121" s="72"/>
      <c r="P121" s="101"/>
    </row>
    <row r="122" spans="2:16">
      <c r="B122" s="100"/>
      <c r="C122" s="72"/>
      <c r="D122" s="72"/>
      <c r="E122" s="72"/>
      <c r="F122" s="72"/>
      <c r="G122" s="72"/>
      <c r="H122" s="72"/>
      <c r="I122" s="72"/>
      <c r="J122" s="72"/>
      <c r="K122" s="72"/>
      <c r="L122" s="72"/>
      <c r="M122" s="72"/>
      <c r="N122" s="72"/>
      <c r="O122" s="72"/>
      <c r="P122" s="101"/>
    </row>
    <row r="123" spans="2:16">
      <c r="B123" s="100"/>
      <c r="C123" s="72"/>
      <c r="D123" s="72"/>
      <c r="E123" s="72"/>
      <c r="F123" s="72"/>
      <c r="G123" s="72"/>
      <c r="H123" s="72"/>
      <c r="I123" s="72"/>
      <c r="J123" s="72"/>
      <c r="K123" s="72"/>
      <c r="L123" s="72"/>
      <c r="M123" s="72"/>
      <c r="N123" s="72"/>
      <c r="O123" s="72"/>
      <c r="P123" s="101"/>
    </row>
    <row r="124" spans="2:16">
      <c r="B124" s="100"/>
      <c r="C124" s="72"/>
      <c r="D124" s="72"/>
      <c r="E124" s="72"/>
      <c r="F124" s="72"/>
      <c r="G124" s="72"/>
      <c r="H124" s="72"/>
      <c r="I124" s="72"/>
      <c r="J124" s="72"/>
      <c r="K124" s="72"/>
      <c r="L124" s="72"/>
      <c r="M124" s="72"/>
      <c r="N124" s="72"/>
      <c r="O124" s="72"/>
      <c r="P124" s="101"/>
    </row>
    <row r="125" spans="2:16">
      <c r="B125" s="100"/>
      <c r="C125" s="72"/>
      <c r="D125" s="72"/>
      <c r="E125" s="72"/>
      <c r="F125" s="72"/>
      <c r="G125" s="72"/>
      <c r="H125" s="72"/>
      <c r="I125" s="72"/>
      <c r="J125" s="72"/>
      <c r="K125" s="72"/>
      <c r="L125" s="72"/>
      <c r="M125" s="72"/>
      <c r="N125" s="72"/>
      <c r="O125" s="72"/>
      <c r="P125" s="101"/>
    </row>
    <row r="126" spans="2:16">
      <c r="B126" s="100"/>
      <c r="C126" s="72"/>
      <c r="D126" s="72"/>
      <c r="E126" s="72"/>
      <c r="F126" s="72"/>
      <c r="G126" s="72"/>
      <c r="H126" s="72"/>
      <c r="I126" s="72"/>
      <c r="J126" s="72"/>
      <c r="K126" s="72"/>
      <c r="L126" s="72"/>
      <c r="M126" s="72"/>
      <c r="N126" s="72"/>
      <c r="O126" s="72"/>
      <c r="P126" s="101"/>
    </row>
    <row r="127" spans="2:16">
      <c r="B127" s="100"/>
      <c r="C127" s="72"/>
      <c r="D127" s="72"/>
      <c r="E127" s="72"/>
      <c r="F127" s="72"/>
      <c r="G127" s="72"/>
      <c r="H127" s="72"/>
      <c r="I127" s="72"/>
      <c r="J127" s="72"/>
      <c r="K127" s="72"/>
      <c r="L127" s="72"/>
      <c r="M127" s="72"/>
      <c r="N127" s="72"/>
      <c r="O127" s="72"/>
      <c r="P127" s="101"/>
    </row>
    <row r="128" spans="2:16">
      <c r="B128" s="100"/>
      <c r="C128" s="72"/>
      <c r="D128" s="72"/>
      <c r="E128" s="72"/>
      <c r="F128" s="72"/>
      <c r="G128" s="72"/>
      <c r="H128" s="72"/>
      <c r="I128" s="72"/>
      <c r="J128" s="72"/>
      <c r="K128" s="72"/>
      <c r="L128" s="72"/>
      <c r="M128" s="72"/>
      <c r="N128" s="72"/>
      <c r="O128" s="72"/>
      <c r="P128" s="101"/>
    </row>
    <row r="129" spans="2:16">
      <c r="B129" s="100"/>
      <c r="C129" s="72"/>
      <c r="D129" s="72"/>
      <c r="E129" s="72"/>
      <c r="F129" s="72"/>
      <c r="G129" s="72"/>
      <c r="H129" s="72"/>
      <c r="I129" s="72"/>
      <c r="J129" s="72"/>
      <c r="K129" s="72"/>
      <c r="L129" s="72"/>
      <c r="M129" s="72"/>
      <c r="N129" s="72"/>
      <c r="O129" s="72"/>
      <c r="P129" s="101"/>
    </row>
    <row r="130" spans="2:16">
      <c r="B130" s="100"/>
      <c r="C130" s="72"/>
      <c r="D130" s="72"/>
      <c r="E130" s="72"/>
      <c r="F130" s="72"/>
      <c r="G130" s="72"/>
      <c r="H130" s="72"/>
      <c r="I130" s="72"/>
      <c r="J130" s="72"/>
      <c r="K130" s="72"/>
      <c r="L130" s="72"/>
      <c r="M130" s="72"/>
      <c r="N130" s="72"/>
      <c r="O130" s="72"/>
      <c r="P130" s="101"/>
    </row>
    <row r="131" spans="2:16">
      <c r="B131" s="100"/>
      <c r="C131" s="72"/>
      <c r="D131" s="72"/>
      <c r="E131" s="72"/>
      <c r="F131" s="72"/>
      <c r="G131" s="72"/>
      <c r="H131" s="72"/>
      <c r="I131" s="72"/>
      <c r="J131" s="72"/>
      <c r="K131" s="72"/>
      <c r="L131" s="72"/>
      <c r="M131" s="72"/>
      <c r="N131" s="72"/>
      <c r="O131" s="72"/>
      <c r="P131" s="101"/>
    </row>
    <row r="132" spans="2:16">
      <c r="B132" s="100"/>
      <c r="C132" s="72"/>
      <c r="D132" s="72"/>
      <c r="E132" s="72"/>
      <c r="F132" s="72"/>
      <c r="G132" s="72"/>
      <c r="H132" s="72"/>
      <c r="I132" s="72"/>
      <c r="J132" s="72"/>
      <c r="K132" s="72"/>
      <c r="L132" s="72"/>
      <c r="M132" s="72"/>
      <c r="N132" s="72"/>
      <c r="O132" s="72"/>
      <c r="P132" s="101"/>
    </row>
    <row r="133" spans="2:16">
      <c r="B133" s="100"/>
      <c r="C133" s="72"/>
      <c r="D133" s="72"/>
      <c r="E133" s="72"/>
      <c r="F133" s="72"/>
      <c r="G133" s="72"/>
      <c r="H133" s="72"/>
      <c r="I133" s="72"/>
      <c r="J133" s="72"/>
      <c r="K133" s="72"/>
      <c r="L133" s="72"/>
      <c r="M133" s="72"/>
      <c r="N133" s="72"/>
      <c r="O133" s="72"/>
      <c r="P133" s="101"/>
    </row>
    <row r="134" spans="2:16">
      <c r="B134" s="100"/>
      <c r="C134" s="72"/>
      <c r="D134" s="72"/>
      <c r="E134" s="72"/>
      <c r="F134" s="72"/>
      <c r="G134" s="72"/>
      <c r="H134" s="72"/>
      <c r="I134" s="72"/>
      <c r="J134" s="72"/>
      <c r="K134" s="72"/>
      <c r="L134" s="72"/>
      <c r="M134" s="72"/>
      <c r="N134" s="72"/>
      <c r="O134" s="72"/>
      <c r="P134" s="101"/>
    </row>
    <row r="135" spans="2:16">
      <c r="B135" s="100"/>
      <c r="C135" s="72"/>
      <c r="D135" s="72"/>
      <c r="E135" s="72"/>
      <c r="F135" s="72"/>
      <c r="G135" s="72"/>
      <c r="H135" s="72"/>
      <c r="I135" s="72"/>
      <c r="J135" s="72"/>
      <c r="K135" s="72"/>
      <c r="L135" s="72"/>
      <c r="M135" s="72"/>
      <c r="N135" s="72"/>
      <c r="O135" s="72"/>
      <c r="P135" s="101"/>
    </row>
    <row r="136" spans="2:16">
      <c r="B136" s="100"/>
      <c r="C136" s="72"/>
      <c r="D136" s="72"/>
      <c r="E136" s="72"/>
      <c r="F136" s="72"/>
      <c r="G136" s="72"/>
      <c r="H136" s="72"/>
      <c r="I136" s="72"/>
      <c r="J136" s="72"/>
      <c r="K136" s="72"/>
      <c r="L136" s="72"/>
      <c r="M136" s="72"/>
      <c r="N136" s="72"/>
      <c r="O136" s="72"/>
      <c r="P136" s="101"/>
    </row>
    <row r="137" spans="2:16">
      <c r="B137" s="100"/>
      <c r="C137" s="72"/>
      <c r="D137" s="72"/>
      <c r="E137" s="72"/>
      <c r="F137" s="72"/>
      <c r="G137" s="72"/>
      <c r="H137" s="72"/>
      <c r="I137" s="72"/>
      <c r="J137" s="72"/>
      <c r="K137" s="72"/>
      <c r="L137" s="72"/>
      <c r="M137" s="72"/>
      <c r="N137" s="72"/>
      <c r="O137" s="72"/>
      <c r="P137" s="101"/>
    </row>
    <row r="138" spans="2:16">
      <c r="B138" s="100"/>
      <c r="C138" s="72"/>
      <c r="D138" s="72"/>
      <c r="E138" s="72"/>
      <c r="F138" s="72"/>
      <c r="G138" s="72"/>
      <c r="H138" s="72"/>
      <c r="I138" s="72"/>
      <c r="J138" s="72"/>
      <c r="K138" s="72"/>
      <c r="L138" s="72"/>
      <c r="M138" s="72"/>
      <c r="N138" s="72"/>
      <c r="O138" s="72"/>
      <c r="P138" s="101"/>
    </row>
    <row r="139" spans="2:16">
      <c r="B139" s="100"/>
      <c r="C139" s="72"/>
      <c r="D139" s="72"/>
      <c r="E139" s="72"/>
      <c r="F139" s="72"/>
      <c r="G139" s="72"/>
      <c r="H139" s="72"/>
      <c r="I139" s="72"/>
      <c r="J139" s="72"/>
      <c r="K139" s="72"/>
      <c r="L139" s="72"/>
      <c r="M139" s="72"/>
      <c r="N139" s="72"/>
      <c r="O139" s="72"/>
      <c r="P139" s="101"/>
    </row>
    <row r="140" spans="2:16">
      <c r="B140" s="100"/>
      <c r="C140" s="72"/>
      <c r="D140" s="72"/>
      <c r="E140" s="72"/>
      <c r="F140" s="72"/>
      <c r="G140" s="72"/>
      <c r="H140" s="72"/>
      <c r="I140" s="72"/>
      <c r="J140" s="72"/>
      <c r="K140" s="72"/>
      <c r="L140" s="72"/>
      <c r="M140" s="72"/>
      <c r="N140" s="72"/>
      <c r="O140" s="72"/>
      <c r="P140" s="101"/>
    </row>
    <row r="141" spans="2:16">
      <c r="B141" s="100"/>
      <c r="C141" s="72"/>
      <c r="D141" s="72"/>
      <c r="E141" s="72"/>
      <c r="F141" s="72"/>
      <c r="G141" s="72"/>
      <c r="H141" s="72"/>
      <c r="I141" s="72"/>
      <c r="J141" s="72"/>
      <c r="K141" s="72"/>
      <c r="L141" s="72"/>
      <c r="M141" s="72"/>
      <c r="N141" s="72"/>
      <c r="O141" s="72"/>
      <c r="P141" s="101"/>
    </row>
    <row r="142" spans="2:16">
      <c r="B142" s="100"/>
      <c r="C142" s="72"/>
      <c r="D142" s="72"/>
      <c r="E142" s="72"/>
      <c r="F142" s="72"/>
      <c r="G142" s="72"/>
      <c r="H142" s="72"/>
      <c r="I142" s="72"/>
      <c r="J142" s="72"/>
      <c r="K142" s="72"/>
      <c r="L142" s="72"/>
      <c r="M142" s="72"/>
      <c r="N142" s="72"/>
      <c r="O142" s="72"/>
      <c r="P142" s="101"/>
    </row>
    <row r="143" spans="2:16">
      <c r="B143" s="100"/>
      <c r="C143" s="72"/>
      <c r="D143" s="72"/>
      <c r="E143" s="72"/>
      <c r="F143" s="72"/>
      <c r="G143" s="72"/>
      <c r="H143" s="72"/>
      <c r="I143" s="72"/>
      <c r="J143" s="72"/>
      <c r="K143" s="72"/>
      <c r="L143" s="72"/>
      <c r="M143" s="72"/>
      <c r="N143" s="72"/>
      <c r="O143" s="72"/>
      <c r="P143" s="101"/>
    </row>
    <row r="144" spans="2:16">
      <c r="B144" s="100"/>
      <c r="C144" s="72"/>
      <c r="D144" s="72"/>
      <c r="E144" s="72"/>
      <c r="F144" s="72"/>
      <c r="G144" s="72"/>
      <c r="H144" s="72"/>
      <c r="I144" s="72"/>
      <c r="J144" s="72"/>
      <c r="K144" s="72"/>
      <c r="L144" s="72"/>
      <c r="M144" s="72"/>
      <c r="N144" s="72"/>
      <c r="O144" s="72"/>
      <c r="P144" s="101"/>
    </row>
    <row r="145" spans="2:16">
      <c r="B145" s="100"/>
      <c r="C145" s="72"/>
      <c r="D145" s="72"/>
      <c r="E145" s="72"/>
      <c r="F145" s="72"/>
      <c r="G145" s="72"/>
      <c r="H145" s="72"/>
      <c r="I145" s="72"/>
      <c r="J145" s="72"/>
      <c r="K145" s="72"/>
      <c r="L145" s="72"/>
      <c r="M145" s="72"/>
      <c r="N145" s="72"/>
      <c r="O145" s="72"/>
      <c r="P145" s="101"/>
    </row>
    <row r="146" spans="2:16">
      <c r="B146" s="100"/>
      <c r="C146" s="72"/>
      <c r="D146" s="72"/>
      <c r="E146" s="72"/>
      <c r="F146" s="72"/>
      <c r="G146" s="72"/>
      <c r="H146" s="72"/>
      <c r="I146" s="72"/>
      <c r="J146" s="72"/>
      <c r="K146" s="72"/>
      <c r="L146" s="72"/>
      <c r="M146" s="72"/>
      <c r="N146" s="72"/>
      <c r="O146" s="72"/>
      <c r="P146" s="101"/>
    </row>
    <row r="147" spans="2:16">
      <c r="B147" s="100"/>
      <c r="C147" s="72"/>
      <c r="D147" s="72"/>
      <c r="E147" s="72"/>
      <c r="F147" s="72"/>
      <c r="G147" s="72"/>
      <c r="H147" s="72"/>
      <c r="I147" s="72"/>
      <c r="J147" s="72"/>
      <c r="K147" s="72"/>
      <c r="L147" s="72"/>
      <c r="M147" s="72"/>
      <c r="N147" s="72"/>
      <c r="O147" s="72"/>
      <c r="P147" s="101"/>
    </row>
    <row r="148" spans="2:16">
      <c r="B148" s="100"/>
      <c r="C148" s="72"/>
      <c r="D148" s="72"/>
      <c r="E148" s="72"/>
      <c r="F148" s="72"/>
      <c r="G148" s="72"/>
      <c r="H148" s="72"/>
      <c r="I148" s="72"/>
      <c r="J148" s="72"/>
      <c r="K148" s="72"/>
      <c r="L148" s="72"/>
      <c r="M148" s="72"/>
      <c r="N148" s="72"/>
      <c r="O148" s="72"/>
      <c r="P148" s="101"/>
    </row>
    <row r="149" spans="2:16">
      <c r="B149" s="100"/>
      <c r="C149" s="72"/>
      <c r="D149" s="72"/>
      <c r="E149" s="72"/>
      <c r="F149" s="72"/>
      <c r="G149" s="72"/>
      <c r="H149" s="72"/>
      <c r="I149" s="72"/>
      <c r="J149" s="72"/>
      <c r="K149" s="72"/>
      <c r="L149" s="72"/>
      <c r="M149" s="72"/>
      <c r="N149" s="72"/>
      <c r="O149" s="72"/>
      <c r="P149" s="101"/>
    </row>
    <row r="150" spans="2:16">
      <c r="B150" s="100"/>
      <c r="C150" s="72"/>
      <c r="D150" s="72"/>
      <c r="E150" s="72"/>
      <c r="F150" s="72"/>
      <c r="G150" s="72"/>
      <c r="H150" s="72"/>
      <c r="I150" s="72"/>
      <c r="J150" s="72"/>
      <c r="K150" s="72"/>
      <c r="L150" s="72"/>
      <c r="M150" s="72"/>
      <c r="N150" s="72"/>
      <c r="O150" s="72"/>
      <c r="P150" s="101"/>
    </row>
    <row r="151" spans="2:16">
      <c r="B151" s="100"/>
      <c r="C151" s="72"/>
      <c r="D151" s="72"/>
      <c r="E151" s="72"/>
      <c r="F151" s="72"/>
      <c r="G151" s="72"/>
      <c r="H151" s="72"/>
      <c r="I151" s="72"/>
      <c r="J151" s="72"/>
      <c r="K151" s="72"/>
      <c r="L151" s="72"/>
      <c r="M151" s="72"/>
      <c r="N151" s="72"/>
      <c r="O151" s="72"/>
      <c r="P151" s="101"/>
    </row>
    <row r="152" spans="2:16">
      <c r="B152" s="100"/>
      <c r="C152" s="72"/>
      <c r="D152" s="72"/>
      <c r="E152" s="72"/>
      <c r="F152" s="72"/>
      <c r="G152" s="72"/>
      <c r="H152" s="72"/>
      <c r="I152" s="72"/>
      <c r="J152" s="72"/>
      <c r="K152" s="72"/>
      <c r="L152" s="72"/>
      <c r="M152" s="72"/>
      <c r="N152" s="72"/>
      <c r="O152" s="72"/>
      <c r="P152" s="101"/>
    </row>
    <row r="153" spans="2:16">
      <c r="B153" s="100"/>
      <c r="C153" s="72"/>
      <c r="D153" s="72"/>
      <c r="E153" s="72"/>
      <c r="F153" s="72"/>
      <c r="G153" s="72"/>
      <c r="H153" s="72"/>
      <c r="I153" s="72"/>
      <c r="J153" s="72"/>
      <c r="K153" s="72"/>
      <c r="L153" s="72"/>
      <c r="M153" s="72"/>
      <c r="N153" s="72"/>
      <c r="O153" s="72"/>
      <c r="P153" s="101"/>
    </row>
    <row r="154" spans="2:16">
      <c r="B154" s="100"/>
      <c r="C154" s="72"/>
      <c r="D154" s="72"/>
      <c r="E154" s="72"/>
      <c r="F154" s="72"/>
      <c r="G154" s="72"/>
      <c r="H154" s="72"/>
      <c r="I154" s="72"/>
      <c r="J154" s="72"/>
      <c r="K154" s="72"/>
      <c r="L154" s="72"/>
      <c r="M154" s="72"/>
      <c r="N154" s="72"/>
      <c r="O154" s="72"/>
      <c r="P154" s="101"/>
    </row>
    <row r="155" spans="2:16">
      <c r="B155" s="100"/>
      <c r="C155" s="72"/>
      <c r="D155" s="72"/>
      <c r="E155" s="72"/>
      <c r="F155" s="72"/>
      <c r="G155" s="72"/>
      <c r="H155" s="72"/>
      <c r="I155" s="72"/>
      <c r="J155" s="72"/>
      <c r="K155" s="72"/>
      <c r="L155" s="72"/>
      <c r="M155" s="72"/>
      <c r="N155" s="72"/>
      <c r="O155" s="72"/>
      <c r="P155" s="101"/>
    </row>
    <row r="156" spans="2:16">
      <c r="B156" s="100"/>
      <c r="C156" s="72"/>
      <c r="D156" s="72"/>
      <c r="E156" s="72"/>
      <c r="F156" s="72"/>
      <c r="G156" s="72"/>
      <c r="H156" s="72"/>
      <c r="I156" s="72"/>
      <c r="J156" s="72"/>
      <c r="K156" s="72"/>
      <c r="L156" s="72"/>
      <c r="M156" s="72"/>
      <c r="N156" s="72"/>
      <c r="O156" s="72"/>
      <c r="P156" s="101"/>
    </row>
    <row r="157" spans="2:16">
      <c r="B157" s="100"/>
      <c r="C157" s="72"/>
      <c r="D157" s="72"/>
      <c r="E157" s="72"/>
      <c r="F157" s="72"/>
      <c r="G157" s="72"/>
      <c r="H157" s="72"/>
      <c r="I157" s="72"/>
      <c r="J157" s="72"/>
      <c r="K157" s="72"/>
      <c r="L157" s="72"/>
      <c r="M157" s="72"/>
      <c r="N157" s="72"/>
      <c r="O157" s="72"/>
      <c r="P157" s="101"/>
    </row>
    <row r="158" spans="2:16">
      <c r="B158" s="100"/>
      <c r="C158" s="72"/>
      <c r="D158" s="72"/>
      <c r="E158" s="72"/>
      <c r="F158" s="72"/>
      <c r="G158" s="72"/>
      <c r="H158" s="72"/>
      <c r="I158" s="72"/>
      <c r="J158" s="72"/>
      <c r="K158" s="72"/>
      <c r="L158" s="72"/>
      <c r="M158" s="72"/>
      <c r="N158" s="72"/>
      <c r="O158" s="72"/>
      <c r="P158" s="101"/>
    </row>
    <row r="159" spans="2:16">
      <c r="B159" s="100"/>
      <c r="C159" s="72"/>
      <c r="D159" s="72"/>
      <c r="E159" s="72"/>
      <c r="F159" s="72"/>
      <c r="G159" s="72"/>
      <c r="H159" s="72"/>
      <c r="I159" s="72"/>
      <c r="J159" s="72"/>
      <c r="K159" s="72"/>
      <c r="L159" s="72"/>
      <c r="M159" s="72"/>
      <c r="N159" s="72"/>
      <c r="O159" s="72"/>
      <c r="P159" s="101"/>
    </row>
    <row r="160" spans="2:16">
      <c r="B160" s="100"/>
      <c r="C160" s="72"/>
      <c r="D160" s="72"/>
      <c r="E160" s="72"/>
      <c r="F160" s="72"/>
      <c r="G160" s="72"/>
      <c r="H160" s="72"/>
      <c r="I160" s="72"/>
      <c r="J160" s="72"/>
      <c r="K160" s="72"/>
      <c r="L160" s="72"/>
      <c r="M160" s="72"/>
      <c r="N160" s="72"/>
      <c r="O160" s="72"/>
      <c r="P160" s="101"/>
    </row>
    <row r="161" spans="2:16">
      <c r="B161" s="100"/>
      <c r="C161" s="72"/>
      <c r="D161" s="72"/>
      <c r="E161" s="72"/>
      <c r="F161" s="72"/>
      <c r="G161" s="72"/>
      <c r="H161" s="72"/>
      <c r="I161" s="72"/>
      <c r="J161" s="72"/>
      <c r="K161" s="72"/>
      <c r="L161" s="72"/>
      <c r="M161" s="72"/>
      <c r="N161" s="72"/>
      <c r="O161" s="72"/>
      <c r="P161" s="101"/>
    </row>
    <row r="162" spans="2:16">
      <c r="B162" s="100"/>
      <c r="C162" s="72"/>
      <c r="D162" s="72"/>
      <c r="E162" s="72"/>
      <c r="F162" s="72"/>
      <c r="G162" s="72"/>
      <c r="H162" s="72"/>
      <c r="I162" s="72"/>
      <c r="J162" s="72"/>
      <c r="K162" s="72"/>
      <c r="L162" s="72"/>
      <c r="M162" s="72"/>
      <c r="N162" s="72"/>
      <c r="O162" s="72"/>
      <c r="P162" s="101"/>
    </row>
    <row r="163" spans="2:16">
      <c r="B163" s="100"/>
      <c r="C163" s="72"/>
      <c r="D163" s="72"/>
      <c r="E163" s="72"/>
      <c r="F163" s="72"/>
      <c r="G163" s="72"/>
      <c r="H163" s="72"/>
      <c r="I163" s="72"/>
      <c r="J163" s="72"/>
      <c r="K163" s="72"/>
      <c r="L163" s="72"/>
      <c r="M163" s="72"/>
      <c r="N163" s="72"/>
      <c r="O163" s="72"/>
      <c r="P163" s="101"/>
    </row>
    <row r="164" spans="2:16">
      <c r="B164" s="100"/>
      <c r="C164" s="72"/>
      <c r="D164" s="72"/>
      <c r="E164" s="72"/>
      <c r="F164" s="72"/>
      <c r="G164" s="72"/>
      <c r="H164" s="72"/>
      <c r="I164" s="72"/>
      <c r="J164" s="72"/>
      <c r="K164" s="72"/>
      <c r="L164" s="72"/>
      <c r="M164" s="72"/>
      <c r="N164" s="72"/>
      <c r="O164" s="72"/>
      <c r="P164" s="101"/>
    </row>
    <row r="165" spans="2:16">
      <c r="B165" s="100"/>
      <c r="C165" s="72"/>
      <c r="D165" s="72"/>
      <c r="E165" s="72"/>
      <c r="F165" s="72"/>
      <c r="G165" s="72"/>
      <c r="H165" s="72"/>
      <c r="I165" s="72"/>
      <c r="J165" s="72"/>
      <c r="K165" s="72"/>
      <c r="L165" s="72"/>
      <c r="M165" s="72"/>
      <c r="N165" s="72"/>
      <c r="O165" s="72"/>
      <c r="P165" s="101"/>
    </row>
    <row r="166" spans="2:16">
      <c r="B166" s="100"/>
      <c r="C166" s="72"/>
      <c r="D166" s="72"/>
      <c r="E166" s="72"/>
      <c r="F166" s="72"/>
      <c r="G166" s="72"/>
      <c r="H166" s="72"/>
      <c r="I166" s="72"/>
      <c r="J166" s="72"/>
      <c r="K166" s="72"/>
      <c r="L166" s="72"/>
      <c r="M166" s="72"/>
      <c r="N166" s="72"/>
      <c r="O166" s="72"/>
      <c r="P166" s="101"/>
    </row>
    <row r="167" spans="2:16">
      <c r="B167" s="100"/>
      <c r="C167" s="72"/>
      <c r="D167" s="72"/>
      <c r="E167" s="72"/>
      <c r="F167" s="72"/>
      <c r="G167" s="72"/>
      <c r="H167" s="72"/>
      <c r="I167" s="72"/>
      <c r="J167" s="72"/>
      <c r="K167" s="72"/>
      <c r="L167" s="72"/>
      <c r="M167" s="72"/>
      <c r="N167" s="72"/>
      <c r="O167" s="72"/>
      <c r="P167" s="101"/>
    </row>
    <row r="168" spans="2:16">
      <c r="B168" s="100"/>
      <c r="C168" s="72"/>
      <c r="D168" s="72"/>
      <c r="E168" s="72"/>
      <c r="F168" s="72"/>
      <c r="G168" s="72"/>
      <c r="H168" s="72"/>
      <c r="I168" s="72"/>
      <c r="J168" s="72"/>
      <c r="K168" s="72"/>
      <c r="L168" s="72"/>
      <c r="M168" s="72"/>
      <c r="N168" s="72"/>
      <c r="O168" s="72"/>
      <c r="P168" s="101"/>
    </row>
    <row r="169" spans="2:16">
      <c r="B169" s="100"/>
      <c r="C169" s="72"/>
      <c r="D169" s="72"/>
      <c r="E169" s="72"/>
      <c r="F169" s="72"/>
      <c r="G169" s="72"/>
      <c r="H169" s="72"/>
      <c r="I169" s="72"/>
      <c r="J169" s="72"/>
      <c r="K169" s="72"/>
      <c r="L169" s="72"/>
      <c r="M169" s="72"/>
      <c r="N169" s="72"/>
      <c r="O169" s="72"/>
      <c r="P169" s="101"/>
    </row>
    <row r="170" spans="2:16">
      <c r="B170" s="100"/>
      <c r="C170" s="72"/>
      <c r="D170" s="72"/>
      <c r="E170" s="72"/>
      <c r="F170" s="72"/>
      <c r="G170" s="72"/>
      <c r="H170" s="72"/>
      <c r="I170" s="72"/>
      <c r="J170" s="72"/>
      <c r="K170" s="72"/>
      <c r="L170" s="72"/>
      <c r="M170" s="72"/>
      <c r="N170" s="72"/>
      <c r="O170" s="72"/>
      <c r="P170" s="101"/>
    </row>
    <row r="171" spans="2:16">
      <c r="B171" s="100"/>
      <c r="C171" s="72"/>
      <c r="D171" s="72"/>
      <c r="E171" s="72"/>
      <c r="F171" s="72"/>
      <c r="G171" s="72"/>
      <c r="H171" s="72"/>
      <c r="I171" s="72"/>
      <c r="J171" s="72"/>
      <c r="K171" s="72"/>
      <c r="L171" s="72"/>
      <c r="M171" s="72"/>
      <c r="N171" s="72"/>
      <c r="O171" s="72"/>
      <c r="P171" s="101"/>
    </row>
    <row r="172" spans="2:16">
      <c r="B172" s="100"/>
      <c r="C172" s="72"/>
      <c r="D172" s="72"/>
      <c r="E172" s="72"/>
      <c r="F172" s="72"/>
      <c r="G172" s="72"/>
      <c r="H172" s="72"/>
      <c r="I172" s="72"/>
      <c r="J172" s="72"/>
      <c r="K172" s="72"/>
      <c r="L172" s="72"/>
      <c r="M172" s="72"/>
      <c r="N172" s="72"/>
      <c r="O172" s="72"/>
      <c r="P172" s="101"/>
    </row>
    <row r="173" spans="2:16">
      <c r="B173" s="100"/>
      <c r="C173" s="72"/>
      <c r="D173" s="72"/>
      <c r="E173" s="72"/>
      <c r="F173" s="72"/>
      <c r="G173" s="72"/>
      <c r="H173" s="72"/>
      <c r="I173" s="72"/>
      <c r="J173" s="72"/>
      <c r="K173" s="72"/>
      <c r="L173" s="72"/>
      <c r="M173" s="72"/>
      <c r="N173" s="72"/>
      <c r="O173" s="72"/>
      <c r="P173" s="101"/>
    </row>
    <row r="174" spans="2:16">
      <c r="B174" s="100"/>
      <c r="C174" s="72"/>
      <c r="D174" s="72"/>
      <c r="E174" s="72"/>
      <c r="F174" s="72"/>
      <c r="G174" s="72"/>
      <c r="H174" s="72"/>
      <c r="I174" s="72"/>
      <c r="J174" s="72"/>
      <c r="K174" s="72"/>
      <c r="L174" s="72"/>
      <c r="M174" s="72"/>
      <c r="N174" s="72"/>
      <c r="O174" s="72"/>
      <c r="P174" s="101"/>
    </row>
    <row r="175" spans="2:16">
      <c r="B175" s="100"/>
      <c r="C175" s="72"/>
      <c r="D175" s="72"/>
      <c r="E175" s="72"/>
      <c r="F175" s="72"/>
      <c r="G175" s="72"/>
      <c r="H175" s="72"/>
      <c r="I175" s="72"/>
      <c r="J175" s="72"/>
      <c r="K175" s="72"/>
      <c r="L175" s="72"/>
      <c r="M175" s="72"/>
      <c r="N175" s="72"/>
      <c r="O175" s="72"/>
      <c r="P175" s="101"/>
    </row>
    <row r="176" spans="2:16">
      <c r="B176" s="100"/>
      <c r="C176" s="72"/>
      <c r="D176" s="72"/>
      <c r="E176" s="72"/>
      <c r="F176" s="72"/>
      <c r="G176" s="72"/>
      <c r="H176" s="72"/>
      <c r="I176" s="72"/>
      <c r="J176" s="72"/>
      <c r="K176" s="72"/>
      <c r="L176" s="72"/>
      <c r="M176" s="72"/>
      <c r="N176" s="72"/>
      <c r="O176" s="72"/>
      <c r="P176" s="101"/>
    </row>
    <row r="177" spans="2:16">
      <c r="B177" s="100"/>
      <c r="C177" s="72"/>
      <c r="D177" s="72"/>
      <c r="E177" s="72"/>
      <c r="F177" s="72"/>
      <c r="G177" s="72"/>
      <c r="H177" s="72"/>
      <c r="I177" s="72"/>
      <c r="J177" s="72"/>
      <c r="K177" s="72"/>
      <c r="L177" s="72"/>
      <c r="M177" s="72"/>
      <c r="N177" s="72"/>
      <c r="O177" s="72"/>
      <c r="P177" s="101"/>
    </row>
    <row r="178" spans="2:16">
      <c r="B178" s="100"/>
      <c r="C178" s="72"/>
      <c r="D178" s="72"/>
      <c r="E178" s="72"/>
      <c r="F178" s="72"/>
      <c r="G178" s="72"/>
      <c r="H178" s="72"/>
      <c r="I178" s="72"/>
      <c r="J178" s="72"/>
      <c r="K178" s="72"/>
      <c r="L178" s="72"/>
      <c r="M178" s="72"/>
      <c r="N178" s="72"/>
      <c r="O178" s="72"/>
      <c r="P178" s="101"/>
    </row>
    <row r="179" spans="2:16">
      <c r="B179" s="100"/>
      <c r="C179" s="72"/>
      <c r="D179" s="72"/>
      <c r="E179" s="72"/>
      <c r="F179" s="72"/>
      <c r="G179" s="72"/>
      <c r="H179" s="72"/>
      <c r="I179" s="72"/>
      <c r="J179" s="72"/>
      <c r="K179" s="72"/>
      <c r="L179" s="72"/>
      <c r="M179" s="72"/>
      <c r="N179" s="72"/>
      <c r="O179" s="72"/>
      <c r="P179" s="101"/>
    </row>
    <row r="180" spans="2:16">
      <c r="B180" s="100"/>
      <c r="C180" s="72"/>
      <c r="D180" s="72"/>
      <c r="E180" s="72"/>
      <c r="F180" s="72"/>
      <c r="G180" s="72"/>
      <c r="H180" s="72"/>
      <c r="I180" s="72"/>
      <c r="J180" s="72"/>
      <c r="K180" s="72"/>
      <c r="L180" s="72"/>
      <c r="M180" s="72"/>
      <c r="N180" s="72"/>
      <c r="O180" s="72"/>
      <c r="P180" s="101"/>
    </row>
    <row r="181" spans="2:16">
      <c r="B181" s="100"/>
      <c r="C181" s="72"/>
      <c r="D181" s="72"/>
      <c r="E181" s="72"/>
      <c r="F181" s="72"/>
      <c r="G181" s="72"/>
      <c r="H181" s="72"/>
      <c r="I181" s="72"/>
      <c r="J181" s="72"/>
      <c r="K181" s="72"/>
      <c r="L181" s="72"/>
      <c r="M181" s="72"/>
      <c r="N181" s="72"/>
      <c r="O181" s="72"/>
      <c r="P181" s="101"/>
    </row>
    <row r="182" spans="2:16">
      <c r="B182" s="100"/>
      <c r="C182" s="72"/>
      <c r="D182" s="72"/>
      <c r="E182" s="72"/>
      <c r="F182" s="72"/>
      <c r="G182" s="72"/>
      <c r="H182" s="72"/>
      <c r="I182" s="72"/>
      <c r="J182" s="72"/>
      <c r="K182" s="72"/>
      <c r="L182" s="72"/>
      <c r="M182" s="72"/>
      <c r="N182" s="72"/>
      <c r="O182" s="72"/>
      <c r="P182" s="101"/>
    </row>
    <row r="183" spans="2:16">
      <c r="B183" s="100"/>
      <c r="C183" s="72"/>
      <c r="D183" s="72"/>
      <c r="E183" s="72"/>
      <c r="F183" s="72"/>
      <c r="G183" s="72"/>
      <c r="H183" s="72"/>
      <c r="I183" s="72"/>
      <c r="J183" s="72"/>
      <c r="K183" s="72"/>
      <c r="L183" s="72"/>
      <c r="M183" s="72"/>
      <c r="N183" s="72"/>
      <c r="O183" s="72"/>
      <c r="P183" s="101"/>
    </row>
    <row r="184" spans="2:16">
      <c r="B184" s="100"/>
      <c r="C184" s="72"/>
      <c r="D184" s="72"/>
      <c r="E184" s="72"/>
      <c r="F184" s="72"/>
      <c r="G184" s="72"/>
      <c r="H184" s="72"/>
      <c r="I184" s="72"/>
      <c r="J184" s="72"/>
      <c r="K184" s="72"/>
      <c r="L184" s="72"/>
      <c r="M184" s="72"/>
      <c r="N184" s="72"/>
      <c r="O184" s="72"/>
      <c r="P184" s="101"/>
    </row>
    <row r="185" spans="2:16">
      <c r="B185" s="100"/>
      <c r="C185" s="72"/>
      <c r="D185" s="72"/>
      <c r="E185" s="72"/>
      <c r="F185" s="72"/>
      <c r="G185" s="72"/>
      <c r="H185" s="72"/>
      <c r="I185" s="72"/>
      <c r="J185" s="72"/>
      <c r="K185" s="72"/>
      <c r="L185" s="72"/>
      <c r="M185" s="72"/>
      <c r="N185" s="72"/>
      <c r="O185" s="72"/>
      <c r="P185" s="101"/>
    </row>
    <row r="186" spans="2:16">
      <c r="B186" s="100"/>
      <c r="C186" s="72"/>
      <c r="D186" s="72"/>
      <c r="E186" s="72"/>
      <c r="F186" s="72"/>
      <c r="G186" s="72"/>
      <c r="H186" s="72"/>
      <c r="I186" s="72"/>
      <c r="J186" s="72"/>
      <c r="K186" s="72"/>
      <c r="L186" s="72"/>
      <c r="M186" s="72"/>
      <c r="N186" s="72"/>
      <c r="O186" s="72"/>
      <c r="P186" s="101"/>
    </row>
    <row r="187" spans="2:16">
      <c r="B187" s="100"/>
      <c r="C187" s="72"/>
      <c r="D187" s="72"/>
      <c r="E187" s="72"/>
      <c r="F187" s="72"/>
      <c r="G187" s="72"/>
      <c r="H187" s="72"/>
      <c r="I187" s="72"/>
      <c r="J187" s="72"/>
      <c r="K187" s="72"/>
      <c r="L187" s="72"/>
      <c r="M187" s="72"/>
      <c r="N187" s="72"/>
      <c r="O187" s="72"/>
      <c r="P187" s="101"/>
    </row>
    <row r="188" spans="2:16">
      <c r="B188" s="100"/>
      <c r="C188" s="72"/>
      <c r="D188" s="72"/>
      <c r="E188" s="72"/>
      <c r="F188" s="72"/>
      <c r="G188" s="72"/>
      <c r="H188" s="72"/>
      <c r="I188" s="72"/>
      <c r="J188" s="72"/>
      <c r="K188" s="72"/>
      <c r="L188" s="72"/>
      <c r="M188" s="72"/>
      <c r="N188" s="72"/>
      <c r="O188" s="72"/>
      <c r="P188" s="101"/>
    </row>
    <row r="189" spans="2:16">
      <c r="B189" s="100"/>
      <c r="C189" s="72"/>
      <c r="D189" s="72"/>
      <c r="E189" s="72"/>
      <c r="F189" s="72"/>
      <c r="G189" s="72"/>
      <c r="H189" s="72"/>
      <c r="I189" s="72"/>
      <c r="J189" s="72"/>
      <c r="K189" s="72"/>
      <c r="L189" s="72"/>
      <c r="M189" s="72"/>
      <c r="N189" s="72"/>
      <c r="O189" s="72"/>
      <c r="P189" s="101"/>
    </row>
    <row r="190" spans="2:16">
      <c r="B190" s="107"/>
      <c r="C190" s="108"/>
      <c r="D190" s="108"/>
      <c r="E190" s="108"/>
      <c r="F190" s="108"/>
      <c r="G190" s="108"/>
      <c r="H190" s="108"/>
      <c r="I190" s="108"/>
      <c r="J190" s="108"/>
      <c r="K190" s="108"/>
      <c r="L190" s="108"/>
      <c r="M190" s="108"/>
      <c r="N190" s="108"/>
      <c r="O190" s="108"/>
      <c r="P190" s="180"/>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412" priority="2" operator="greaterThanOrEqual">
      <formula>100</formula>
    </cfRule>
    <cfRule type="cellIs" dxfId="411" priority="3" operator="lessThan">
      <formula>100</formula>
    </cfRule>
  </conditionalFormatting>
  <conditionalFormatting sqref="L34">
    <cfRule type="cellIs" dxfId="410" priority="4" operator="equal">
      <formula>"NA"</formula>
    </cfRule>
    <cfRule type="cellIs" dxfId="409" priority="5" operator="between">
      <formula>100.1</formula>
      <formula>200</formula>
    </cfRule>
    <cfRule type="cellIs" dxfId="408" priority="6" operator="greaterThan">
      <formula>200</formula>
    </cfRule>
    <cfRule type="cellIs" dxfId="407" priority="7" operator="lessThanOrEqual">
      <formula>100</formula>
    </cfRule>
  </conditionalFormatting>
  <conditionalFormatting sqref="L27">
    <cfRule type="cellIs" dxfId="406" priority="8" operator="greaterThanOrEqual">
      <formula>100</formula>
    </cfRule>
    <cfRule type="cellIs" dxfId="405" priority="9" operator="lessThan">
      <formula>50</formula>
    </cfRule>
    <cfRule type="cellIs" dxfId="404" priority="10" operator="between">
      <formula>50</formula>
      <formula>100</formula>
    </cfRule>
  </conditionalFormatting>
  <conditionalFormatting sqref="E27:E33 E35">
    <cfRule type="cellIs" dxfId="403" priority="11" operator="lessThan">
      <formula>0.95*$C27*(E$14/$C$14)</formula>
    </cfRule>
  </conditionalFormatting>
  <conditionalFormatting sqref="F27:F33">
    <cfRule type="cellIs" dxfId="402" priority="12" operator="lessThan">
      <formula>0.95*$C27*(F$14/$C$14)</formula>
    </cfRule>
  </conditionalFormatting>
  <conditionalFormatting sqref="G27:G33">
    <cfRule type="cellIs" dxfId="401" priority="13" operator="lessThan">
      <formula>0.95*$C27*(G$14/$C$14)</formula>
    </cfRule>
  </conditionalFormatting>
  <conditionalFormatting sqref="F35">
    <cfRule type="cellIs" dxfId="400" priority="14" operator="lessThan">
      <formula>0.95*$C35*(F$14/$C$14)</formula>
    </cfRule>
  </conditionalFormatting>
  <conditionalFormatting sqref="G35">
    <cfRule type="cellIs" dxfId="399" priority="15" operator="lessThan">
      <formula>0.95*$C35*(G$14/$C$14)</formula>
    </cfRule>
  </conditionalFormatting>
  <conditionalFormatting sqref="L35">
    <cfRule type="cellIs" dxfId="398" priority="16" operator="greaterThanOrEqual">
      <formula>100</formula>
    </cfRule>
    <cfRule type="cellIs" dxfId="397" priority="17" operator="lessThan">
      <formula>100</formula>
    </cfRule>
  </conditionalFormatting>
  <conditionalFormatting sqref="J27">
    <cfRule type="cellIs" dxfId="396" priority="18" operator="lessThan">
      <formula>$C$27/3</formula>
    </cfRule>
  </conditionalFormatting>
  <conditionalFormatting sqref="I22">
    <cfRule type="cellIs" dxfId="395" priority="19" operator="greaterThan">
      <formula>320</formula>
    </cfRule>
    <cfRule type="cellIs" dxfId="394" priority="20" operator="greaterThan">
      <formula>320</formula>
    </cfRule>
  </conditionalFormatting>
  <conditionalFormatting sqref="E16">
    <cfRule type="cellIs" dxfId="393" priority="21" operator="lessThan">
      <formula>1.2</formula>
    </cfRule>
  </conditionalFormatting>
  <conditionalFormatting sqref="F16:G16">
    <cfRule type="cellIs" dxfId="392" priority="22" operator="lessThan">
      <formula>1.2</formula>
    </cfRule>
  </conditionalFormatting>
  <conditionalFormatting sqref="I27">
    <cfRule type="cellIs" dxfId="391"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8" zoomScale="140" zoomScaleNormal="100" zoomScalePageLayoutView="140" workbookViewId="0">
      <selection activeCell="E17" sqref="E17"/>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49" t="s">
        <v>359</v>
      </c>
    </row>
    <row r="2" spans="2:12">
      <c r="C2" s="804" t="s">
        <v>263</v>
      </c>
      <c r="D2" s="804"/>
      <c r="E2" s="804"/>
      <c r="F2" s="805" t="s">
        <v>224</v>
      </c>
      <c r="G2" s="805"/>
    </row>
    <row r="4" spans="2:12">
      <c r="B4" s="30" t="s">
        <v>239</v>
      </c>
      <c r="C4" s="30" t="s">
        <v>240</v>
      </c>
      <c r="D4" s="15"/>
      <c r="E4" s="30" t="s">
        <v>241</v>
      </c>
      <c r="F4" s="320" t="s">
        <v>264</v>
      </c>
      <c r="G4" s="30" t="s">
        <v>265</v>
      </c>
      <c r="I4" s="15"/>
      <c r="J4" s="34" t="s">
        <v>266</v>
      </c>
      <c r="K4" s="34" t="s">
        <v>267</v>
      </c>
    </row>
    <row r="5" spans="2:12">
      <c r="B5" s="45" t="s">
        <v>242</v>
      </c>
      <c r="C5" s="150" t="s">
        <v>185</v>
      </c>
      <c r="E5" s="156" t="s">
        <v>185</v>
      </c>
      <c r="F5" s="171" t="s">
        <v>193</v>
      </c>
      <c r="G5" s="166"/>
      <c r="I5" s="163" t="s">
        <v>268</v>
      </c>
      <c r="J5">
        <f>F22/1000</f>
        <v>0.1</v>
      </c>
      <c r="K5" s="164">
        <f>J5</f>
        <v>0.1</v>
      </c>
    </row>
    <row r="6" spans="2:12">
      <c r="B6" s="45" t="s">
        <v>269</v>
      </c>
      <c r="C6" s="150" t="s">
        <v>231</v>
      </c>
      <c r="E6" s="152" t="s">
        <v>231</v>
      </c>
      <c r="F6" s="312" t="s">
        <v>123</v>
      </c>
      <c r="G6" s="166"/>
      <c r="I6" s="163" t="s">
        <v>271</v>
      </c>
      <c r="J6">
        <f>F21/1000</f>
        <v>2E-3</v>
      </c>
      <c r="K6" s="164">
        <f>F20/1000</f>
        <v>2E-3</v>
      </c>
    </row>
    <row r="7" spans="2:12">
      <c r="B7" s="112" t="s">
        <v>244</v>
      </c>
      <c r="C7" s="133" t="str">
        <f>HLOOKUP(C5,MaterialData!$C$3:$O$4,2,0)</f>
        <v>Steel</v>
      </c>
      <c r="D7" s="151"/>
      <c r="E7" s="133" t="str">
        <f>HLOOKUP(E5,MaterialData!$C$3:$R$4,2,0)</f>
        <v>Steel</v>
      </c>
      <c r="F7" s="133" t="str">
        <f>HLOOKUP(F5,MaterialData!$C$3:$R$4,2,0)</f>
        <v>SHB</v>
      </c>
      <c r="G7" s="167"/>
    </row>
    <row r="8" spans="2:12"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5</v>
      </c>
      <c r="G8" s="167"/>
      <c r="I8" s="163" t="s">
        <v>272</v>
      </c>
      <c r="J8" s="151">
        <f>J5*J6</f>
        <v>2.0000000000000001E-4</v>
      </c>
      <c r="K8" s="163" t="s">
        <v>273</v>
      </c>
      <c r="L8" s="151">
        <f>(J5*J6^3)/12</f>
        <v>6.6666666666666682E-11</v>
      </c>
    </row>
    <row r="9" spans="2:12"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5</v>
      </c>
      <c r="G9" s="167"/>
      <c r="I9" s="163" t="s">
        <v>274</v>
      </c>
      <c r="J9" s="151">
        <f>K5*K6</f>
        <v>2.0000000000000001E-4</v>
      </c>
      <c r="K9" s="163" t="s">
        <v>275</v>
      </c>
      <c r="L9" s="151">
        <f>(K5*K6^3)/12</f>
        <v>6.6666666666666682E-11</v>
      </c>
    </row>
    <row r="10" spans="2:12"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5</v>
      </c>
      <c r="G10" s="167"/>
      <c r="I10" s="163" t="s">
        <v>308</v>
      </c>
      <c r="J10">
        <f>J6/2</f>
        <v>1E-3</v>
      </c>
      <c r="K10" s="163" t="s">
        <v>277</v>
      </c>
      <c r="L10" s="151">
        <f>L8+(J8*($J$12-J10)^2)</f>
        <v>2.0066666666666661E-8</v>
      </c>
    </row>
    <row r="11" spans="2:12" ht="15.6">
      <c r="B11" s="112" t="s">
        <v>214</v>
      </c>
      <c r="C11" s="133">
        <f>INDEX(Innertable,MATCH($B11,MaterialData!$B$6:$B$11,0),MATCH(C$7,MaterialData!$C$4:$O$4,0))</f>
        <v>180000000</v>
      </c>
      <c r="D11" s="151"/>
      <c r="E11" s="133">
        <f>INDEX(Innertable,MATCH($B11,MaterialData!$B$6:$B$11,0),MATCH(E$7,MaterialData!$C$4:$R$4,0))</f>
        <v>180000000</v>
      </c>
      <c r="F11" s="133" t="str">
        <f>INDEX(Innertable,MATCH($B11,MaterialData!$B$6:$B$11,0),MATCH(F$7,MaterialData!$C$4:$R$4,0))</f>
        <v>N/A</v>
      </c>
      <c r="G11" s="167"/>
      <c r="I11" s="163" t="s">
        <v>310</v>
      </c>
      <c r="J11">
        <f>(F18-0.5*F20)*0.001</f>
        <v>2.1000000000000001E-2</v>
      </c>
      <c r="K11" s="163" t="s">
        <v>279</v>
      </c>
      <c r="L11" s="151">
        <f>L9+(J9*($J$12-J11)^2)</f>
        <v>2.0066666666666678E-8</v>
      </c>
    </row>
    <row r="12" spans="2:12" ht="15.6">
      <c r="B12" s="112" t="s">
        <v>215</v>
      </c>
      <c r="C12" s="133">
        <f>INDEX(Innertable,MATCH($B12,MaterialData!$B$6:$B$11,0),MATCH(C$7,MaterialData!$C$4:$O$4,0))</f>
        <v>300000000</v>
      </c>
      <c r="D12" s="151"/>
      <c r="E12" s="133">
        <f>INDEX(Innertable,MATCH($B12,MaterialData!$B$6:$B$11,0),MATCH(E$7,MaterialData!$C$4:$R$4,0))</f>
        <v>300000000</v>
      </c>
      <c r="F12" s="133" t="str">
        <f>INDEX(Innertable,MATCH($B12,MaterialData!$B$6:$B$11,0),MATCH(F$7,MaterialData!$C$4:$R$4,0))</f>
        <v>N/A</v>
      </c>
      <c r="G12" s="167"/>
      <c r="I12" s="163" t="s">
        <v>280</v>
      </c>
      <c r="J12" s="168">
        <f>(J8*J10+J9*J11)/(J8+J9)</f>
        <v>1.0999999999999999E-2</v>
      </c>
      <c r="K12" s="163" t="s">
        <v>281</v>
      </c>
      <c r="L12" s="135">
        <f>SUM(L10:L11)</f>
        <v>4.0133333333333335E-8</v>
      </c>
    </row>
    <row r="13" spans="2:12">
      <c r="E13" s="166"/>
      <c r="G13" s="166"/>
      <c r="L13" s="151"/>
    </row>
    <row r="14" spans="2:12">
      <c r="B14" s="112" t="s">
        <v>282</v>
      </c>
      <c r="C14" s="150">
        <v>1</v>
      </c>
      <c r="E14" s="156">
        <v>1</v>
      </c>
      <c r="G14" s="166"/>
      <c r="L14" s="151"/>
    </row>
    <row r="15" spans="2:12">
      <c r="B15" s="112" t="s">
        <v>245</v>
      </c>
      <c r="C15" s="150">
        <f>IF(AND(E15&gt;=25,E15&lt;25.4,E16&gt;=2.5),25,25.4)</f>
        <v>25.4</v>
      </c>
      <c r="E15" s="156">
        <v>30</v>
      </c>
      <c r="G15" s="166"/>
      <c r="L15" s="151"/>
    </row>
    <row r="16" spans="2:12">
      <c r="B16" s="112" t="s">
        <v>246</v>
      </c>
      <c r="C16" s="150">
        <f>IF(AND(E15&gt;=25,E15&lt;25.4,E16&gt;=2.5),2.5,2.4)</f>
        <v>2.4</v>
      </c>
      <c r="E16" s="156">
        <v>2</v>
      </c>
      <c r="G16" s="166"/>
      <c r="L16" s="151"/>
    </row>
    <row r="17" spans="2:16">
      <c r="E17" s="166"/>
      <c r="G17" s="166"/>
      <c r="L17" s="151"/>
    </row>
    <row r="18" spans="2:16">
      <c r="B18" s="112" t="s">
        <v>283</v>
      </c>
      <c r="E18" s="166"/>
      <c r="F18" s="170">
        <f>F19+F20+F21</f>
        <v>22</v>
      </c>
      <c r="G18" s="166"/>
      <c r="L18" s="151"/>
    </row>
    <row r="19" spans="2:16">
      <c r="B19" s="112" t="s">
        <v>284</v>
      </c>
      <c r="E19" s="166"/>
      <c r="F19" s="171">
        <v>18</v>
      </c>
      <c r="G19" s="166"/>
      <c r="L19" s="151"/>
    </row>
    <row r="20" spans="2:16">
      <c r="B20" s="112" t="s">
        <v>285</v>
      </c>
      <c r="E20" s="166"/>
      <c r="F20" s="171">
        <v>2</v>
      </c>
      <c r="G20" s="166"/>
      <c r="L20" s="151"/>
    </row>
    <row r="21" spans="2:16">
      <c r="B21" s="45" t="s">
        <v>286</v>
      </c>
      <c r="E21" s="166"/>
      <c r="F21" s="171">
        <v>2</v>
      </c>
      <c r="G21" s="166"/>
      <c r="L21" s="151"/>
    </row>
    <row r="22" spans="2:16">
      <c r="B22" s="186" t="s">
        <v>287</v>
      </c>
      <c r="E22" s="166"/>
      <c r="F22" s="171">
        <v>100</v>
      </c>
      <c r="G22" s="166"/>
      <c r="L22" s="151"/>
    </row>
    <row r="23" spans="2:16">
      <c r="E23" s="172"/>
      <c r="G23" s="166"/>
      <c r="L23" s="151"/>
    </row>
    <row r="24" spans="2:16">
      <c r="B24" s="112" t="s">
        <v>247</v>
      </c>
      <c r="C24" s="150">
        <f>C15/1000</f>
        <v>2.5399999999999999E-2</v>
      </c>
      <c r="E24" s="150">
        <f>IF(F2="Composite only","No tubes",E15/1000)</f>
        <v>0.03</v>
      </c>
      <c r="G24" s="166"/>
      <c r="L24" s="151"/>
    </row>
    <row r="25" spans="2:16">
      <c r="B25" s="112" t="s">
        <v>248</v>
      </c>
      <c r="C25" s="150">
        <f>C16/1000</f>
        <v>2.3999999999999998E-3</v>
      </c>
      <c r="E25" s="150">
        <f>IF(F2="Composite only","",E16/1000)</f>
        <v>2E-3</v>
      </c>
      <c r="G25" s="172"/>
      <c r="L25" s="151"/>
      <c r="P25" s="153"/>
    </row>
    <row r="26" spans="2:16">
      <c r="B26" s="112" t="s">
        <v>249</v>
      </c>
      <c r="C26" s="133">
        <f>IF(C6="Round",((C24)^4-((C24-2*C25))^4)*3.142/64,((C24)^4-((C24-2*C25))^4)/12)</f>
        <v>1.1593489847999996E-8</v>
      </c>
      <c r="E26" s="133">
        <f>IF(F2="Composite only","",IF(E6="Round",((E24)^4-((E24-2*E25))^4)*3.142/64,IF(E6="Square",((E24)^4-((E24-2*E25))^4)/12,"")))</f>
        <v>1.7331272000000002E-8</v>
      </c>
      <c r="F26" s="284" t="str">
        <f>IF($F$2="Tubing only","Tubing Only",L12)</f>
        <v>Tubing Only</v>
      </c>
      <c r="G26" s="133">
        <f t="shared" ref="G26:G33" si="0">IF($F$2="Tubing only",E26,IF($F$2="Composite only",F26,IF($F$2="Tubes + Composite",E26+F26,"No Type Selected")))</f>
        <v>1.7331272000000002E-8</v>
      </c>
      <c r="L26" s="151"/>
      <c r="O26" s="151"/>
      <c r="P26" s="153"/>
    </row>
    <row r="27" spans="2:16">
      <c r="B27" s="112" t="s">
        <v>250</v>
      </c>
      <c r="C27" s="133">
        <f>C8*C26*C14</f>
        <v>2318.6979695999994</v>
      </c>
      <c r="D27" s="151"/>
      <c r="E27" s="133">
        <f>IF(F2="Composite only","",E8*E26*E14)</f>
        <v>3466.2544000000003</v>
      </c>
      <c r="F27" s="173" t="str">
        <f>IF(F26="Tubing Only","",F26*F8)</f>
        <v/>
      </c>
      <c r="G27" s="133">
        <f t="shared" si="0"/>
        <v>3466.2544000000003</v>
      </c>
      <c r="H27" s="174">
        <f t="shared" ref="H27:H35" si="1">100*G27/C27</f>
        <v>149.49141481320081</v>
      </c>
    </row>
    <row r="28" spans="2:16">
      <c r="B28" s="112" t="s">
        <v>251</v>
      </c>
      <c r="C28" s="155">
        <f>IF(C24="no tubes","",IF(C14=0,"",IF(C6="Round",C14*((C15^2-(C15-2*C16)^2)*PI()/4),IF(C6="Square",C14*(C15^2-(C15-2*C16)^2),""))))</f>
        <v>173.41591447815662</v>
      </c>
      <c r="D28" s="175"/>
      <c r="E28" s="155">
        <f>IF(E24="no tubes","",IF(E14=0,"",IF(E6="Round",E14*((E15^2-(E15-2*E16)^2)*PI()/4),IF(E6="Square",E14*(E15^2-(E15-2*E16)^2),""))))</f>
        <v>175.92918860102841</v>
      </c>
      <c r="F28" s="155" t="str">
        <f>IF(F26="Tubing Only","",(F18-F19)*F22)</f>
        <v/>
      </c>
      <c r="G28" s="155">
        <f t="shared" si="0"/>
        <v>175.92918860102841</v>
      </c>
      <c r="H28" s="174">
        <f t="shared" si="1"/>
        <v>101.4492753623188</v>
      </c>
      <c r="I28" t="str">
        <f>IF(AND(95&lt;H28,H28&lt;100),"Provided your actual tube measures &gt;= your nominal OD and wall this is OK","")</f>
        <v/>
      </c>
      <c r="O28" s="151"/>
    </row>
    <row r="29" spans="2:16">
      <c r="B29" s="112" t="s">
        <v>252</v>
      </c>
      <c r="C29" s="133">
        <f>C$28*C9/1000000</f>
        <v>52891.853915837768</v>
      </c>
      <c r="D29" s="151"/>
      <c r="E29" s="133">
        <f>IF(F2="Composite only","",E$28*E9/1000000)</f>
        <v>53658.402523313671</v>
      </c>
      <c r="F29" s="133" t="str">
        <f>IF(F26="Tubing Only","",F28*F9/1000000)</f>
        <v/>
      </c>
      <c r="G29" s="133">
        <f t="shared" si="0"/>
        <v>53658.402523313671</v>
      </c>
      <c r="H29" s="174">
        <f t="shared" si="1"/>
        <v>101.44927536231882</v>
      </c>
      <c r="I29" t="str">
        <f>IF(AND(95&lt;H29,H29&lt;100),"Provided your actual tube measures &gt;= your nominal OD and wall this is OK","")</f>
        <v/>
      </c>
    </row>
    <row r="30" spans="2:16">
      <c r="B30" s="112" t="s">
        <v>253</v>
      </c>
      <c r="C30" s="133">
        <f>C$28*C10/1000000</f>
        <v>63296.808784527166</v>
      </c>
      <c r="D30" s="151"/>
      <c r="E30" s="133">
        <f>IF(F2="Composite only","",E$28*E10/1000000)</f>
        <v>64214.153839375373</v>
      </c>
      <c r="F30" s="133" t="str">
        <f>IF(F26="Tubing Only","",F28*F10/1000000)</f>
        <v/>
      </c>
      <c r="G30" s="133">
        <f t="shared" si="0"/>
        <v>64214.153839375373</v>
      </c>
      <c r="H30" s="174">
        <f t="shared" si="1"/>
        <v>101.44927536231883</v>
      </c>
      <c r="I30" t="str">
        <f>IF(AND(95&lt;H30,H30&lt;100),"Provided your actual tube measures &gt;= your nominal OD and wall this is OK","")</f>
        <v/>
      </c>
      <c r="O30" s="151"/>
    </row>
    <row r="31" spans="2:16">
      <c r="B31" s="112" t="s">
        <v>254</v>
      </c>
      <c r="C31" s="133">
        <f>C$28*C11/1000000</f>
        <v>31214.864606068193</v>
      </c>
      <c r="D31" s="151"/>
      <c r="E31" s="133">
        <f>IF(F2="Composite only","",E$28*E11/1000000)</f>
        <v>31667.253948185116</v>
      </c>
      <c r="F31" s="133" t="str">
        <f>IF(F26="Tubing Only","",F28*F9/1000000)</f>
        <v/>
      </c>
      <c r="G31" s="133">
        <f t="shared" si="0"/>
        <v>31667.253948185116</v>
      </c>
      <c r="H31" s="174">
        <f t="shared" si="1"/>
        <v>101.44927536231883</v>
      </c>
      <c r="I31" t="str">
        <f>IF(AND(95&lt;H31,H31&lt;100),"Provided your actual tube measures &gt;= your nominal OD and wall this is OK","")</f>
        <v/>
      </c>
      <c r="O31" s="151"/>
    </row>
    <row r="32" spans="2:16">
      <c r="B32" s="112" t="s">
        <v>255</v>
      </c>
      <c r="C32" s="133">
        <f>IF(C14=0,"",C$28*C12/1000000)</f>
        <v>52024.774343446981</v>
      </c>
      <c r="D32" s="151"/>
      <c r="E32" s="133">
        <f>IF(F2="Composite only","",E$28*E12/1000000)</f>
        <v>52778.756580308524</v>
      </c>
      <c r="F32" s="133" t="str">
        <f>IF(F26="tubing only","",F28*F10/1000000)</f>
        <v/>
      </c>
      <c r="G32" s="133">
        <f t="shared" si="0"/>
        <v>52778.756580308524</v>
      </c>
      <c r="H32" s="174">
        <f t="shared" si="1"/>
        <v>101.44927536231883</v>
      </c>
      <c r="I32" t="str">
        <f>IF(AND(95&lt;H32,H32&lt;100),"Provided your actual tube measures &gt;= your nominal OD and wall this is OK","")</f>
        <v/>
      </c>
      <c r="O32" s="151"/>
    </row>
    <row r="33" spans="2:12">
      <c r="B33" s="112" t="s">
        <v>256</v>
      </c>
      <c r="C33" s="133">
        <f>C14*4*C10*C26/(0.5*C24*1)</f>
        <v>1332.7948959118107</v>
      </c>
      <c r="E33" s="133">
        <f>IF(F2="Composite only","",E14*4*E10*E26/(0.5*E24*1))</f>
        <v>1686.9104746666669</v>
      </c>
      <c r="F33" s="133" t="str">
        <f>IF(F26="tubing only","",4*F10*(F26*2/(F18/1000))/1)</f>
        <v/>
      </c>
      <c r="G33" s="133">
        <f t="shared" si="0"/>
        <v>1686.9104746666669</v>
      </c>
      <c r="H33" s="174">
        <f t="shared" si="1"/>
        <v>126.5693978751767</v>
      </c>
    </row>
    <row r="34" spans="2:12">
      <c r="B34" s="112" t="s">
        <v>257</v>
      </c>
      <c r="C34" s="133">
        <f>IF(C14=0,"",C33*1^3/(48*C27))</f>
        <v>1.1975065616797901E-2</v>
      </c>
      <c r="E34" s="133">
        <f>IF($F$2="tubing only",$C$33*1^3/(48*E27),"")</f>
        <v>8.0105373487577985E-3</v>
      </c>
      <c r="F34" s="133" t="str">
        <f>IF(NOT($F$2="tubing only"),$C$33*1^3/(48*F27),"")</f>
        <v/>
      </c>
      <c r="G34" s="133">
        <f>$C$33*1^3/(48*G27)</f>
        <v>8.0105373487577985E-3</v>
      </c>
      <c r="H34" s="174">
        <f t="shared" si="1"/>
        <v>66.893473531544572</v>
      </c>
    </row>
    <row r="35" spans="2:12">
      <c r="B35" s="112" t="s">
        <v>258</v>
      </c>
      <c r="C35" s="133">
        <f>0.5*C33*(C33*1^3/(48*C27))</f>
        <v>7.9801531661386313</v>
      </c>
      <c r="D35" s="167"/>
      <c r="E35" s="133">
        <f>IF(E24="no tubes","",0.5*E33*(E33*1^3/(48*E27)))</f>
        <v>8.5516989340740768</v>
      </c>
      <c r="F35" s="133" t="str">
        <f>IF(F26="tubing only","",0.5*F33*(F33*1^3/(48*F27)))</f>
        <v/>
      </c>
      <c r="G35" s="133">
        <f>IF($F$2="Tubing only",E35,IF($F$2="Composite only",F35,IF($F$2="Tubes + Composite",E35+F35,"No Type Selected")))</f>
        <v>8.5516989340740768</v>
      </c>
      <c r="H35" s="174">
        <f t="shared" si="1"/>
        <v>107.16209020098295</v>
      </c>
      <c r="J35" s="42" t="s">
        <v>259</v>
      </c>
      <c r="K35" s="42"/>
      <c r="L35" s="42"/>
    </row>
    <row r="37" spans="2:12" s="181" customFormat="1">
      <c r="B37" s="15" t="s">
        <v>288</v>
      </c>
      <c r="E37" s="151"/>
    </row>
    <row r="38" spans="2:12" s="181" customFormat="1">
      <c r="B38" s="176"/>
      <c r="C38" s="177"/>
      <c r="D38" s="177"/>
      <c r="E38" s="177"/>
      <c r="F38" s="177"/>
      <c r="G38" s="177"/>
      <c r="H38" s="177"/>
      <c r="I38" s="177"/>
      <c r="J38" s="177"/>
      <c r="K38" s="177"/>
      <c r="L38" s="178"/>
    </row>
    <row r="39" spans="2:12" s="181" customFormat="1">
      <c r="B39" s="321" t="s">
        <v>341</v>
      </c>
      <c r="C39" s="72"/>
      <c r="D39" s="72"/>
      <c r="E39" s="72"/>
      <c r="F39" s="72"/>
      <c r="G39" s="72"/>
      <c r="H39" s="72"/>
      <c r="I39" s="72"/>
      <c r="J39" s="72"/>
      <c r="K39" s="72"/>
      <c r="L39" s="101"/>
    </row>
    <row r="40" spans="2:12" s="181" customFormat="1">
      <c r="B40" s="100"/>
      <c r="C40" s="72"/>
      <c r="D40" s="72"/>
      <c r="E40" s="72"/>
      <c r="F40" s="72"/>
      <c r="G40" s="72"/>
      <c r="H40" s="72"/>
      <c r="I40" s="72"/>
      <c r="J40" s="72"/>
      <c r="K40" s="72"/>
      <c r="L40" s="101"/>
    </row>
    <row r="41" spans="2:12" s="181" customFormat="1">
      <c r="B41" s="100"/>
      <c r="C41" s="72"/>
      <c r="D41" s="72"/>
      <c r="E41" s="72"/>
      <c r="F41" s="72"/>
      <c r="G41" s="72"/>
      <c r="H41" s="72"/>
      <c r="I41" s="72"/>
      <c r="J41" s="72"/>
      <c r="K41" s="72"/>
      <c r="L41" s="101"/>
    </row>
    <row r="42" spans="2:12" s="181" customFormat="1">
      <c r="B42" s="100"/>
      <c r="C42" s="72"/>
      <c r="D42" s="72"/>
      <c r="E42" s="72"/>
      <c r="F42" s="72"/>
      <c r="G42" s="72"/>
      <c r="H42" s="72"/>
      <c r="I42" s="72"/>
      <c r="J42" s="72"/>
      <c r="K42" s="72"/>
      <c r="L42" s="101"/>
    </row>
    <row r="43" spans="2:12" s="181" customFormat="1">
      <c r="B43" s="100"/>
      <c r="C43" s="72"/>
      <c r="D43" s="72"/>
      <c r="E43" s="72"/>
      <c r="F43" s="72"/>
      <c r="G43" s="72"/>
      <c r="H43" s="72"/>
      <c r="I43" s="72"/>
      <c r="J43" s="72"/>
      <c r="K43" s="72"/>
      <c r="L43" s="101"/>
    </row>
    <row r="44" spans="2:12" s="181" customFormat="1">
      <c r="B44" s="100"/>
      <c r="C44" s="72"/>
      <c r="D44" s="72"/>
      <c r="E44" s="72"/>
      <c r="F44" s="72"/>
      <c r="G44" s="72"/>
      <c r="H44" s="72"/>
      <c r="I44" s="72"/>
      <c r="J44" s="72"/>
      <c r="K44" s="72"/>
      <c r="L44" s="101"/>
    </row>
    <row r="45" spans="2:12" s="181" customFormat="1">
      <c r="B45" s="100"/>
      <c r="C45" s="72"/>
      <c r="D45" s="72"/>
      <c r="E45" s="72"/>
      <c r="F45" s="72"/>
      <c r="G45" s="72"/>
      <c r="H45" s="72"/>
      <c r="I45" s="72"/>
      <c r="J45" s="72"/>
      <c r="K45" s="72"/>
      <c r="L45" s="101"/>
    </row>
    <row r="46" spans="2:12" s="181" customFormat="1">
      <c r="B46" s="100"/>
      <c r="C46" s="72"/>
      <c r="D46" s="72"/>
      <c r="E46" s="72"/>
      <c r="F46" s="72"/>
      <c r="G46" s="72"/>
      <c r="H46" s="72"/>
      <c r="I46" s="72"/>
      <c r="J46" s="72"/>
      <c r="K46" s="72"/>
      <c r="L46" s="101"/>
    </row>
    <row r="47" spans="2:12" s="181" customFormat="1">
      <c r="B47" s="100"/>
      <c r="C47" s="72"/>
      <c r="D47" s="72"/>
      <c r="E47" s="72"/>
      <c r="F47" s="72"/>
      <c r="G47" s="72"/>
      <c r="H47" s="72"/>
      <c r="I47" s="72"/>
      <c r="J47" s="72"/>
      <c r="K47" s="72"/>
      <c r="L47" s="101"/>
    </row>
    <row r="48" spans="2:12" s="181" customFormat="1">
      <c r="B48" s="100"/>
      <c r="C48" s="72"/>
      <c r="D48" s="72"/>
      <c r="E48" s="72"/>
      <c r="F48" s="72"/>
      <c r="G48" s="72"/>
      <c r="H48" s="72"/>
      <c r="I48" s="72"/>
      <c r="J48" s="72"/>
      <c r="K48" s="72"/>
      <c r="L48" s="101"/>
    </row>
    <row r="49" spans="2:12" s="181" customFormat="1">
      <c r="B49" s="100"/>
      <c r="C49" s="72"/>
      <c r="D49" s="72"/>
      <c r="E49" s="72"/>
      <c r="F49" s="72"/>
      <c r="G49" s="72"/>
      <c r="H49" s="72"/>
      <c r="I49" s="72"/>
      <c r="J49" s="72"/>
      <c r="K49" s="72"/>
      <c r="L49" s="101"/>
    </row>
    <row r="50" spans="2:12" s="181" customFormat="1">
      <c r="B50" s="100"/>
      <c r="C50" s="72"/>
      <c r="D50" s="72"/>
      <c r="E50" s="72"/>
      <c r="F50" s="72"/>
      <c r="G50" s="72"/>
      <c r="H50" s="72"/>
      <c r="I50" s="72"/>
      <c r="J50" s="72"/>
      <c r="K50" s="72"/>
      <c r="L50" s="101"/>
    </row>
    <row r="51" spans="2:12" s="181" customFormat="1">
      <c r="B51" s="100"/>
      <c r="C51" s="72"/>
      <c r="D51" s="72"/>
      <c r="E51" s="72"/>
      <c r="F51" s="72"/>
      <c r="G51" s="72"/>
      <c r="H51" s="72"/>
      <c r="I51" s="72"/>
      <c r="J51" s="72"/>
      <c r="K51" s="72"/>
      <c r="L51" s="101"/>
    </row>
    <row r="52" spans="2:12" s="181" customFormat="1">
      <c r="B52" s="100"/>
      <c r="C52" s="72"/>
      <c r="D52" s="72"/>
      <c r="E52" s="72"/>
      <c r="F52" s="72"/>
      <c r="G52" s="72"/>
      <c r="H52" s="72"/>
      <c r="I52" s="72"/>
      <c r="J52" s="72"/>
      <c r="K52" s="72"/>
      <c r="L52" s="101"/>
    </row>
    <row r="53" spans="2:12" s="181" customFormat="1">
      <c r="B53" s="100"/>
      <c r="C53" s="72"/>
      <c r="D53" s="72"/>
      <c r="E53" s="72"/>
      <c r="F53" s="72"/>
      <c r="G53" s="72"/>
      <c r="H53" s="72"/>
      <c r="I53" s="72"/>
      <c r="J53" s="72"/>
      <c r="K53" s="72"/>
      <c r="L53" s="101"/>
    </row>
    <row r="54" spans="2:12" s="181" customFormat="1">
      <c r="B54" s="100"/>
      <c r="C54" s="72"/>
      <c r="D54" s="72"/>
      <c r="E54" s="72"/>
      <c r="F54" s="72"/>
      <c r="G54" s="72"/>
      <c r="H54" s="72"/>
      <c r="I54" s="72"/>
      <c r="J54" s="72"/>
      <c r="K54" s="72"/>
      <c r="L54" s="101"/>
    </row>
    <row r="55" spans="2:12" s="181" customFormat="1">
      <c r="B55" s="100"/>
      <c r="C55" s="72"/>
      <c r="D55" s="72"/>
      <c r="E55" s="72"/>
      <c r="F55" s="72"/>
      <c r="G55" s="72"/>
      <c r="H55" s="72"/>
      <c r="I55" s="72"/>
      <c r="J55" s="72"/>
      <c r="K55" s="72"/>
      <c r="L55" s="101"/>
    </row>
    <row r="56" spans="2:12" s="181" customFormat="1">
      <c r="B56" s="100"/>
      <c r="C56" s="72"/>
      <c r="D56" s="72"/>
      <c r="E56" s="72"/>
      <c r="F56" s="72"/>
      <c r="G56" s="72"/>
      <c r="H56" s="72"/>
      <c r="I56" s="72"/>
      <c r="J56" s="72"/>
      <c r="K56" s="72"/>
      <c r="L56" s="101"/>
    </row>
    <row r="57" spans="2:12" s="181" customFormat="1">
      <c r="B57" s="100"/>
      <c r="C57" s="72"/>
      <c r="D57" s="72"/>
      <c r="E57" s="72"/>
      <c r="F57" s="72"/>
      <c r="G57" s="72"/>
      <c r="H57" s="72"/>
      <c r="I57" s="72"/>
      <c r="J57" s="72"/>
      <c r="K57" s="72"/>
      <c r="L57" s="101"/>
    </row>
    <row r="58" spans="2:12" s="181" customFormat="1">
      <c r="B58" s="100"/>
      <c r="C58" s="72"/>
      <c r="D58" s="72"/>
      <c r="E58" s="72"/>
      <c r="F58" s="72"/>
      <c r="G58" s="72"/>
      <c r="H58" s="72"/>
      <c r="I58" s="72"/>
      <c r="J58" s="72"/>
      <c r="K58" s="72"/>
      <c r="L58" s="101"/>
    </row>
    <row r="59" spans="2:12" s="181" customFormat="1">
      <c r="B59" s="100"/>
      <c r="C59" s="72"/>
      <c r="D59" s="72"/>
      <c r="E59" s="72"/>
      <c r="F59" s="72"/>
      <c r="G59" s="72"/>
      <c r="H59" s="72"/>
      <c r="I59" s="72"/>
      <c r="J59" s="72"/>
      <c r="K59" s="72"/>
      <c r="L59" s="101"/>
    </row>
    <row r="60" spans="2:12" s="181" customFormat="1">
      <c r="B60" s="100"/>
      <c r="C60" s="72"/>
      <c r="D60" s="72"/>
      <c r="E60" s="72"/>
      <c r="F60" s="72"/>
      <c r="G60" s="72"/>
      <c r="H60" s="72"/>
      <c r="I60" s="72"/>
      <c r="J60" s="72"/>
      <c r="K60" s="72"/>
      <c r="L60" s="101"/>
    </row>
    <row r="61" spans="2:12" s="181" customFormat="1">
      <c r="B61" s="100"/>
      <c r="C61" s="72"/>
      <c r="D61" s="72"/>
      <c r="E61" s="72"/>
      <c r="F61" s="72"/>
      <c r="G61" s="72"/>
      <c r="H61" s="72"/>
      <c r="I61" s="72"/>
      <c r="J61" s="72"/>
      <c r="K61" s="72"/>
      <c r="L61" s="101"/>
    </row>
    <row r="62" spans="2:12" s="181" customFormat="1">
      <c r="B62" s="100"/>
      <c r="C62" s="72"/>
      <c r="D62" s="72"/>
      <c r="E62" s="72"/>
      <c r="F62" s="72"/>
      <c r="G62" s="72"/>
      <c r="H62" s="72"/>
      <c r="I62" s="72"/>
      <c r="J62" s="72"/>
      <c r="K62" s="72"/>
      <c r="L62" s="101"/>
    </row>
    <row r="63" spans="2:12" s="181" customFormat="1">
      <c r="B63" s="100"/>
      <c r="C63" s="72"/>
      <c r="D63" s="72"/>
      <c r="E63" s="72"/>
      <c r="F63" s="72"/>
      <c r="G63" s="72"/>
      <c r="H63" s="72"/>
      <c r="I63" s="72"/>
      <c r="J63" s="72"/>
      <c r="K63" s="72"/>
      <c r="L63" s="101"/>
    </row>
    <row r="64" spans="2:12" s="181" customFormat="1">
      <c r="B64" s="100"/>
      <c r="C64" s="72"/>
      <c r="D64" s="72"/>
      <c r="E64" s="72"/>
      <c r="F64" s="72"/>
      <c r="G64" s="72"/>
      <c r="H64" s="72"/>
      <c r="I64" s="72"/>
      <c r="J64" s="72"/>
      <c r="K64" s="72"/>
      <c r="L64" s="101"/>
    </row>
    <row r="65" spans="2:12" s="181" customFormat="1">
      <c r="B65" s="100"/>
      <c r="C65" s="72"/>
      <c r="D65" s="72"/>
      <c r="E65" s="72"/>
      <c r="F65" s="72"/>
      <c r="G65" s="72"/>
      <c r="H65" s="72"/>
      <c r="I65" s="72"/>
      <c r="J65" s="72"/>
      <c r="K65" s="72"/>
      <c r="L65" s="101"/>
    </row>
    <row r="66" spans="2:12" s="181" customFormat="1">
      <c r="B66" s="100"/>
      <c r="C66" s="72"/>
      <c r="D66" s="72"/>
      <c r="E66" s="72"/>
      <c r="F66" s="72"/>
      <c r="G66" s="72"/>
      <c r="H66" s="72"/>
      <c r="I66" s="72"/>
      <c r="J66" s="72"/>
      <c r="K66" s="72"/>
      <c r="L66" s="101"/>
    </row>
    <row r="67" spans="2:12" s="181" customFormat="1">
      <c r="B67" s="100"/>
      <c r="C67" s="72"/>
      <c r="D67" s="72"/>
      <c r="E67" s="72"/>
      <c r="F67" s="72"/>
      <c r="G67" s="72"/>
      <c r="H67" s="72"/>
      <c r="I67" s="72"/>
      <c r="J67" s="72"/>
      <c r="K67" s="72"/>
      <c r="L67" s="101"/>
    </row>
    <row r="68" spans="2:12" s="181" customFormat="1">
      <c r="B68" s="100"/>
      <c r="C68" s="72"/>
      <c r="D68" s="72"/>
      <c r="E68" s="72"/>
      <c r="F68" s="72"/>
      <c r="G68" s="72"/>
      <c r="H68" s="72"/>
      <c r="I68" s="72"/>
      <c r="J68" s="72"/>
      <c r="K68" s="72"/>
      <c r="L68" s="101"/>
    </row>
    <row r="69" spans="2:12" s="181" customFormat="1">
      <c r="B69" s="100"/>
      <c r="C69" s="72"/>
      <c r="D69" s="72"/>
      <c r="E69" s="72"/>
      <c r="F69" s="72"/>
      <c r="G69" s="72"/>
      <c r="H69" s="72"/>
      <c r="I69" s="72"/>
      <c r="J69" s="72"/>
      <c r="K69" s="72"/>
      <c r="L69" s="101"/>
    </row>
    <row r="70" spans="2:12" s="181" customFormat="1">
      <c r="B70" s="100"/>
      <c r="C70" s="72"/>
      <c r="D70" s="72"/>
      <c r="E70" s="72"/>
      <c r="F70" s="72"/>
      <c r="G70" s="72"/>
      <c r="H70" s="72"/>
      <c r="I70" s="72"/>
      <c r="J70" s="72"/>
      <c r="K70" s="72"/>
      <c r="L70" s="101"/>
    </row>
    <row r="71" spans="2:12" s="181" customFormat="1">
      <c r="B71" s="100"/>
      <c r="C71" s="72"/>
      <c r="D71" s="72"/>
      <c r="E71" s="72"/>
      <c r="F71" s="72"/>
      <c r="G71" s="72"/>
      <c r="H71" s="72"/>
      <c r="I71" s="72"/>
      <c r="J71" s="72"/>
      <c r="K71" s="72"/>
      <c r="L71" s="101"/>
    </row>
    <row r="72" spans="2:12" s="181" customFormat="1">
      <c r="B72" s="100"/>
      <c r="C72" s="72"/>
      <c r="D72" s="72"/>
      <c r="E72" s="72"/>
      <c r="F72" s="72"/>
      <c r="G72" s="72"/>
      <c r="H72" s="72"/>
      <c r="I72" s="72"/>
      <c r="J72" s="72"/>
      <c r="K72" s="72"/>
      <c r="L72" s="101"/>
    </row>
    <row r="73" spans="2:12" s="181" customFormat="1">
      <c r="B73" s="100"/>
      <c r="C73" s="72"/>
      <c r="D73" s="72"/>
      <c r="E73" s="72"/>
      <c r="F73" s="72"/>
      <c r="G73" s="72"/>
      <c r="H73" s="72"/>
      <c r="I73" s="72"/>
      <c r="J73" s="72"/>
      <c r="K73" s="72"/>
      <c r="L73" s="101"/>
    </row>
    <row r="74" spans="2:12" s="181" customFormat="1">
      <c r="B74" s="100"/>
      <c r="C74" s="72"/>
      <c r="D74" s="72"/>
      <c r="E74" s="72"/>
      <c r="F74" s="72"/>
      <c r="G74" s="72"/>
      <c r="H74" s="72"/>
      <c r="I74" s="72"/>
      <c r="J74" s="72"/>
      <c r="K74" s="72"/>
      <c r="L74" s="101"/>
    </row>
    <row r="75" spans="2:12" s="181" customFormat="1">
      <c r="B75" s="100"/>
      <c r="C75" s="72"/>
      <c r="D75" s="72"/>
      <c r="E75" s="72"/>
      <c r="F75" s="72"/>
      <c r="G75" s="72"/>
      <c r="H75" s="72"/>
      <c r="I75" s="72"/>
      <c r="J75" s="72"/>
      <c r="K75" s="72"/>
      <c r="L75" s="101"/>
    </row>
    <row r="76" spans="2:12" s="181" customFormat="1">
      <c r="B76" s="100"/>
      <c r="C76" s="72"/>
      <c r="D76" s="72"/>
      <c r="E76" s="72"/>
      <c r="F76" s="72"/>
      <c r="G76" s="72"/>
      <c r="H76" s="72"/>
      <c r="I76" s="72"/>
      <c r="J76" s="72"/>
      <c r="K76" s="72"/>
      <c r="L76" s="101"/>
    </row>
    <row r="77" spans="2:12" s="181" customFormat="1">
      <c r="B77" s="100"/>
      <c r="C77" s="72"/>
      <c r="D77" s="72"/>
      <c r="E77" s="72"/>
      <c r="F77" s="72"/>
      <c r="G77" s="72"/>
      <c r="H77" s="72"/>
      <c r="I77" s="72"/>
      <c r="J77" s="72"/>
      <c r="K77" s="72"/>
      <c r="L77" s="101"/>
    </row>
    <row r="78" spans="2:12" s="181" customFormat="1">
      <c r="B78" s="100"/>
      <c r="C78" s="72"/>
      <c r="D78" s="72"/>
      <c r="E78" s="72"/>
      <c r="F78" s="72"/>
      <c r="G78" s="72"/>
      <c r="H78" s="72"/>
      <c r="I78" s="72"/>
      <c r="J78" s="72"/>
      <c r="K78" s="72"/>
      <c r="L78" s="101"/>
    </row>
    <row r="79" spans="2:12" s="181" customFormat="1">
      <c r="B79" s="100"/>
      <c r="C79" s="72"/>
      <c r="D79" s="72"/>
      <c r="E79" s="72"/>
      <c r="F79" s="72"/>
      <c r="G79" s="72"/>
      <c r="H79" s="72"/>
      <c r="I79" s="72"/>
      <c r="J79" s="72"/>
      <c r="K79" s="72"/>
      <c r="L79" s="101"/>
    </row>
    <row r="80" spans="2:12" s="181" customFormat="1">
      <c r="B80" s="100"/>
      <c r="C80" s="72"/>
      <c r="D80" s="72"/>
      <c r="E80" s="72"/>
      <c r="F80" s="72"/>
      <c r="G80" s="72"/>
      <c r="H80" s="72"/>
      <c r="I80" s="72"/>
      <c r="J80" s="72"/>
      <c r="K80" s="72"/>
      <c r="L80" s="101"/>
    </row>
    <row r="81" spans="2:12" s="181" customFormat="1">
      <c r="B81" s="100"/>
      <c r="C81" s="72"/>
      <c r="D81" s="72"/>
      <c r="E81" s="72"/>
      <c r="F81" s="72"/>
      <c r="G81" s="72"/>
      <c r="H81" s="72"/>
      <c r="I81" s="72"/>
      <c r="J81" s="72"/>
      <c r="K81" s="72"/>
      <c r="L81" s="101"/>
    </row>
    <row r="82" spans="2:12" s="181" customFormat="1">
      <c r="B82" s="100"/>
      <c r="C82" s="72"/>
      <c r="D82" s="72"/>
      <c r="E82" s="72"/>
      <c r="F82" s="72"/>
      <c r="G82" s="72"/>
      <c r="H82" s="72"/>
      <c r="I82" s="72"/>
      <c r="J82" s="72"/>
      <c r="K82" s="72"/>
      <c r="L82" s="101"/>
    </row>
    <row r="83" spans="2:12" s="181" customFormat="1">
      <c r="B83" s="100"/>
      <c r="C83" s="72"/>
      <c r="D83" s="72"/>
      <c r="E83" s="72"/>
      <c r="F83" s="72"/>
      <c r="G83" s="72"/>
      <c r="H83" s="72"/>
      <c r="I83" s="72"/>
      <c r="J83" s="72"/>
      <c r="K83" s="72"/>
      <c r="L83" s="101"/>
    </row>
    <row r="84" spans="2:12" s="181" customFormat="1">
      <c r="B84" s="100"/>
      <c r="C84" s="72"/>
      <c r="D84" s="72"/>
      <c r="E84" s="72"/>
      <c r="F84" s="72"/>
      <c r="G84" s="72"/>
      <c r="H84" s="72"/>
      <c r="I84" s="72"/>
      <c r="J84" s="72"/>
      <c r="K84" s="72"/>
      <c r="L84" s="101"/>
    </row>
    <row r="85" spans="2:12" s="181" customFormat="1">
      <c r="B85" s="100"/>
      <c r="C85" s="72"/>
      <c r="D85" s="72"/>
      <c r="E85" s="72"/>
      <c r="F85" s="72"/>
      <c r="G85" s="72"/>
      <c r="H85" s="72"/>
      <c r="I85" s="72"/>
      <c r="J85" s="72"/>
      <c r="K85" s="72"/>
      <c r="L85" s="101"/>
    </row>
    <row r="86" spans="2:12" s="181" customFormat="1">
      <c r="B86" s="100"/>
      <c r="C86" s="72"/>
      <c r="D86" s="72"/>
      <c r="E86" s="72"/>
      <c r="F86" s="72"/>
      <c r="G86" s="72"/>
      <c r="H86" s="72"/>
      <c r="I86" s="72"/>
      <c r="J86" s="72"/>
      <c r="K86" s="72"/>
      <c r="L86" s="101"/>
    </row>
    <row r="87" spans="2:12" s="181" customFormat="1">
      <c r="B87" s="100"/>
      <c r="C87" s="72"/>
      <c r="D87" s="72"/>
      <c r="E87" s="72"/>
      <c r="F87" s="72"/>
      <c r="G87" s="72"/>
      <c r="H87" s="72"/>
      <c r="I87" s="72"/>
      <c r="J87" s="72"/>
      <c r="K87" s="72"/>
      <c r="L87" s="101"/>
    </row>
    <row r="88" spans="2:12" s="181" customFormat="1">
      <c r="B88" s="100"/>
      <c r="C88" s="72"/>
      <c r="D88" s="72"/>
      <c r="E88" s="72"/>
      <c r="F88" s="72"/>
      <c r="G88" s="72"/>
      <c r="H88" s="72"/>
      <c r="I88" s="72"/>
      <c r="J88" s="72"/>
      <c r="K88" s="72"/>
      <c r="L88" s="101"/>
    </row>
    <row r="89" spans="2:12" s="181" customFormat="1">
      <c r="B89" s="100"/>
      <c r="C89" s="72"/>
      <c r="D89" s="72"/>
      <c r="E89" s="72"/>
      <c r="F89" s="72"/>
      <c r="G89" s="72"/>
      <c r="H89" s="72"/>
      <c r="I89" s="72"/>
      <c r="J89" s="72"/>
      <c r="K89" s="72"/>
      <c r="L89" s="101"/>
    </row>
    <row r="90" spans="2:12" s="181" customFormat="1">
      <c r="B90" s="100"/>
      <c r="C90" s="72"/>
      <c r="D90" s="72"/>
      <c r="E90" s="72"/>
      <c r="F90" s="72"/>
      <c r="G90" s="72"/>
      <c r="H90" s="72"/>
      <c r="I90" s="72"/>
      <c r="J90" s="72"/>
      <c r="K90" s="72"/>
      <c r="L90" s="101"/>
    </row>
    <row r="91" spans="2:12" s="181" customFormat="1">
      <c r="B91" s="100"/>
      <c r="C91" s="72"/>
      <c r="D91" s="72"/>
      <c r="E91" s="72"/>
      <c r="F91" s="72"/>
      <c r="G91" s="72"/>
      <c r="H91" s="72"/>
      <c r="I91" s="72"/>
      <c r="J91" s="72"/>
      <c r="K91" s="72"/>
      <c r="L91" s="101"/>
    </row>
    <row r="92" spans="2:12" s="181" customFormat="1">
      <c r="B92" s="100"/>
      <c r="C92" s="72"/>
      <c r="D92" s="72"/>
      <c r="E92" s="72"/>
      <c r="F92" s="72"/>
      <c r="G92" s="72"/>
      <c r="H92" s="72"/>
      <c r="I92" s="72"/>
      <c r="J92" s="72"/>
      <c r="K92" s="72"/>
      <c r="L92" s="101"/>
    </row>
    <row r="93" spans="2:12" s="181" customFormat="1">
      <c r="B93" s="100"/>
      <c r="C93" s="72"/>
      <c r="D93" s="72"/>
      <c r="E93" s="72"/>
      <c r="F93" s="72"/>
      <c r="G93" s="72"/>
      <c r="H93" s="72"/>
      <c r="I93" s="72"/>
      <c r="J93" s="72"/>
      <c r="K93" s="72"/>
      <c r="L93" s="101"/>
    </row>
    <row r="94" spans="2:12" s="181" customFormat="1">
      <c r="B94" s="100"/>
      <c r="C94" s="72"/>
      <c r="D94" s="72"/>
      <c r="E94" s="72"/>
      <c r="F94" s="72"/>
      <c r="G94" s="72"/>
      <c r="H94" s="72"/>
      <c r="I94" s="72"/>
      <c r="J94" s="72"/>
      <c r="K94" s="72"/>
      <c r="L94" s="101"/>
    </row>
    <row r="95" spans="2:12" s="181" customFormat="1">
      <c r="B95" s="100"/>
      <c r="C95" s="72"/>
      <c r="D95" s="72"/>
      <c r="E95" s="72"/>
      <c r="F95" s="72"/>
      <c r="G95" s="72"/>
      <c r="H95" s="72"/>
      <c r="I95" s="72"/>
      <c r="J95" s="72"/>
      <c r="K95" s="72"/>
      <c r="L95" s="101"/>
    </row>
    <row r="96" spans="2:12" s="181" customFormat="1">
      <c r="B96" s="100"/>
      <c r="C96" s="72"/>
      <c r="D96" s="72"/>
      <c r="E96" s="72"/>
      <c r="F96" s="72"/>
      <c r="G96" s="72"/>
      <c r="H96" s="72"/>
      <c r="I96" s="72"/>
      <c r="J96" s="72"/>
      <c r="K96" s="72"/>
      <c r="L96" s="101"/>
    </row>
    <row r="97" spans="2:12" s="181" customFormat="1">
      <c r="B97" s="100"/>
      <c r="C97" s="72"/>
      <c r="D97" s="72"/>
      <c r="E97" s="72"/>
      <c r="F97" s="72"/>
      <c r="G97" s="72"/>
      <c r="H97" s="72"/>
      <c r="I97" s="72"/>
      <c r="J97" s="72"/>
      <c r="K97" s="72"/>
      <c r="L97" s="101"/>
    </row>
    <row r="98" spans="2:12" s="181" customFormat="1">
      <c r="B98" s="100"/>
      <c r="C98" s="72"/>
      <c r="D98" s="72"/>
      <c r="E98" s="72"/>
      <c r="F98" s="72"/>
      <c r="G98" s="72"/>
      <c r="H98" s="72"/>
      <c r="I98" s="72"/>
      <c r="J98" s="72"/>
      <c r="K98" s="72"/>
      <c r="L98" s="101"/>
    </row>
    <row r="99" spans="2:12" s="181" customFormat="1">
      <c r="B99" s="100"/>
      <c r="C99" s="72"/>
      <c r="D99" s="72"/>
      <c r="E99" s="72"/>
      <c r="F99" s="72"/>
      <c r="G99" s="72"/>
      <c r="H99" s="72"/>
      <c r="I99" s="72"/>
      <c r="J99" s="72"/>
      <c r="K99" s="72"/>
      <c r="L99" s="101"/>
    </row>
    <row r="100" spans="2:12" s="181" customFormat="1">
      <c r="B100" s="100"/>
      <c r="C100" s="72"/>
      <c r="D100" s="72"/>
      <c r="E100" s="72"/>
      <c r="F100" s="72"/>
      <c r="G100" s="72"/>
      <c r="H100" s="72"/>
      <c r="I100" s="72"/>
      <c r="J100" s="72"/>
      <c r="K100" s="72"/>
      <c r="L100" s="101"/>
    </row>
    <row r="101" spans="2:12" s="181" customFormat="1">
      <c r="B101" s="100"/>
      <c r="C101" s="72"/>
      <c r="D101" s="72"/>
      <c r="E101" s="72"/>
      <c r="F101" s="72"/>
      <c r="G101" s="72"/>
      <c r="H101" s="72"/>
      <c r="I101" s="72"/>
      <c r="J101" s="72"/>
      <c r="K101" s="72"/>
      <c r="L101" s="101"/>
    </row>
    <row r="102" spans="2:12" s="181" customFormat="1">
      <c r="B102" s="100"/>
      <c r="C102" s="72"/>
      <c r="D102" s="72"/>
      <c r="E102" s="72"/>
      <c r="F102" s="72"/>
      <c r="G102" s="72"/>
      <c r="H102" s="72"/>
      <c r="I102" s="72"/>
      <c r="J102" s="72"/>
      <c r="K102" s="72"/>
      <c r="L102" s="101"/>
    </row>
    <row r="103" spans="2:12" s="181" customFormat="1">
      <c r="B103" s="100"/>
      <c r="C103" s="72"/>
      <c r="D103" s="72"/>
      <c r="E103" s="72"/>
      <c r="F103" s="72"/>
      <c r="G103" s="72"/>
      <c r="H103" s="72"/>
      <c r="I103" s="72"/>
      <c r="J103" s="72"/>
      <c r="K103" s="72"/>
      <c r="L103" s="101"/>
    </row>
    <row r="104" spans="2:12" s="181" customFormat="1">
      <c r="B104" s="100"/>
      <c r="C104" s="72"/>
      <c r="D104" s="72"/>
      <c r="E104" s="72"/>
      <c r="F104" s="72"/>
      <c r="G104" s="72"/>
      <c r="H104" s="72"/>
      <c r="I104" s="72"/>
      <c r="J104" s="72"/>
      <c r="K104" s="72"/>
      <c r="L104" s="101"/>
    </row>
    <row r="105" spans="2:12" s="181" customFormat="1">
      <c r="B105" s="100"/>
      <c r="C105" s="72"/>
      <c r="D105" s="72"/>
      <c r="E105" s="72"/>
      <c r="F105" s="72"/>
      <c r="G105" s="72"/>
      <c r="H105" s="72"/>
      <c r="I105" s="72"/>
      <c r="J105" s="72"/>
      <c r="K105" s="72"/>
      <c r="L105" s="101"/>
    </row>
    <row r="106" spans="2:12" s="181" customFormat="1">
      <c r="B106" s="100"/>
      <c r="C106" s="72"/>
      <c r="D106" s="72"/>
      <c r="E106" s="72"/>
      <c r="F106" s="72"/>
      <c r="G106" s="72"/>
      <c r="H106" s="72"/>
      <c r="I106" s="72"/>
      <c r="J106" s="72"/>
      <c r="K106" s="72"/>
      <c r="L106" s="101"/>
    </row>
    <row r="107" spans="2:12" s="181" customFormat="1">
      <c r="B107" s="100"/>
      <c r="C107" s="72"/>
      <c r="D107" s="72"/>
      <c r="E107" s="72"/>
      <c r="F107" s="72"/>
      <c r="G107" s="72"/>
      <c r="H107" s="72"/>
      <c r="I107" s="72"/>
      <c r="J107" s="72"/>
      <c r="K107" s="72"/>
      <c r="L107" s="101"/>
    </row>
    <row r="108" spans="2:12" s="181" customFormat="1">
      <c r="B108" s="100"/>
      <c r="C108" s="72"/>
      <c r="D108" s="72"/>
      <c r="E108" s="72"/>
      <c r="F108" s="72"/>
      <c r="G108" s="72"/>
      <c r="H108" s="72"/>
      <c r="I108" s="72"/>
      <c r="J108" s="72"/>
      <c r="K108" s="72"/>
      <c r="L108" s="101"/>
    </row>
    <row r="109" spans="2:12" s="181" customFormat="1">
      <c r="B109" s="100"/>
      <c r="C109" s="72"/>
      <c r="D109" s="72"/>
      <c r="E109" s="72"/>
      <c r="F109" s="72"/>
      <c r="G109" s="72"/>
      <c r="H109" s="72"/>
      <c r="I109" s="72"/>
      <c r="J109" s="72"/>
      <c r="K109" s="72"/>
      <c r="L109" s="101"/>
    </row>
    <row r="110" spans="2:12" s="181" customFormat="1">
      <c r="B110" s="100"/>
      <c r="C110" s="72"/>
      <c r="D110" s="72"/>
      <c r="E110" s="72"/>
      <c r="F110" s="72"/>
      <c r="G110" s="72"/>
      <c r="H110" s="72"/>
      <c r="I110" s="72"/>
      <c r="J110" s="72"/>
      <c r="K110" s="72"/>
      <c r="L110" s="101"/>
    </row>
    <row r="111" spans="2:12" s="181" customFormat="1">
      <c r="B111" s="100"/>
      <c r="C111" s="72"/>
      <c r="D111" s="72"/>
      <c r="E111" s="72"/>
      <c r="F111" s="72"/>
      <c r="G111" s="72"/>
      <c r="H111" s="72"/>
      <c r="I111" s="72"/>
      <c r="J111" s="72"/>
      <c r="K111" s="72"/>
      <c r="L111" s="101"/>
    </row>
    <row r="112" spans="2:12" s="181" customFormat="1">
      <c r="B112" s="100"/>
      <c r="C112" s="72"/>
      <c r="D112" s="72"/>
      <c r="E112" s="72"/>
      <c r="F112" s="72"/>
      <c r="G112" s="72"/>
      <c r="H112" s="72"/>
      <c r="I112" s="72"/>
      <c r="J112" s="72"/>
      <c r="K112" s="72"/>
      <c r="L112" s="101"/>
    </row>
    <row r="113" spans="2:12" s="181" customFormat="1">
      <c r="B113" s="100"/>
      <c r="C113" s="72"/>
      <c r="D113" s="72"/>
      <c r="E113" s="72"/>
      <c r="F113" s="72"/>
      <c r="G113" s="72"/>
      <c r="H113" s="72"/>
      <c r="I113" s="72"/>
      <c r="J113" s="72"/>
      <c r="K113" s="72"/>
      <c r="L113" s="101"/>
    </row>
    <row r="114" spans="2:12" s="181" customFormat="1">
      <c r="B114" s="100"/>
      <c r="C114" s="72"/>
      <c r="D114" s="72"/>
      <c r="E114" s="72"/>
      <c r="F114" s="72"/>
      <c r="G114" s="72"/>
      <c r="H114" s="72"/>
      <c r="I114" s="72"/>
      <c r="J114" s="72"/>
      <c r="K114" s="72"/>
      <c r="L114" s="101"/>
    </row>
    <row r="115" spans="2:12" s="181" customFormat="1">
      <c r="B115" s="100"/>
      <c r="C115" s="72"/>
      <c r="D115" s="72"/>
      <c r="E115" s="72"/>
      <c r="F115" s="72"/>
      <c r="G115" s="72"/>
      <c r="H115" s="72"/>
      <c r="I115" s="72"/>
      <c r="J115" s="72"/>
      <c r="K115" s="72"/>
      <c r="L115" s="101"/>
    </row>
    <row r="116" spans="2:12" s="181" customFormat="1">
      <c r="B116" s="100"/>
      <c r="C116" s="72"/>
      <c r="D116" s="72"/>
      <c r="E116" s="72"/>
      <c r="F116" s="72"/>
      <c r="G116" s="72"/>
      <c r="H116" s="72"/>
      <c r="I116" s="72"/>
      <c r="J116" s="72"/>
      <c r="K116" s="72"/>
      <c r="L116" s="101"/>
    </row>
    <row r="117" spans="2:12" s="181" customFormat="1">
      <c r="B117" s="100"/>
      <c r="C117" s="72"/>
      <c r="D117" s="72"/>
      <c r="E117" s="72"/>
      <c r="F117" s="72"/>
      <c r="G117" s="72"/>
      <c r="H117" s="72"/>
      <c r="I117" s="72"/>
      <c r="J117" s="72"/>
      <c r="K117" s="72"/>
      <c r="L117" s="101"/>
    </row>
    <row r="118" spans="2:12" s="181" customFormat="1">
      <c r="B118" s="100"/>
      <c r="C118" s="72"/>
      <c r="D118" s="72"/>
      <c r="E118" s="72"/>
      <c r="F118" s="72"/>
      <c r="G118" s="72"/>
      <c r="H118" s="72"/>
      <c r="I118" s="72"/>
      <c r="J118" s="72"/>
      <c r="K118" s="72"/>
      <c r="L118" s="101"/>
    </row>
    <row r="119" spans="2:12" s="181" customFormat="1">
      <c r="B119" s="100"/>
      <c r="C119" s="72"/>
      <c r="D119" s="72"/>
      <c r="E119" s="72"/>
      <c r="F119" s="72"/>
      <c r="G119" s="72"/>
      <c r="H119" s="72"/>
      <c r="I119" s="72"/>
      <c r="J119" s="72"/>
      <c r="K119" s="72"/>
      <c r="L119" s="101"/>
    </row>
    <row r="120" spans="2:12" s="181" customFormat="1">
      <c r="B120" s="100"/>
      <c r="C120" s="72"/>
      <c r="D120" s="72"/>
      <c r="E120" s="72"/>
      <c r="F120" s="72"/>
      <c r="G120" s="72"/>
      <c r="H120" s="72"/>
      <c r="I120" s="72"/>
      <c r="J120" s="72"/>
      <c r="K120" s="72"/>
      <c r="L120" s="101"/>
    </row>
    <row r="121" spans="2:12" s="181" customFormat="1">
      <c r="B121" s="100"/>
      <c r="C121" s="72"/>
      <c r="D121" s="72"/>
      <c r="E121" s="72"/>
      <c r="F121" s="72"/>
      <c r="G121" s="72"/>
      <c r="H121" s="72"/>
      <c r="I121" s="72"/>
      <c r="J121" s="72"/>
      <c r="K121" s="72"/>
      <c r="L121" s="101"/>
    </row>
    <row r="122" spans="2:12" s="181" customFormat="1">
      <c r="B122" s="100"/>
      <c r="C122" s="72"/>
      <c r="D122" s="72"/>
      <c r="E122" s="72"/>
      <c r="F122" s="72"/>
      <c r="G122" s="72"/>
      <c r="H122" s="72"/>
      <c r="I122" s="72"/>
      <c r="J122" s="72"/>
      <c r="K122" s="72"/>
      <c r="L122" s="101"/>
    </row>
    <row r="123" spans="2:12" s="181" customFormat="1">
      <c r="B123" s="100"/>
      <c r="C123" s="72"/>
      <c r="D123" s="72"/>
      <c r="E123" s="72"/>
      <c r="F123" s="72"/>
      <c r="G123" s="72"/>
      <c r="H123" s="72"/>
      <c r="I123" s="72"/>
      <c r="J123" s="72"/>
      <c r="K123" s="72"/>
      <c r="L123" s="101"/>
    </row>
    <row r="124" spans="2:12" s="181" customFormat="1">
      <c r="B124" s="100"/>
      <c r="C124" s="72"/>
      <c r="D124" s="72"/>
      <c r="E124" s="72"/>
      <c r="F124" s="72"/>
      <c r="G124" s="72"/>
      <c r="H124" s="72"/>
      <c r="I124" s="72"/>
      <c r="J124" s="72"/>
      <c r="K124" s="72"/>
      <c r="L124" s="101"/>
    </row>
    <row r="125" spans="2:12" s="181" customFormat="1">
      <c r="B125" s="100"/>
      <c r="C125" s="72"/>
      <c r="D125" s="72"/>
      <c r="E125" s="72"/>
      <c r="F125" s="72"/>
      <c r="G125" s="72"/>
      <c r="H125" s="72"/>
      <c r="I125" s="72"/>
      <c r="J125" s="72"/>
      <c r="K125" s="72"/>
      <c r="L125" s="101"/>
    </row>
    <row r="126" spans="2:12" s="181" customFormat="1">
      <c r="B126" s="100"/>
      <c r="C126" s="72"/>
      <c r="D126" s="72"/>
      <c r="E126" s="72"/>
      <c r="F126" s="72"/>
      <c r="G126" s="72"/>
      <c r="H126" s="72"/>
      <c r="I126" s="72"/>
      <c r="J126" s="72"/>
      <c r="K126" s="72"/>
      <c r="L126" s="101"/>
    </row>
    <row r="127" spans="2:12" s="181" customFormat="1">
      <c r="B127" s="100"/>
      <c r="C127" s="72"/>
      <c r="D127" s="72"/>
      <c r="E127" s="72"/>
      <c r="F127" s="72"/>
      <c r="G127" s="72"/>
      <c r="H127" s="72"/>
      <c r="I127" s="72"/>
      <c r="J127" s="72"/>
      <c r="K127" s="72"/>
      <c r="L127" s="101"/>
    </row>
    <row r="128" spans="2:12" s="181" customFormat="1">
      <c r="B128" s="100"/>
      <c r="C128" s="72"/>
      <c r="D128" s="72"/>
      <c r="E128" s="72"/>
      <c r="F128" s="72"/>
      <c r="G128" s="72"/>
      <c r="H128" s="72"/>
      <c r="I128" s="72"/>
      <c r="J128" s="72"/>
      <c r="K128" s="72"/>
      <c r="L128" s="101"/>
    </row>
    <row r="129" spans="2:12" s="181" customFormat="1">
      <c r="B129" s="100"/>
      <c r="C129" s="72"/>
      <c r="D129" s="72"/>
      <c r="E129" s="72"/>
      <c r="F129" s="72"/>
      <c r="G129" s="72"/>
      <c r="H129" s="72"/>
      <c r="I129" s="72"/>
      <c r="J129" s="72"/>
      <c r="K129" s="72"/>
      <c r="L129" s="101"/>
    </row>
    <row r="130" spans="2:12" s="181" customFormat="1">
      <c r="B130" s="100"/>
      <c r="C130" s="72"/>
      <c r="D130" s="72"/>
      <c r="E130" s="72"/>
      <c r="F130" s="72"/>
      <c r="G130" s="72"/>
      <c r="H130" s="72"/>
      <c r="I130" s="72"/>
      <c r="J130" s="72"/>
      <c r="K130" s="72"/>
      <c r="L130" s="101"/>
    </row>
    <row r="131" spans="2:12" s="181" customFormat="1">
      <c r="B131" s="100"/>
      <c r="C131" s="72"/>
      <c r="D131" s="72"/>
      <c r="E131" s="72"/>
      <c r="F131" s="72"/>
      <c r="G131" s="72"/>
      <c r="H131" s="72"/>
      <c r="I131" s="72"/>
      <c r="J131" s="72"/>
      <c r="K131" s="72"/>
      <c r="L131" s="101"/>
    </row>
    <row r="132" spans="2:12" s="181" customFormat="1">
      <c r="B132" s="100"/>
      <c r="C132" s="72"/>
      <c r="D132" s="72"/>
      <c r="E132" s="72"/>
      <c r="F132" s="72"/>
      <c r="G132" s="72"/>
      <c r="H132" s="72"/>
      <c r="I132" s="72"/>
      <c r="J132" s="72"/>
      <c r="K132" s="72"/>
      <c r="L132" s="101"/>
    </row>
    <row r="133" spans="2:12" s="181" customFormat="1">
      <c r="B133" s="100"/>
      <c r="C133" s="72"/>
      <c r="D133" s="72"/>
      <c r="E133" s="72"/>
      <c r="F133" s="72"/>
      <c r="G133" s="72"/>
      <c r="H133" s="72"/>
      <c r="I133" s="72"/>
      <c r="J133" s="72"/>
      <c r="K133" s="72"/>
      <c r="L133" s="101"/>
    </row>
    <row r="134" spans="2:12" s="181" customFormat="1">
      <c r="B134" s="100"/>
      <c r="C134" s="72"/>
      <c r="D134" s="72"/>
      <c r="E134" s="72"/>
      <c r="F134" s="72"/>
      <c r="G134" s="72"/>
      <c r="H134" s="72"/>
      <c r="I134" s="72"/>
      <c r="J134" s="72"/>
      <c r="K134" s="72"/>
      <c r="L134" s="101"/>
    </row>
    <row r="135" spans="2:12" s="181" customFormat="1">
      <c r="B135" s="100"/>
      <c r="C135" s="72"/>
      <c r="D135" s="72"/>
      <c r="E135" s="72"/>
      <c r="F135" s="72"/>
      <c r="G135" s="72"/>
      <c r="H135" s="72"/>
      <c r="I135" s="72"/>
      <c r="J135" s="72"/>
      <c r="K135" s="72"/>
      <c r="L135" s="101"/>
    </row>
    <row r="136" spans="2:12" s="181" customFormat="1">
      <c r="B136" s="100"/>
      <c r="C136" s="72"/>
      <c r="D136" s="72"/>
      <c r="E136" s="72"/>
      <c r="F136" s="72"/>
      <c r="G136" s="72"/>
      <c r="H136" s="72"/>
      <c r="I136" s="72"/>
      <c r="J136" s="72"/>
      <c r="K136" s="72"/>
      <c r="L136" s="101"/>
    </row>
    <row r="137" spans="2:12" s="181" customFormat="1">
      <c r="B137" s="100"/>
      <c r="C137" s="72"/>
      <c r="D137" s="72"/>
      <c r="E137" s="72"/>
      <c r="F137" s="72"/>
      <c r="G137" s="72"/>
      <c r="H137" s="72"/>
      <c r="I137" s="72"/>
      <c r="J137" s="72"/>
      <c r="K137" s="72"/>
      <c r="L137" s="101"/>
    </row>
    <row r="138" spans="2:12" s="181" customFormat="1">
      <c r="B138" s="100"/>
      <c r="C138" s="72"/>
      <c r="D138" s="72"/>
      <c r="E138" s="72"/>
      <c r="F138" s="72"/>
      <c r="G138" s="72"/>
      <c r="H138" s="72"/>
      <c r="I138" s="72"/>
      <c r="J138" s="72"/>
      <c r="K138" s="72"/>
      <c r="L138" s="101"/>
    </row>
    <row r="139" spans="2:12" s="181" customFormat="1">
      <c r="B139" s="100"/>
      <c r="C139" s="72"/>
      <c r="D139" s="72"/>
      <c r="E139" s="72"/>
      <c r="F139" s="72"/>
      <c r="G139" s="72"/>
      <c r="H139" s="72"/>
      <c r="I139" s="72"/>
      <c r="J139" s="72"/>
      <c r="K139" s="72"/>
      <c r="L139" s="101"/>
    </row>
    <row r="140" spans="2:12" s="181" customFormat="1">
      <c r="B140" s="100"/>
      <c r="C140" s="72"/>
      <c r="D140" s="72"/>
      <c r="E140" s="72"/>
      <c r="F140" s="72"/>
      <c r="G140" s="72"/>
      <c r="H140" s="72"/>
      <c r="I140" s="72"/>
      <c r="J140" s="72"/>
      <c r="K140" s="72"/>
      <c r="L140" s="101"/>
    </row>
    <row r="141" spans="2:12" s="181" customFormat="1">
      <c r="B141" s="100"/>
      <c r="C141" s="72"/>
      <c r="D141" s="72"/>
      <c r="E141" s="72"/>
      <c r="F141" s="72"/>
      <c r="G141" s="72"/>
      <c r="H141" s="72"/>
      <c r="I141" s="72"/>
      <c r="J141" s="72"/>
      <c r="K141" s="72"/>
      <c r="L141" s="101"/>
    </row>
    <row r="142" spans="2:12" s="181" customFormat="1">
      <c r="B142" s="100"/>
      <c r="C142" s="72"/>
      <c r="D142" s="72"/>
      <c r="E142" s="72"/>
      <c r="F142" s="72"/>
      <c r="G142" s="72"/>
      <c r="H142" s="72"/>
      <c r="I142" s="72"/>
      <c r="J142" s="72"/>
      <c r="K142" s="72"/>
      <c r="L142" s="101"/>
    </row>
    <row r="143" spans="2:12" s="181" customFormat="1">
      <c r="B143" s="100"/>
      <c r="C143" s="72"/>
      <c r="D143" s="72"/>
      <c r="E143" s="72"/>
      <c r="F143" s="72"/>
      <c r="G143" s="72"/>
      <c r="H143" s="72"/>
      <c r="I143" s="72"/>
      <c r="J143" s="72"/>
      <c r="K143" s="72"/>
      <c r="L143" s="101"/>
    </row>
    <row r="144" spans="2:12" s="181" customFormat="1">
      <c r="B144" s="100"/>
      <c r="C144" s="72"/>
      <c r="D144" s="72"/>
      <c r="E144" s="72"/>
      <c r="F144" s="72"/>
      <c r="G144" s="72"/>
      <c r="H144" s="72"/>
      <c r="I144" s="72"/>
      <c r="J144" s="72"/>
      <c r="K144" s="72"/>
      <c r="L144" s="101"/>
    </row>
    <row r="145" spans="2:12" s="181" customFormat="1">
      <c r="B145" s="100"/>
      <c r="C145" s="72"/>
      <c r="D145" s="72"/>
      <c r="E145" s="72"/>
      <c r="F145" s="72"/>
      <c r="G145" s="72"/>
      <c r="H145" s="72"/>
      <c r="I145" s="72"/>
      <c r="J145" s="72"/>
      <c r="K145" s="72"/>
      <c r="L145" s="101"/>
    </row>
    <row r="146" spans="2:12" s="181" customFormat="1">
      <c r="B146" s="100"/>
      <c r="C146" s="72"/>
      <c r="D146" s="72"/>
      <c r="E146" s="72"/>
      <c r="F146" s="72"/>
      <c r="G146" s="72"/>
      <c r="H146" s="72"/>
      <c r="I146" s="72"/>
      <c r="J146" s="72"/>
      <c r="K146" s="72"/>
      <c r="L146" s="101"/>
    </row>
    <row r="147" spans="2:12" s="181" customFormat="1">
      <c r="B147" s="100"/>
      <c r="C147" s="72"/>
      <c r="D147" s="72"/>
      <c r="E147" s="72"/>
      <c r="F147" s="72"/>
      <c r="G147" s="72"/>
      <c r="H147" s="72"/>
      <c r="I147" s="72"/>
      <c r="J147" s="72"/>
      <c r="K147" s="72"/>
      <c r="L147" s="101"/>
    </row>
    <row r="148" spans="2:12" s="181" customFormat="1">
      <c r="B148" s="100"/>
      <c r="C148" s="72"/>
      <c r="D148" s="72"/>
      <c r="E148" s="72"/>
      <c r="F148" s="72"/>
      <c r="G148" s="72"/>
      <c r="H148" s="72"/>
      <c r="I148" s="72"/>
      <c r="J148" s="72"/>
      <c r="K148" s="72"/>
      <c r="L148" s="101"/>
    </row>
    <row r="149" spans="2:12" s="181" customFormat="1">
      <c r="B149" s="100"/>
      <c r="C149" s="72"/>
      <c r="D149" s="72"/>
      <c r="E149" s="72"/>
      <c r="F149" s="72"/>
      <c r="G149" s="72"/>
      <c r="H149" s="72"/>
      <c r="I149" s="72"/>
      <c r="J149" s="72"/>
      <c r="K149" s="72"/>
      <c r="L149" s="101"/>
    </row>
    <row r="150" spans="2:12" s="181" customFormat="1">
      <c r="B150" s="100"/>
      <c r="C150" s="72"/>
      <c r="D150" s="72"/>
      <c r="E150" s="72"/>
      <c r="F150" s="72"/>
      <c r="G150" s="72"/>
      <c r="H150" s="72"/>
      <c r="I150" s="72"/>
      <c r="J150" s="72"/>
      <c r="K150" s="72"/>
      <c r="L150" s="101"/>
    </row>
    <row r="151" spans="2:12" s="181" customFormat="1">
      <c r="B151" s="100"/>
      <c r="C151" s="72"/>
      <c r="D151" s="72"/>
      <c r="E151" s="72"/>
      <c r="F151" s="72"/>
      <c r="G151" s="72"/>
      <c r="H151" s="72"/>
      <c r="I151" s="72"/>
      <c r="J151" s="72"/>
      <c r="K151" s="72"/>
      <c r="L151" s="101"/>
    </row>
    <row r="152" spans="2:12" s="181" customFormat="1">
      <c r="B152" s="100"/>
      <c r="C152" s="72"/>
      <c r="D152" s="72"/>
      <c r="E152" s="72"/>
      <c r="F152" s="72"/>
      <c r="G152" s="72"/>
      <c r="H152" s="72"/>
      <c r="I152" s="72"/>
      <c r="J152" s="72"/>
      <c r="K152" s="72"/>
      <c r="L152" s="101"/>
    </row>
    <row r="153" spans="2:12" s="181" customFormat="1">
      <c r="B153" s="100"/>
      <c r="C153" s="72"/>
      <c r="D153" s="72"/>
      <c r="E153" s="72"/>
      <c r="F153" s="72"/>
      <c r="G153" s="72"/>
      <c r="H153" s="72"/>
      <c r="I153" s="72"/>
      <c r="J153" s="72"/>
      <c r="K153" s="72"/>
      <c r="L153" s="101"/>
    </row>
    <row r="154" spans="2:12" s="181" customFormat="1">
      <c r="B154" s="100"/>
      <c r="C154" s="72"/>
      <c r="D154" s="72"/>
      <c r="E154" s="72"/>
      <c r="F154" s="72"/>
      <c r="G154" s="72"/>
      <c r="H154" s="72"/>
      <c r="I154" s="72"/>
      <c r="J154" s="72"/>
      <c r="K154" s="72"/>
      <c r="L154" s="101"/>
    </row>
    <row r="155" spans="2:12" s="181" customFormat="1">
      <c r="B155" s="100"/>
      <c r="C155" s="72"/>
      <c r="D155" s="72"/>
      <c r="E155" s="72"/>
      <c r="F155" s="72"/>
      <c r="G155" s="72"/>
      <c r="H155" s="72"/>
      <c r="I155" s="72"/>
      <c r="J155" s="72"/>
      <c r="K155" s="72"/>
      <c r="L155" s="101"/>
    </row>
    <row r="156" spans="2:12" s="181" customFormat="1">
      <c r="B156" s="100"/>
      <c r="C156" s="72"/>
      <c r="D156" s="72"/>
      <c r="E156" s="72"/>
      <c r="F156" s="72"/>
      <c r="G156" s="72"/>
      <c r="H156" s="72"/>
      <c r="I156" s="72"/>
      <c r="J156" s="72"/>
      <c r="K156" s="72"/>
      <c r="L156" s="101"/>
    </row>
    <row r="157" spans="2:12" s="181" customFormat="1">
      <c r="B157" s="100"/>
      <c r="C157" s="72"/>
      <c r="D157" s="72"/>
      <c r="E157" s="72"/>
      <c r="F157" s="72"/>
      <c r="G157" s="72"/>
      <c r="H157" s="72"/>
      <c r="I157" s="72"/>
      <c r="J157" s="72"/>
      <c r="K157" s="72"/>
      <c r="L157" s="101"/>
    </row>
    <row r="158" spans="2:12" s="181" customFormat="1">
      <c r="B158" s="100"/>
      <c r="C158" s="72"/>
      <c r="D158" s="72"/>
      <c r="E158" s="72"/>
      <c r="F158" s="72"/>
      <c r="G158" s="72"/>
      <c r="H158" s="72"/>
      <c r="I158" s="72"/>
      <c r="J158" s="72"/>
      <c r="K158" s="72"/>
      <c r="L158" s="101"/>
    </row>
    <row r="159" spans="2:12" s="181" customFormat="1">
      <c r="B159" s="100"/>
      <c r="C159" s="72"/>
      <c r="D159" s="72"/>
      <c r="E159" s="72"/>
      <c r="F159" s="72"/>
      <c r="G159" s="72"/>
      <c r="H159" s="72"/>
      <c r="I159" s="72"/>
      <c r="J159" s="72"/>
      <c r="K159" s="72"/>
      <c r="L159" s="101"/>
    </row>
    <row r="160" spans="2:12" s="181" customFormat="1">
      <c r="B160" s="100"/>
      <c r="C160" s="72"/>
      <c r="D160" s="72"/>
      <c r="E160" s="72"/>
      <c r="F160" s="72"/>
      <c r="G160" s="72"/>
      <c r="H160" s="72"/>
      <c r="I160" s="72"/>
      <c r="J160" s="72"/>
      <c r="K160" s="72"/>
      <c r="L160" s="101"/>
    </row>
    <row r="161" spans="2:12" s="181" customFormat="1">
      <c r="B161" s="100"/>
      <c r="C161" s="72"/>
      <c r="D161" s="72"/>
      <c r="E161" s="72"/>
      <c r="F161" s="72"/>
      <c r="G161" s="72"/>
      <c r="H161" s="72"/>
      <c r="I161" s="72"/>
      <c r="J161" s="72"/>
      <c r="K161" s="72"/>
      <c r="L161" s="101"/>
    </row>
    <row r="162" spans="2:12" s="181" customFormat="1">
      <c r="B162" s="100"/>
      <c r="C162" s="72"/>
      <c r="D162" s="72"/>
      <c r="E162" s="72"/>
      <c r="F162" s="72"/>
      <c r="G162" s="72"/>
      <c r="H162" s="72"/>
      <c r="I162" s="72"/>
      <c r="J162" s="72"/>
      <c r="K162" s="72"/>
      <c r="L162" s="101"/>
    </row>
    <row r="163" spans="2:12" s="181" customFormat="1">
      <c r="B163" s="100"/>
      <c r="C163" s="72"/>
      <c r="D163" s="72"/>
      <c r="E163" s="72"/>
      <c r="F163" s="72"/>
      <c r="G163" s="72"/>
      <c r="H163" s="72"/>
      <c r="I163" s="72"/>
      <c r="J163" s="72"/>
      <c r="K163" s="72"/>
      <c r="L163" s="101"/>
    </row>
    <row r="164" spans="2:12" s="181" customFormat="1">
      <c r="B164" s="100"/>
      <c r="C164" s="72"/>
      <c r="D164" s="72"/>
      <c r="E164" s="72"/>
      <c r="F164" s="72"/>
      <c r="G164" s="72"/>
      <c r="H164" s="72"/>
      <c r="I164" s="72"/>
      <c r="J164" s="72"/>
      <c r="K164" s="72"/>
      <c r="L164" s="101"/>
    </row>
    <row r="165" spans="2:12" s="181" customFormat="1">
      <c r="B165" s="100"/>
      <c r="C165" s="72"/>
      <c r="D165" s="72"/>
      <c r="E165" s="72"/>
      <c r="F165" s="72"/>
      <c r="G165" s="72"/>
      <c r="H165" s="72"/>
      <c r="I165" s="72"/>
      <c r="J165" s="72"/>
      <c r="K165" s="72"/>
      <c r="L165" s="101"/>
    </row>
    <row r="166" spans="2:12" s="181" customFormat="1">
      <c r="B166" s="100"/>
      <c r="C166" s="72"/>
      <c r="D166" s="72"/>
      <c r="E166" s="72"/>
      <c r="F166" s="72"/>
      <c r="G166" s="72"/>
      <c r="H166" s="72"/>
      <c r="I166" s="72"/>
      <c r="J166" s="72"/>
      <c r="K166" s="72"/>
      <c r="L166" s="101"/>
    </row>
    <row r="167" spans="2:12" s="181" customFormat="1">
      <c r="B167" s="100"/>
      <c r="C167" s="72"/>
      <c r="D167" s="72"/>
      <c r="E167" s="72"/>
      <c r="F167" s="72"/>
      <c r="G167" s="72"/>
      <c r="H167" s="72"/>
      <c r="I167" s="72"/>
      <c r="J167" s="72"/>
      <c r="K167" s="72"/>
      <c r="L167" s="101"/>
    </row>
    <row r="168" spans="2:12" s="181" customFormat="1">
      <c r="B168" s="100"/>
      <c r="C168" s="72"/>
      <c r="D168" s="72"/>
      <c r="E168" s="72"/>
      <c r="F168" s="72"/>
      <c r="G168" s="72"/>
      <c r="H168" s="72"/>
      <c r="I168" s="72"/>
      <c r="J168" s="72"/>
      <c r="K168" s="72"/>
      <c r="L168" s="101"/>
    </row>
    <row r="169" spans="2:12" s="181" customFormat="1">
      <c r="B169" s="100"/>
      <c r="C169" s="72"/>
      <c r="D169" s="72"/>
      <c r="E169" s="72"/>
      <c r="F169" s="72"/>
      <c r="G169" s="72"/>
      <c r="H169" s="72"/>
      <c r="I169" s="72"/>
      <c r="J169" s="72"/>
      <c r="K169" s="72"/>
      <c r="L169" s="101"/>
    </row>
    <row r="170" spans="2:12" s="181" customFormat="1">
      <c r="B170" s="100"/>
      <c r="C170" s="72"/>
      <c r="D170" s="72"/>
      <c r="E170" s="72"/>
      <c r="F170" s="72"/>
      <c r="G170" s="72"/>
      <c r="H170" s="72"/>
      <c r="I170" s="72"/>
      <c r="J170" s="72"/>
      <c r="K170" s="72"/>
      <c r="L170" s="101"/>
    </row>
    <row r="171" spans="2:12" s="181" customFormat="1">
      <c r="B171" s="100"/>
      <c r="C171" s="72"/>
      <c r="D171" s="72"/>
      <c r="E171" s="72"/>
      <c r="F171" s="72"/>
      <c r="G171" s="72"/>
      <c r="H171" s="72"/>
      <c r="I171" s="72"/>
      <c r="J171" s="72"/>
      <c r="K171" s="72"/>
      <c r="L171" s="101"/>
    </row>
    <row r="172" spans="2:12" s="181" customFormat="1">
      <c r="B172" s="100"/>
      <c r="C172" s="72"/>
      <c r="D172" s="72"/>
      <c r="E172" s="72"/>
      <c r="F172" s="72"/>
      <c r="G172" s="72"/>
      <c r="H172" s="72"/>
      <c r="I172" s="72"/>
      <c r="J172" s="72"/>
      <c r="K172" s="72"/>
      <c r="L172" s="101"/>
    </row>
    <row r="173" spans="2:12" s="181" customFormat="1">
      <c r="B173" s="100"/>
      <c r="C173" s="72"/>
      <c r="D173" s="72"/>
      <c r="E173" s="72"/>
      <c r="F173" s="72"/>
      <c r="G173" s="72"/>
      <c r="H173" s="72"/>
      <c r="I173" s="72"/>
      <c r="J173" s="72"/>
      <c r="K173" s="72"/>
      <c r="L173" s="101"/>
    </row>
    <row r="174" spans="2:12" s="181" customFormat="1">
      <c r="B174" s="100"/>
      <c r="C174" s="72"/>
      <c r="D174" s="72"/>
      <c r="E174" s="72"/>
      <c r="F174" s="72"/>
      <c r="G174" s="72"/>
      <c r="H174" s="72"/>
      <c r="I174" s="72"/>
      <c r="J174" s="72"/>
      <c r="K174" s="72"/>
      <c r="L174" s="101"/>
    </row>
    <row r="175" spans="2:12" s="181" customFormat="1">
      <c r="B175" s="100"/>
      <c r="C175" s="72"/>
      <c r="D175" s="72"/>
      <c r="E175" s="72"/>
      <c r="F175" s="72"/>
      <c r="G175" s="72"/>
      <c r="H175" s="72"/>
      <c r="I175" s="72"/>
      <c r="J175" s="72"/>
      <c r="K175" s="72"/>
      <c r="L175" s="101"/>
    </row>
    <row r="176" spans="2:12" s="181" customFormat="1">
      <c r="B176" s="100"/>
      <c r="C176" s="72"/>
      <c r="D176" s="72"/>
      <c r="E176" s="72"/>
      <c r="F176" s="72"/>
      <c r="G176" s="72"/>
      <c r="H176" s="72"/>
      <c r="I176" s="72"/>
      <c r="J176" s="72"/>
      <c r="K176" s="72"/>
      <c r="L176" s="101"/>
    </row>
    <row r="177" spans="2:12" s="181" customFormat="1">
      <c r="B177" s="100"/>
      <c r="C177" s="72"/>
      <c r="D177" s="72"/>
      <c r="E177" s="72"/>
      <c r="F177" s="72"/>
      <c r="G177" s="72"/>
      <c r="H177" s="72"/>
      <c r="I177" s="72"/>
      <c r="J177" s="72"/>
      <c r="K177" s="72"/>
      <c r="L177" s="101"/>
    </row>
    <row r="178" spans="2:12" s="181" customFormat="1">
      <c r="B178" s="100"/>
      <c r="C178" s="72"/>
      <c r="D178" s="72"/>
      <c r="E178" s="72"/>
      <c r="F178" s="72"/>
      <c r="G178" s="72"/>
      <c r="H178" s="72"/>
      <c r="I178" s="72"/>
      <c r="J178" s="72"/>
      <c r="K178" s="72"/>
      <c r="L178" s="101"/>
    </row>
    <row r="179" spans="2:12" s="181" customFormat="1">
      <c r="B179" s="100"/>
      <c r="C179" s="72"/>
      <c r="D179" s="72"/>
      <c r="E179" s="72"/>
      <c r="F179" s="72"/>
      <c r="G179" s="72"/>
      <c r="H179" s="72"/>
      <c r="I179" s="72"/>
      <c r="J179" s="72"/>
      <c r="K179" s="72"/>
      <c r="L179" s="101"/>
    </row>
    <row r="180" spans="2:12" s="181" customFormat="1">
      <c r="B180" s="100"/>
      <c r="C180" s="72"/>
      <c r="D180" s="72"/>
      <c r="E180" s="72"/>
      <c r="F180" s="72"/>
      <c r="G180" s="72"/>
      <c r="H180" s="72"/>
      <c r="I180" s="72"/>
      <c r="J180" s="72"/>
      <c r="K180" s="72"/>
      <c r="L180" s="101"/>
    </row>
    <row r="181" spans="2:12" s="181" customFormat="1">
      <c r="B181" s="100"/>
      <c r="C181" s="72"/>
      <c r="D181" s="72"/>
      <c r="E181" s="72"/>
      <c r="F181" s="72"/>
      <c r="G181" s="72"/>
      <c r="H181" s="72"/>
      <c r="I181" s="72"/>
      <c r="J181" s="72"/>
      <c r="K181" s="72"/>
      <c r="L181" s="101"/>
    </row>
    <row r="182" spans="2:12" s="181" customFormat="1">
      <c r="B182" s="100"/>
      <c r="C182" s="72"/>
      <c r="D182" s="72"/>
      <c r="E182" s="72"/>
      <c r="F182" s="72"/>
      <c r="G182" s="72"/>
      <c r="H182" s="72"/>
      <c r="I182" s="72"/>
      <c r="J182" s="72"/>
      <c r="K182" s="72"/>
      <c r="L182" s="101"/>
    </row>
    <row r="183" spans="2:12" s="181" customFormat="1">
      <c r="B183" s="100"/>
      <c r="C183" s="72"/>
      <c r="D183" s="72"/>
      <c r="E183" s="72"/>
      <c r="F183" s="72"/>
      <c r="G183" s="72"/>
      <c r="H183" s="72"/>
      <c r="I183" s="72"/>
      <c r="J183" s="72"/>
      <c r="K183" s="72"/>
      <c r="L183" s="101"/>
    </row>
    <row r="184" spans="2:12" s="181" customFormat="1">
      <c r="B184" s="100"/>
      <c r="C184" s="72"/>
      <c r="D184" s="72"/>
      <c r="E184" s="72"/>
      <c r="F184" s="72"/>
      <c r="G184" s="72"/>
      <c r="H184" s="72"/>
      <c r="I184" s="72"/>
      <c r="J184" s="72"/>
      <c r="K184" s="72"/>
      <c r="L184" s="101"/>
    </row>
    <row r="185" spans="2:12" s="181" customFormat="1">
      <c r="B185" s="100"/>
      <c r="C185" s="72"/>
      <c r="D185" s="72"/>
      <c r="E185" s="72"/>
      <c r="F185" s="72"/>
      <c r="G185" s="72"/>
      <c r="H185" s="72"/>
      <c r="I185" s="72"/>
      <c r="J185" s="72"/>
      <c r="K185" s="72"/>
      <c r="L185" s="101"/>
    </row>
    <row r="186" spans="2:12" s="181" customFormat="1">
      <c r="B186" s="100"/>
      <c r="C186" s="72"/>
      <c r="D186" s="72"/>
      <c r="E186" s="72"/>
      <c r="F186" s="72"/>
      <c r="G186" s="72"/>
      <c r="H186" s="72"/>
      <c r="I186" s="72"/>
      <c r="J186" s="72"/>
      <c r="K186" s="72"/>
      <c r="L186" s="101"/>
    </row>
    <row r="187" spans="2:12" s="181" customFormat="1">
      <c r="B187" s="100"/>
      <c r="C187" s="72"/>
      <c r="D187" s="72"/>
      <c r="E187" s="72"/>
      <c r="F187" s="72"/>
      <c r="G187" s="72"/>
      <c r="H187" s="72"/>
      <c r="I187" s="72"/>
      <c r="J187" s="72"/>
      <c r="K187" s="72"/>
      <c r="L187" s="101"/>
    </row>
    <row r="188" spans="2:12" s="181" customFormat="1">
      <c r="B188" s="100"/>
      <c r="C188" s="72"/>
      <c r="D188" s="72"/>
      <c r="E188" s="72"/>
      <c r="F188" s="72"/>
      <c r="G188" s="72"/>
      <c r="H188" s="72"/>
      <c r="I188" s="72"/>
      <c r="J188" s="72"/>
      <c r="K188" s="72"/>
      <c r="L188" s="101"/>
    </row>
    <row r="189" spans="2:12" s="181" customFormat="1">
      <c r="B189" s="107"/>
      <c r="C189" s="108"/>
      <c r="D189" s="108"/>
      <c r="E189" s="108"/>
      <c r="F189" s="108"/>
      <c r="G189" s="108"/>
      <c r="H189" s="108"/>
      <c r="I189" s="108"/>
      <c r="J189" s="108"/>
      <c r="K189" s="108"/>
      <c r="L189" s="180"/>
    </row>
    <row r="190" spans="2:12" s="181"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90" priority="2" operator="greaterThanOrEqual">
      <formula>100.01</formula>
    </cfRule>
    <cfRule type="cellIs" dxfId="389" priority="3" operator="lessThan">
      <formula>100.01</formula>
    </cfRule>
  </conditionalFormatting>
  <conditionalFormatting sqref="H27:H28">
    <cfRule type="cellIs" dxfId="388" priority="4" operator="greaterThanOrEqual">
      <formula>100</formula>
    </cfRule>
    <cfRule type="cellIs" dxfId="387" priority="5" operator="lessThan">
      <formula>100</formula>
    </cfRule>
  </conditionalFormatting>
  <conditionalFormatting sqref="H29:H33 H35">
    <cfRule type="cellIs" dxfId="386" priority="6" operator="greaterThan">
      <formula>99.9</formula>
    </cfRule>
    <cfRule type="cellIs" dxfId="385"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zoomScale="140" zoomScaleNormal="100" zoomScalePageLayoutView="140" workbookViewId="0"/>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49" t="s">
        <v>360</v>
      </c>
    </row>
    <row r="2" spans="2:16">
      <c r="C2" s="804" t="s">
        <v>263</v>
      </c>
      <c r="D2" s="804"/>
      <c r="E2" s="804"/>
      <c r="F2" s="805" t="s">
        <v>224</v>
      </c>
      <c r="G2" s="805"/>
    </row>
    <row r="4" spans="2:16" ht="25.5" customHeight="1">
      <c r="B4" s="30" t="s">
        <v>239</v>
      </c>
      <c r="C4" s="291" t="s">
        <v>240</v>
      </c>
      <c r="D4" s="15"/>
      <c r="E4" s="291" t="s">
        <v>351</v>
      </c>
      <c r="F4" s="291" t="s">
        <v>344</v>
      </c>
      <c r="G4" s="291" t="s">
        <v>345</v>
      </c>
      <c r="H4" s="291" t="s">
        <v>346</v>
      </c>
      <c r="I4" s="291" t="s">
        <v>352</v>
      </c>
      <c r="J4" s="311" t="s">
        <v>353</v>
      </c>
      <c r="K4" s="291" t="s">
        <v>265</v>
      </c>
      <c r="M4" s="15" t="s">
        <v>354</v>
      </c>
      <c r="N4" s="34" t="s">
        <v>266</v>
      </c>
      <c r="O4" s="34" t="s">
        <v>267</v>
      </c>
    </row>
    <row r="5" spans="2:16">
      <c r="B5" s="45" t="s">
        <v>242</v>
      </c>
      <c r="C5" s="150" t="s">
        <v>185</v>
      </c>
      <c r="E5" s="156" t="s">
        <v>185</v>
      </c>
      <c r="F5" s="156" t="s">
        <v>185</v>
      </c>
      <c r="G5" s="156" t="s">
        <v>185</v>
      </c>
      <c r="H5" s="162"/>
      <c r="I5" s="156" t="s">
        <v>188</v>
      </c>
      <c r="J5" s="171" t="s">
        <v>188</v>
      </c>
      <c r="K5" s="166"/>
      <c r="M5" s="163" t="s">
        <v>268</v>
      </c>
      <c r="N5">
        <f>I22/1000</f>
        <v>0.32</v>
      </c>
      <c r="O5" s="164">
        <f>N5</f>
        <v>0.32</v>
      </c>
    </row>
    <row r="6" spans="2:16">
      <c r="B6" s="45" t="s">
        <v>269</v>
      </c>
      <c r="C6" s="48" t="s">
        <v>231</v>
      </c>
      <c r="E6" s="156" t="s">
        <v>231</v>
      </c>
      <c r="F6" s="156" t="s">
        <v>233</v>
      </c>
      <c r="G6" s="156" t="s">
        <v>231</v>
      </c>
      <c r="H6" s="166"/>
      <c r="I6" s="312" t="s">
        <v>270</v>
      </c>
      <c r="J6" s="48" t="s">
        <v>270</v>
      </c>
      <c r="K6" s="166"/>
      <c r="M6" s="163" t="s">
        <v>271</v>
      </c>
      <c r="N6">
        <f>I21/1000</f>
        <v>1E-3</v>
      </c>
      <c r="O6" s="164">
        <f>I20/1000</f>
        <v>1E-3</v>
      </c>
    </row>
    <row r="7" spans="2:16">
      <c r="B7" s="112" t="s">
        <v>244</v>
      </c>
      <c r="C7" s="133" t="str">
        <f>HLOOKUP(C5,MaterialData!$C$3:$O$4,2,0)</f>
        <v>Steel</v>
      </c>
      <c r="D7" s="151"/>
      <c r="E7" s="133" t="str">
        <f>HLOOKUP(E5,MaterialData!$C$3:$R$4,2,0)</f>
        <v>Steel</v>
      </c>
      <c r="F7" s="133" t="str">
        <f>HLOOKUP(F5,MaterialData!$C$3:$R$4,2,0)</f>
        <v>Steel</v>
      </c>
      <c r="G7" s="133" t="str">
        <f>HLOOKUP(G5,MaterialData!$C$3:$R$4,2,0)</f>
        <v>Steel</v>
      </c>
      <c r="H7" s="167"/>
      <c r="I7" s="313" t="str">
        <f>HLOOKUP(I5,MaterialData!$C$3:$R$4,2,0)</f>
        <v>T3.5_Laminate</v>
      </c>
      <c r="J7" s="313" t="str">
        <f>HLOOKUP(J5,MaterialData!$C$3:$R$4,2,0)</f>
        <v>T3.5_Laminate</v>
      </c>
      <c r="K7" s="167"/>
    </row>
    <row r="8" spans="2:16"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313">
        <f>INDEX(Innertable,MATCH($B8,MaterialData!$B$6:$B$11,0),MATCH(I$7,MaterialData!$C$4:$R$4,0))</f>
        <v>0</v>
      </c>
      <c r="J8" s="313">
        <f>INDEX(Innertable,MATCH($B8,MaterialData!$B$6:$B$11,0),MATCH(J$7,MaterialData!$C$4:$R$4,0))</f>
        <v>0</v>
      </c>
      <c r="K8" s="166"/>
      <c r="M8" s="163" t="s">
        <v>272</v>
      </c>
      <c r="N8" s="151">
        <f>N5*N6</f>
        <v>3.2000000000000003E-4</v>
      </c>
      <c r="O8" s="163" t="s">
        <v>273</v>
      </c>
      <c r="P8" s="151">
        <f>(N5*N6^3)/12</f>
        <v>2.6666666666666668E-11</v>
      </c>
    </row>
    <row r="9" spans="2:16"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313">
        <f>INDEX(Innertable,MATCH($B9,MaterialData!$B$6:$B$11,0),MATCH(I$7,MaterialData!$C$4:$R$4,0))</f>
        <v>0</v>
      </c>
      <c r="J9" s="313">
        <f>INDEX(Innertable,MATCH($B9,MaterialData!$B$6:$B$11,0),MATCH(J$7,MaterialData!$C$4:$R$4,0))</f>
        <v>0</v>
      </c>
      <c r="K9" s="167"/>
      <c r="M9" s="163" t="s">
        <v>274</v>
      </c>
      <c r="N9" s="151">
        <f>O5*O6</f>
        <v>3.2000000000000003E-4</v>
      </c>
      <c r="O9" s="163" t="s">
        <v>275</v>
      </c>
      <c r="P9" s="151">
        <f>(O5*O6^3)/12</f>
        <v>2.6666666666666668E-11</v>
      </c>
    </row>
    <row r="10" spans="2:16"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313">
        <f>INDEX(Innertable,MATCH($B10,MaterialData!$B$6:$B$11,0),MATCH(I$7,MaterialData!$C$4:$R$4,0))</f>
        <v>0</v>
      </c>
      <c r="J10" s="313">
        <f>INDEX(Innertable,MATCH($B10,MaterialData!$B$6:$B$11,0),MATCH(J$7,MaterialData!$C$4:$R$4,0))</f>
        <v>0</v>
      </c>
      <c r="K10" s="167"/>
      <c r="M10" s="163" t="s">
        <v>276</v>
      </c>
      <c r="N10">
        <f>N6/2</f>
        <v>5.0000000000000001E-4</v>
      </c>
      <c r="O10" s="163" t="s">
        <v>277</v>
      </c>
      <c r="P10" s="151">
        <f>P8+(N8*($N$12-N10)^2)</f>
        <v>2.8906666666666669E-8</v>
      </c>
    </row>
    <row r="11" spans="2:16" ht="15.6">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313" t="str">
        <f>INDEX(Innertable,MATCH($B11,MaterialData!$B$6:$B$11,0),MATCH(I$7,MaterialData!$C$4:$R$4,0))</f>
        <v>N/A</v>
      </c>
      <c r="J11" s="313" t="str">
        <f>INDEX(Innertable,MATCH($B11,MaterialData!$B$6:$B$11,0),MATCH(J$7,MaterialData!$C$4:$R$4,0))</f>
        <v>N/A</v>
      </c>
      <c r="K11" s="167"/>
      <c r="M11" s="163" t="s">
        <v>278</v>
      </c>
      <c r="N11">
        <f>(I18-0.5*I20)*0.001</f>
        <v>1.95E-2</v>
      </c>
      <c r="O11" s="163" t="s">
        <v>279</v>
      </c>
      <c r="P11" s="151">
        <f>P9+(N9*($N$12-N11)^2)</f>
        <v>2.8906666666666669E-8</v>
      </c>
    </row>
    <row r="12" spans="2:16" ht="15.6">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313" t="str">
        <f>INDEX(Innertable,MATCH($B12,MaterialData!$B$6:$B$11,0),MATCH(I$7,MaterialData!$C$4:$R$4,0))</f>
        <v>N/A</v>
      </c>
      <c r="J12" s="313" t="str">
        <f>INDEX(Innertable,MATCH($B12,MaterialData!$B$6:$B$11,0),MATCH(J$7,MaterialData!$C$4:$R$4,0))</f>
        <v>N/A</v>
      </c>
      <c r="K12" s="167"/>
      <c r="M12" s="163" t="s">
        <v>280</v>
      </c>
      <c r="N12" s="168">
        <f>(N8*N10+N9*N11)/(N8+N9)</f>
        <v>0.01</v>
      </c>
      <c r="O12" s="163" t="s">
        <v>281</v>
      </c>
      <c r="P12" s="135">
        <f>SUM(P10:P11)</f>
        <v>5.7813333333333339E-8</v>
      </c>
    </row>
    <row r="13" spans="2:16">
      <c r="B13" s="45" t="s">
        <v>355</v>
      </c>
      <c r="C13" s="314" t="s">
        <v>123</v>
      </c>
      <c r="E13" s="156" t="s">
        <v>356</v>
      </c>
      <c r="F13" s="314" t="s">
        <v>123</v>
      </c>
      <c r="G13" s="314" t="s">
        <v>123</v>
      </c>
      <c r="H13" s="166"/>
      <c r="I13" s="162"/>
      <c r="K13" s="166"/>
      <c r="P13" s="151"/>
    </row>
    <row r="14" spans="2:16">
      <c r="B14" s="112" t="s">
        <v>282</v>
      </c>
      <c r="C14" s="150">
        <v>3</v>
      </c>
      <c r="E14" s="156">
        <v>3</v>
      </c>
      <c r="F14" s="156">
        <v>0</v>
      </c>
      <c r="G14" s="156">
        <v>0</v>
      </c>
      <c r="H14" s="166"/>
      <c r="I14" s="166"/>
      <c r="K14" s="166"/>
      <c r="M14" s="15" t="s">
        <v>357</v>
      </c>
      <c r="N14" s="34" t="s">
        <v>266</v>
      </c>
      <c r="O14" s="34" t="s">
        <v>267</v>
      </c>
    </row>
    <row r="15" spans="2:16">
      <c r="B15" s="112" t="s">
        <v>245</v>
      </c>
      <c r="C15" s="150">
        <v>25.4</v>
      </c>
      <c r="E15" s="156">
        <v>25.4</v>
      </c>
      <c r="F15" s="156">
        <v>25.4</v>
      </c>
      <c r="G15" s="156">
        <v>25.4</v>
      </c>
      <c r="H15" s="166"/>
      <c r="I15" s="166"/>
      <c r="K15" s="166"/>
      <c r="M15" s="163" t="s">
        <v>268</v>
      </c>
      <c r="N15">
        <f>J21/1000</f>
        <v>1E-3</v>
      </c>
      <c r="O15" s="164">
        <f>J20/1000</f>
        <v>1E-3</v>
      </c>
    </row>
    <row r="16" spans="2:16">
      <c r="B16" s="112" t="s">
        <v>246</v>
      </c>
      <c r="C16" s="150">
        <v>1.6</v>
      </c>
      <c r="E16" s="156">
        <v>1.6</v>
      </c>
      <c r="F16" s="156">
        <v>1.6</v>
      </c>
      <c r="G16" s="156">
        <v>1.6</v>
      </c>
      <c r="H16" s="166"/>
      <c r="I16" s="166"/>
      <c r="K16" s="166"/>
      <c r="M16" s="163" t="s">
        <v>271</v>
      </c>
      <c r="N16">
        <f>J22/1000</f>
        <v>0.2</v>
      </c>
      <c r="O16" s="164">
        <f>J22/1000</f>
        <v>0.2</v>
      </c>
    </row>
    <row r="17" spans="2:20">
      <c r="E17" s="295"/>
      <c r="F17" s="315" t="s">
        <v>347</v>
      </c>
      <c r="G17" s="59" t="str">
        <f>IF(AND(L27&gt;=100,F2="tubing only",NOT(OR(E18="NO",F18="NO",G18="NO"))),"YES","NO")</f>
        <v>YES</v>
      </c>
      <c r="H17" s="166"/>
      <c r="I17" s="172"/>
      <c r="K17" s="166"/>
    </row>
    <row r="18" spans="2:20" ht="12.75" customHeight="1">
      <c r="B18" s="112" t="s">
        <v>283</v>
      </c>
      <c r="E18" s="316" t="str">
        <f>IF(E14=0,"N/A",IF(AND(E5=$C$5,OR(OR(E15&gt;=$C$15,AND(E15&gt;=25,E15&lt;25.4,E16&gt;=1.75)),AND(E6="square",E15&gt;=25,E16&gt;=1.25)),OR(AND(E6="round",E16&gt;=1.6),OR(AND(E6="square",E16&gt;=1.25,E15&gt;=25),AND(E6="square",E16&gt;=1.2,E15&gt;=26)))),"YES","NO"))</f>
        <v>YES</v>
      </c>
      <c r="F18" s="317" t="str">
        <f>IF(F14=0,"N/A",IF(AND(F5=$C$5,OR(OR(F15&gt;=$C$15,AND(F15&gt;=25,F15&lt;25.4,F16&gt;=1.75)),AND(F6="square",F15&gt;=25,F16&gt;=1.25)),OR(AND(F6="round",F16&gt;=1.6),OR(AND(F6="square",F16&gt;=1.25,F15&gt;=25),AND(F6="square",F16&gt;=1.2,F15&gt;=26)))),"YES","NO"))</f>
        <v>N/A</v>
      </c>
      <c r="G18" s="317" t="str">
        <f>IF(G14=0,"N/A",IF(AND(G5=$C$5,OR(OR(G15&gt;=$C$15,AND(G15&gt;=25,G15&lt;25.4,G16&gt;=1.75)),AND(G6="square",G15&gt;=25,G16&gt;=1.25)),OR(AND(G6="round",G16&gt;=1.6),OR(AND(G6="square",G16&gt;=1.25,G15&gt;=25),AND(G6="square",G16&gt;=1.2,G15&gt;=26)))),"YES","NO"))</f>
        <v>N/A</v>
      </c>
      <c r="H18" s="166"/>
      <c r="I18" s="285">
        <f>I19+I20+I21</f>
        <v>20</v>
      </c>
      <c r="J18" s="170">
        <f>J19+J20+J21</f>
        <v>12</v>
      </c>
      <c r="K18" s="166"/>
      <c r="M18" s="163" t="s">
        <v>272</v>
      </c>
      <c r="N18" s="151">
        <f>N15*N16</f>
        <v>2.0000000000000001E-4</v>
      </c>
      <c r="O18" s="163" t="s">
        <v>273</v>
      </c>
      <c r="P18" s="151">
        <f>(N15^3*N16)/12</f>
        <v>1.6666666666666671E-11</v>
      </c>
    </row>
    <row r="19" spans="2:20" ht="12.75" customHeight="1">
      <c r="B19" s="112" t="s">
        <v>284</v>
      </c>
      <c r="E19" s="293"/>
      <c r="G19" s="294"/>
      <c r="H19" s="166"/>
      <c r="I19" s="171">
        <v>18</v>
      </c>
      <c r="J19" s="156">
        <v>10</v>
      </c>
      <c r="K19" s="166"/>
      <c r="M19" s="163" t="s">
        <v>274</v>
      </c>
      <c r="N19" s="151">
        <f>O15*O16</f>
        <v>2.0000000000000001E-4</v>
      </c>
      <c r="O19" s="163" t="s">
        <v>275</v>
      </c>
      <c r="P19" s="151">
        <f>(O15^3*O16)/12</f>
        <v>1.6666666666666671E-11</v>
      </c>
    </row>
    <row r="20" spans="2:20" ht="12.75" customHeight="1">
      <c r="B20" s="112" t="s">
        <v>285</v>
      </c>
      <c r="E20" s="293"/>
      <c r="G20" s="294"/>
      <c r="H20" s="166"/>
      <c r="I20" s="171">
        <v>1</v>
      </c>
      <c r="J20" s="156">
        <v>1</v>
      </c>
      <c r="K20" s="166"/>
      <c r="M20" s="163" t="s">
        <v>291</v>
      </c>
      <c r="N20">
        <f>J21/2000</f>
        <v>5.0000000000000001E-4</v>
      </c>
      <c r="O20" s="163" t="s">
        <v>277</v>
      </c>
      <c r="P20" s="151">
        <f>P18+(N18*($N$22-N20)^2)</f>
        <v>6.0666666666666664E-9</v>
      </c>
    </row>
    <row r="21" spans="2:20" ht="12.75" customHeight="1">
      <c r="B21" s="45" t="s">
        <v>286</v>
      </c>
      <c r="E21" s="293"/>
      <c r="G21" s="294"/>
      <c r="H21" s="166"/>
      <c r="I21" s="171">
        <v>1</v>
      </c>
      <c r="J21" s="156">
        <v>1</v>
      </c>
      <c r="K21" s="166"/>
      <c r="M21" s="163" t="s">
        <v>292</v>
      </c>
      <c r="N21">
        <f>(J18-0.5*J20)*0.001</f>
        <v>1.15E-2</v>
      </c>
      <c r="O21" s="163" t="s">
        <v>279</v>
      </c>
      <c r="P21" s="151">
        <f>P19+(N19*($N$22-N21)^2)</f>
        <v>6.0666666666666689E-9</v>
      </c>
    </row>
    <row r="22" spans="2:20" ht="12.75" customHeight="1">
      <c r="B22" s="45" t="s">
        <v>358</v>
      </c>
      <c r="E22" s="293"/>
      <c r="G22" s="294"/>
      <c r="H22" s="166"/>
      <c r="I22" s="171">
        <v>320</v>
      </c>
      <c r="J22" s="156">
        <v>200</v>
      </c>
      <c r="K22" s="166"/>
      <c r="M22" s="163" t="s">
        <v>280</v>
      </c>
      <c r="N22" s="168">
        <f>(N18*N20+N19*N21)/(N18+N19)</f>
        <v>5.9999999999999993E-3</v>
      </c>
      <c r="O22" s="163" t="s">
        <v>281</v>
      </c>
      <c r="P22" s="135">
        <f>SUM(P20:P21)</f>
        <v>1.2133333333333336E-8</v>
      </c>
    </row>
    <row r="23" spans="2:20">
      <c r="E23" s="300"/>
      <c r="F23" s="28"/>
      <c r="G23" s="301"/>
      <c r="H23" s="166"/>
      <c r="I23" s="162"/>
      <c r="K23" s="166"/>
      <c r="P23" s="151"/>
    </row>
    <row r="24" spans="2:20">
      <c r="B24" s="112" t="s">
        <v>247</v>
      </c>
      <c r="C24" s="150">
        <f>C15/1000</f>
        <v>2.5399999999999999E-2</v>
      </c>
      <c r="E24" s="150">
        <f>IF($F$2="composite only","No tubes",IF(E14=0,"No tubes",E15/1000))</f>
        <v>2.5399999999999999E-2</v>
      </c>
      <c r="F24" s="150" t="str">
        <f>IF($F$2="composite only","No tubes",IF(F14=0,"No tubes",F15/1000))</f>
        <v>No tubes</v>
      </c>
      <c r="G24" s="150" t="str">
        <f>IF($F$2="composite only","No tubes",IF(G14=0,"No tubes",G15/1000))</f>
        <v>No tubes</v>
      </c>
      <c r="H24" s="166"/>
      <c r="I24" s="166"/>
      <c r="K24" s="166"/>
      <c r="P24" s="151"/>
    </row>
    <row r="25" spans="2:20">
      <c r="B25" s="112" t="s">
        <v>248</v>
      </c>
      <c r="C25" s="150">
        <f>C16/1000</f>
        <v>1.6000000000000001E-3</v>
      </c>
      <c r="E25" s="150">
        <f>IF(E24="no tubes","",IF(E14=0,"",E16/1000))</f>
        <v>1.6000000000000001E-3</v>
      </c>
      <c r="F25" s="150" t="str">
        <f>IF(F24="no tubes","",IF(F14=0,"",F16/1000))</f>
        <v/>
      </c>
      <c r="G25" s="150" t="str">
        <f>IF(G24="no tubes","",IF(G14=0,"",G16/1000))</f>
        <v/>
      </c>
      <c r="H25" s="172"/>
      <c r="I25" s="172"/>
      <c r="K25" s="172"/>
      <c r="P25" s="151"/>
      <c r="T25" s="153"/>
    </row>
    <row r="26" spans="2:20">
      <c r="B26" s="112" t="s">
        <v>249</v>
      </c>
      <c r="C26" s="133">
        <f>IF(C6="Round",((C24)^4-((C24-2*C25))^4)*3.142/64,((C24)^4-((C24-2*C25))^4)/12)</f>
        <v>8.5099184800000022E-9</v>
      </c>
      <c r="E26" s="133">
        <f>IF(E24="no tubes","",IF(E14=0,"",IF(E6="Round",(((E24)^4-((E24-2*E25))^4)*3.142/64),IF(E6="Square",(((E24)^4-((E24-2*E25))^4)/12),""))))</f>
        <v>8.5099184800000022E-9</v>
      </c>
      <c r="F26" s="133" t="str">
        <f>IF(F24="no tubes","",IF(F14=0,"",IF(F6="Round",(((F24)^4-((F24-2*F25))^4)*3.142/64),IF(F6="Square",(((F24)^4-((F24-2*F25))^4)/12),""))))</f>
        <v/>
      </c>
      <c r="G26" s="133" t="str">
        <f>IF(G24="no tubes","",IF(G14=0,"",IF(G6="Round",(((G24)^4-((G24-2*G25))^4)*3.142/64),IF(G6="Square",(((G24)^4-((G24-2*G25))^4)/12),""))))</f>
        <v/>
      </c>
      <c r="H26" s="133">
        <f t="shared" ref="H26:H33" si="0">IF(SUM(E26:G26)&gt;0,SUM(E26:G26),"")</f>
        <v>8.5099184800000022E-9</v>
      </c>
      <c r="I26" s="173" t="str">
        <f>IF($F$2="Tubing only","Tubing Only",P12)</f>
        <v>Tubing Only</v>
      </c>
      <c r="J26" s="173" t="str">
        <f>IF($F$2="Tubing only","Tubing Only",P22)</f>
        <v>Tubing Only</v>
      </c>
      <c r="K26" s="133">
        <f>IF($F$2="Tubing only",H26,IF($F$2="Composite only",I26+J26,IF($F$2="Tubes + Composite",H26+I26+J26,"No Type Selected")))</f>
        <v>8.5099184800000022E-9</v>
      </c>
      <c r="P26" s="151"/>
      <c r="S26" s="151"/>
      <c r="T26" s="153"/>
    </row>
    <row r="27" spans="2:20">
      <c r="B27" s="112" t="s">
        <v>250</v>
      </c>
      <c r="C27" s="133">
        <f>C8*C26*C14</f>
        <v>5105.9510880000016</v>
      </c>
      <c r="D27" s="151"/>
      <c r="E27" s="133">
        <f>IF(E24="no tubes","",IF(E14=0,"",IF(AND(E13="bent/multi",E15&lt;25),0,IF(AND(E13="bent/multi",E16&lt;1.2),0,E8*E26*E14))))</f>
        <v>5105.9510880000016</v>
      </c>
      <c r="F27" s="133" t="str">
        <f>IF(F24="no tubes","",IF(F14=0,"",F8*F26*F14))</f>
        <v/>
      </c>
      <c r="G27" s="133" t="str">
        <f>IF(G24="no tubes","",IF(G14=0,"",G8*G26*G14))</f>
        <v/>
      </c>
      <c r="H27" s="133">
        <f t="shared" si="0"/>
        <v>5105.9510880000016</v>
      </c>
      <c r="I27" s="318" t="str">
        <f>IF(I26="Tubing Only","",IF(I22&gt;325,0,I26*I8))</f>
        <v/>
      </c>
      <c r="J27" s="173" t="str">
        <f>IF(J26="Tubing Only","",J26*J8)</f>
        <v/>
      </c>
      <c r="K27" s="133">
        <f>IF($F$2="Tubing only",H27,IF($F$2="Composite only",I27+J27,IF($F$2="Tubes + Composite",H27+I27+J27,"No Type Selected")))</f>
        <v>5105.9510880000016</v>
      </c>
      <c r="L27" s="174">
        <f>IF(AND(NOT($F$2="tubes + composite"),OR(AND($G$14&gt;0,G27&lt;(C27/3)),AND($F$14&gt;0,F27&lt;(C27/3)),AND($E$14&gt;0,E27&lt;(C27/3)))),0,100*K27/C27)</f>
        <v>100</v>
      </c>
    </row>
    <row r="28" spans="2:20">
      <c r="B28" s="112" t="s">
        <v>251</v>
      </c>
      <c r="C28" s="155">
        <f>IF(C24="no tubes","",IF(C14=0,"",IF(C6="Round",C14*((C15^2-(C15-2*C16)^2)*PI()/4),IF(C6="Square",C14*(C15^2-(C15-2*C16)^2),""))))</f>
        <v>358.89554474609793</v>
      </c>
      <c r="D28" s="302"/>
      <c r="E28" s="155">
        <f>IF(E24="no tubes","",IF(E14=0,"",IF(E6="Round",E14*((E15^2-(E15-2*E16)^2)*PI()/4),IF(E6="Square",E14*(E15^2-(E15-2*E16)^2),""))))</f>
        <v>358.89554474609793</v>
      </c>
      <c r="F28" s="155" t="str">
        <f>IF(F24="no tubes","",IF(F14=0,"",IF(F6="Round",F14*((F15^2-(F15-2*F16)^2)*PI()/4),IF(F6="Square",F14*(F15^2-(F15-2*F16)^2),""))))</f>
        <v/>
      </c>
      <c r="G28" s="155" t="str">
        <f>IF(G24="no tubes","",IF(G14=0,"",IF(G6="Round",G14*((G15^2-(G15-2*G16)^2)*PI()/4),IF(G6="Square",G14*(G15^2-(G15-2*G16)^2),""))))</f>
        <v/>
      </c>
      <c r="H28" s="155">
        <f t="shared" si="0"/>
        <v>358.89554474609793</v>
      </c>
      <c r="I28" s="155" t="str">
        <f>IF(I26="Tubing Only","",(I18-I19)*I22)</f>
        <v/>
      </c>
      <c r="J28" s="155" t="str">
        <f>IF(J26="Tubing Only","",(J18-J19)*J22)</f>
        <v/>
      </c>
      <c r="K28" s="133">
        <f>IF($F$2="Tubing only",H28,IF($F$2="Composite only",I28+J28,IF($F$2="Tubes + Composite",H28+I28+J28,"No Type Selected")))</f>
        <v>358.89554474609793</v>
      </c>
      <c r="L28" s="319">
        <f>IF(AND($F$2="tubing only",AND(E5="steel",F5="steel",G5="steel")),100*K28/C28,"NA")</f>
        <v>100</v>
      </c>
      <c r="M28" t="str">
        <f>IF(AND(95&lt;L28,L28&lt;100),"For tubes only, provided your actual tube measures &gt;= your nominal OD and wall this is OK","")</f>
        <v/>
      </c>
      <c r="S28" s="151"/>
    </row>
    <row r="29" spans="2:20">
      <c r="B29" s="112" t="s">
        <v>252</v>
      </c>
      <c r="C29" s="133">
        <f>C$28*C9/1000000</f>
        <v>109463.14114755986</v>
      </c>
      <c r="D29" s="151"/>
      <c r="E29" s="133">
        <f>IF(E24="no tubes","",IF(E14=0,"",E$28*E9/1000000))</f>
        <v>109463.14114755986</v>
      </c>
      <c r="F29" s="133" t="str">
        <f>IF(F24="no tubes","",IF(F14=0,"",F$28*F9/1000000))</f>
        <v/>
      </c>
      <c r="G29" s="133" t="str">
        <f>IF(G24="no tubes","",IF(G14=0,"",G$28*G9/1000000))</f>
        <v/>
      </c>
      <c r="H29" s="133">
        <f t="shared" si="0"/>
        <v>109463.14114755986</v>
      </c>
      <c r="I29" s="133" t="str">
        <f>IF(I26="Tubing Only","","N/A")</f>
        <v/>
      </c>
      <c r="J29" s="133" t="str">
        <f>IF(J26="Tubing Only","","N/A")</f>
        <v/>
      </c>
      <c r="K29" s="133">
        <f>IF($F$2="Tubing only",H29,"N/A")</f>
        <v>109463.14114755986</v>
      </c>
      <c r="L29" s="174">
        <f>IF(AND($F$2="tubing only",OR($E29&lt;0.95*($E$14/$C$14)*$C29,$F29&lt;0.95*($F$14/$C$14)*$C29,$G29&lt;0.95*($G$14/$C$14)*$C29)),0,IF(NOT($F$2="tubing only"),"NA",100*H29/C29))</f>
        <v>100</v>
      </c>
      <c r="M29" t="str">
        <f>IF(AND(95&lt;L29,L29&lt;100),"For tubes only, provided your actual tube measures &gt;= your nominal OD and wall this is OK","")</f>
        <v/>
      </c>
    </row>
    <row r="30" spans="2:20">
      <c r="B30" s="112" t="s">
        <v>253</v>
      </c>
      <c r="C30" s="133">
        <f>C$28*C10/1000000</f>
        <v>130996.87383232574</v>
      </c>
      <c r="D30" s="151"/>
      <c r="E30" s="133">
        <f>IF(E24="no tubes","",IF(E14=0,"",E$28*E10/1000000))</f>
        <v>130996.87383232574</v>
      </c>
      <c r="F30" s="133" t="str">
        <f>IF(F24="no tubes","",IF(F14=0,"",F$28*F10/1000000))</f>
        <v/>
      </c>
      <c r="G30" s="133" t="str">
        <f>IF(G24="no tubes","",IF(G14=0,"",G$28*G10/1000000))</f>
        <v/>
      </c>
      <c r="H30" s="133">
        <f t="shared" si="0"/>
        <v>130996.87383232574</v>
      </c>
      <c r="I30" s="133" t="str">
        <f>IF(I26="Tubing Only","","N/A")</f>
        <v/>
      </c>
      <c r="J30" s="133" t="str">
        <f>IF(J26="Tubing Only","","N/A")</f>
        <v/>
      </c>
      <c r="K30" s="133">
        <f>IF($F$2="Tubing only",H30,"N/A")</f>
        <v>130996.87383232574</v>
      </c>
      <c r="L30" s="174">
        <f>IF(AND($F$2="tubing only",OR($E30&lt;0.95*($E$14/$C$14)*$C30,$F30&lt;0.95*($F$14/$C$14)*$C30,$G30&lt;0.95*($G$14/$C$14)*$C30)),0,IF(NOT($F$2="tubing only"),"NA",100*H30/C30))</f>
        <v>100</v>
      </c>
      <c r="M30" t="str">
        <f>IF(AND(95&lt;L30,L30&lt;100),"For tubes only, provided your actual tube measures &gt;= your nominal OD and wall this is OK","")</f>
        <v/>
      </c>
      <c r="S30" s="151"/>
    </row>
    <row r="31" spans="2:20">
      <c r="B31" s="112" t="s">
        <v>254</v>
      </c>
      <c r="C31" s="133">
        <f>C$28*C11/1000000</f>
        <v>64601.198054297631</v>
      </c>
      <c r="D31" s="151"/>
      <c r="E31" s="133">
        <f>IF(E24="no tubes","",IF(E14=0,"",E$28*E11/1000000))</f>
        <v>64601.198054297631</v>
      </c>
      <c r="F31" s="133" t="str">
        <f>IF(F24="no tubes","",IF(F14=0,"",F$28*F11/1000000))</f>
        <v/>
      </c>
      <c r="G31" s="133" t="str">
        <f>IF(G24="no tubes","",IF(G14=0,"",G$28*G11/1000000))</f>
        <v/>
      </c>
      <c r="H31" s="133">
        <f t="shared" si="0"/>
        <v>64601.198054297631</v>
      </c>
      <c r="I31" s="133" t="str">
        <f>IF(I26="Tubing Only","","N/A")</f>
        <v/>
      </c>
      <c r="J31" s="133" t="str">
        <f>IF(J26="Tubing Only","","N/A")</f>
        <v/>
      </c>
      <c r="K31" s="133">
        <f>IF($F$2="Tubing only",H31,"N/A")</f>
        <v>64601.198054297631</v>
      </c>
      <c r="L31" s="174">
        <f>IF(AND($F$2="tubing only",OR($E31&lt;0.95*($E$14/$C$14)*$C31,$F31&lt;0.95*($F$14/$C$14)*$C31,$G31&lt;0.95*($G$14/$C$14)*$C31)),0,IF(NOT($F$2="tubing only"),"NA",100*H31/C31))</f>
        <v>100</v>
      </c>
      <c r="M31" t="str">
        <f>IF(AND(95&lt;L31,L31&lt;100),"For tubes only, provided your actual tube measures &gt;= your nominal OD and wall this is OK","")</f>
        <v/>
      </c>
      <c r="S31" s="151"/>
    </row>
    <row r="32" spans="2:20">
      <c r="B32" s="112" t="s">
        <v>255</v>
      </c>
      <c r="C32" s="133">
        <f>IF(C14=0,"",C$28*C12/1000000)</f>
        <v>107668.66342382938</v>
      </c>
      <c r="D32" s="151"/>
      <c r="E32" s="133">
        <f>IF(E24="no tubes","",IF(E14=0,"",E$28*E12/1000000))</f>
        <v>107668.66342382938</v>
      </c>
      <c r="F32" s="133" t="str">
        <f>IF(F24="no tubes","",IF(F14=0,"",F$28*F12/1000000))</f>
        <v/>
      </c>
      <c r="G32" s="133" t="str">
        <f>IF(G24="no tubes","",IF(G14=0,"",G$28*G12/1000000))</f>
        <v/>
      </c>
      <c r="H32" s="133">
        <f t="shared" si="0"/>
        <v>107668.66342382938</v>
      </c>
      <c r="I32" s="133" t="str">
        <f>IF(I26="tubing only","","N/A")</f>
        <v/>
      </c>
      <c r="J32" s="133" t="str">
        <f>IF(J26="tubing only","","N/A")</f>
        <v/>
      </c>
      <c r="K32" s="133">
        <f>IF($F$2="Tubing only",H32,"N/A")</f>
        <v>107668.66342382938</v>
      </c>
      <c r="L32" s="174">
        <f>IF(AND($F$2="tubing only",OR($E32&lt;0.95*($E$14/$C$14)*$C32,$F32&lt;0.95*($F$14/$C$14)*$C32,$G32&lt;0.95*($G$14/$C$14)*$C32)),0,IF(NOT($F$2="tubing only"),"NA",100*H32/C32))</f>
        <v>100</v>
      </c>
      <c r="M32" t="str">
        <f>IF(AND(95&lt;L32,L32&lt;100),"For tubes only, provided your actual tube measures &gt;= your nominal OD and wall this is OK","")</f>
        <v/>
      </c>
      <c r="S32" s="151"/>
    </row>
    <row r="33" spans="2:16">
      <c r="B33" s="112" t="s">
        <v>256</v>
      </c>
      <c r="C33" s="133">
        <f>C14*4*C10*C26/(0.5*C24*1)</f>
        <v>2934.9167671181112</v>
      </c>
      <c r="E33" s="133">
        <f>IF(E24="no tubes","",IF(E14=0,"",E14*4*E10*E26/(0.5*E24*1)))</f>
        <v>2934.9167671181112</v>
      </c>
      <c r="F33" s="133" t="str">
        <f>IF(F24="no tubes","",IF(F14=0,"",F14*4*F10*F26/(0.5*F24*1)))</f>
        <v/>
      </c>
      <c r="G33" s="133" t="str">
        <f>IF(G24="no tubes","",IF(G14=0,"",G14*4*G10*G26/(0.5*G24*1)))</f>
        <v/>
      </c>
      <c r="H33" s="133">
        <f t="shared" si="0"/>
        <v>2934.9167671181112</v>
      </c>
      <c r="I33" s="133" t="str">
        <f>IF(I26="tubing only","","N/A")</f>
        <v/>
      </c>
      <c r="J33" s="133" t="str">
        <f>IF(J26="tubing only","","N/A")</f>
        <v/>
      </c>
      <c r="K33" s="133">
        <f>IF($F$2="Tubing only",H33,"N/A")</f>
        <v>2934.9167671181112</v>
      </c>
      <c r="L33" s="174">
        <f>IF(AND($F$2="tubing only",OR($E33&lt;0.95*($E$14/$C$14)*$C33,$F33&lt;0.95*($F$14/$C$14)*$C33,$G33&lt;0.95*($G$14/$C$14)*$C33)),0,IF(NOT($F$2="tubing only"),"NA",100*H33/C33))</f>
        <v>99.999999999999986</v>
      </c>
    </row>
    <row r="34" spans="2:16">
      <c r="B34" s="112" t="s">
        <v>257</v>
      </c>
      <c r="C34" s="133">
        <f>IF(C14=0,"",C33*1^3/(48*C27))</f>
        <v>1.1975065616797901E-2</v>
      </c>
      <c r="E34" s="133">
        <f>IF(E24="no tubes","",IF(E14=0,"",($C$33*1^3/(48*E27))))</f>
        <v>1.1975065616797901E-2</v>
      </c>
      <c r="F34" s="133" t="str">
        <f>IF(F24="no tubes","",IF(F14=0,"",($C$33*1^3/(48*F27))))</f>
        <v/>
      </c>
      <c r="G34" s="133" t="str">
        <f>IF(G24="no tubes","",IF(G14=0,"",($C$33*1^3/(48*G27))))</f>
        <v/>
      </c>
      <c r="H34" s="133">
        <f>IF(F2="composite only","",$C$33*1^3/(48*H27))</f>
        <v>1.1975065616797901E-2</v>
      </c>
      <c r="I34" s="133" t="str">
        <f>IF(NOT($F$2="tubing only"),"N/A","")</f>
        <v/>
      </c>
      <c r="J34" s="133" t="str">
        <f>IF(NOT($F$2="tubing only"),"N/A","")</f>
        <v/>
      </c>
      <c r="K34" s="133" t="str">
        <f>IF($F$2="Tubing only","","N/A")</f>
        <v/>
      </c>
      <c r="L34" s="174">
        <f>IF(AND($F$2="tubing only",H34&gt;1.05*C34),101,IF(NOT($F$2="tubing only"),"NA",100*H34/C34))</f>
        <v>100.00000000000001</v>
      </c>
    </row>
    <row r="35" spans="2:16">
      <c r="B35" s="112" t="s">
        <v>258</v>
      </c>
      <c r="C35" s="133">
        <f>0.5*C33*(C33*1^3/(48*C27))</f>
        <v>17.572910433039873</v>
      </c>
      <c r="E35" s="133">
        <f>IF(E24="no tubes","",0.5*E33*(E33*1^3/(48*E27)))</f>
        <v>17.572910433039873</v>
      </c>
      <c r="F35" s="133" t="str">
        <f>IF(F24="no tubes","",0.5*F33*(F33*1^3/(48*F27)))</f>
        <v/>
      </c>
      <c r="G35" s="133" t="str">
        <f>IF(G24="no tubes","",0.5*G33*(G33*1^3/(48*G27)))</f>
        <v/>
      </c>
      <c r="H35" s="133">
        <f>IF(SUM(E35:G35)&gt;0,SUM(E35:G35),"")</f>
        <v>17.572910433039873</v>
      </c>
      <c r="I35" s="133" t="str">
        <f>IF(I26="tubing only","","N/A")</f>
        <v/>
      </c>
      <c r="J35" s="133" t="str">
        <f>IF(J26="tubing only","","N/A")</f>
        <v/>
      </c>
      <c r="K35" s="133">
        <f>IF($F$2="Tubing only",H35,IF($F$2="Composite only",I35,IF($F$2="Tubes + Composite",H35+I35,"No Type Selected")))</f>
        <v>17.572910433039873</v>
      </c>
      <c r="L35" s="174">
        <f>IF(AND($F$2="tubing only",OR($E35&lt;(0.999*E14/C14)*$C35,$F35&lt;(F14/C14)*$C35,$G35&lt;(G14/C14)*$C35)),0,IF(NOT($F$2="tubing only"),"NA",100*H35/C35))</f>
        <v>100</v>
      </c>
      <c r="N35" s="42" t="s">
        <v>259</v>
      </c>
      <c r="O35" s="42"/>
      <c r="P35" s="42"/>
    </row>
    <row r="36" spans="2:16">
      <c r="C36" s="303">
        <f>0.99*C27/C14</f>
        <v>1684.9638590400007</v>
      </c>
      <c r="D36" s="304"/>
      <c r="E36" s="303">
        <f>IF(AND($F$2="tubing only",E14&gt;0),E27/E14,9E+99)</f>
        <v>1701.9836960000005</v>
      </c>
      <c r="F36" s="303">
        <f>IF(AND($F$2="tubing only",F14&gt;0),F27/F14,9E+99)</f>
        <v>8.9999999999999999E+99</v>
      </c>
      <c r="G36" s="303">
        <f>IF(AND($F$2="tubing only",G14&gt;0),G27/G14,9E+99)</f>
        <v>8.9999999999999999E+99</v>
      </c>
      <c r="H36" s="22"/>
    </row>
    <row r="37" spans="2:16">
      <c r="B37" s="15" t="s">
        <v>288</v>
      </c>
      <c r="E37" s="151"/>
    </row>
    <row r="38" spans="2:16">
      <c r="B38" s="176"/>
      <c r="C38" s="177"/>
      <c r="D38" s="177"/>
      <c r="E38" s="177"/>
      <c r="F38" s="177"/>
      <c r="G38" s="177"/>
      <c r="H38" s="177"/>
      <c r="I38" s="177"/>
      <c r="J38" s="177"/>
      <c r="K38" s="177"/>
      <c r="L38" s="177"/>
      <c r="M38" s="177"/>
      <c r="N38" s="177"/>
      <c r="O38" s="177"/>
      <c r="P38" s="178"/>
    </row>
    <row r="39" spans="2:16">
      <c r="B39" s="179" t="s">
        <v>341</v>
      </c>
      <c r="C39" s="72"/>
      <c r="D39" s="72"/>
      <c r="E39" s="72"/>
      <c r="F39" s="72"/>
      <c r="G39" s="72"/>
      <c r="H39" s="72"/>
      <c r="I39" s="72"/>
      <c r="J39" s="72"/>
      <c r="K39" s="72"/>
      <c r="L39" s="72"/>
      <c r="M39" s="72"/>
      <c r="N39" s="72"/>
      <c r="O39" s="72"/>
      <c r="P39" s="101"/>
    </row>
    <row r="40" spans="2:16">
      <c r="B40" s="100"/>
      <c r="C40" s="72"/>
      <c r="D40" s="72"/>
      <c r="E40" s="72"/>
      <c r="F40" s="72"/>
      <c r="G40" s="72"/>
      <c r="H40" s="106"/>
      <c r="I40" s="72"/>
      <c r="J40" s="72"/>
      <c r="K40" s="72"/>
      <c r="L40" s="72"/>
      <c r="M40" s="72"/>
      <c r="N40" s="72"/>
      <c r="O40" s="72"/>
      <c r="P40" s="101"/>
    </row>
    <row r="41" spans="2:16">
      <c r="B41" s="100"/>
      <c r="C41" s="72"/>
      <c r="D41" s="72"/>
      <c r="E41" s="72"/>
      <c r="F41" s="72"/>
      <c r="G41" s="72"/>
      <c r="H41" s="72"/>
      <c r="I41" s="72"/>
      <c r="J41" s="72"/>
      <c r="K41" s="72"/>
      <c r="L41" s="72"/>
      <c r="M41" s="72"/>
      <c r="N41" s="72"/>
      <c r="O41" s="72"/>
      <c r="P41" s="101"/>
    </row>
    <row r="42" spans="2:16">
      <c r="B42" s="100"/>
      <c r="C42" s="72"/>
      <c r="D42" s="72"/>
      <c r="E42" s="72"/>
      <c r="F42" s="72"/>
      <c r="G42" s="72"/>
      <c r="H42" s="72"/>
      <c r="I42" s="72"/>
      <c r="J42" s="72"/>
      <c r="K42" s="72"/>
      <c r="L42" s="72"/>
      <c r="M42" s="72"/>
      <c r="N42" s="72"/>
      <c r="O42" s="72"/>
      <c r="P42" s="101"/>
    </row>
    <row r="43" spans="2:16">
      <c r="B43" s="100"/>
      <c r="C43" s="72"/>
      <c r="D43" s="72"/>
      <c r="E43" s="72"/>
      <c r="F43" s="72"/>
      <c r="G43" s="72"/>
      <c r="H43" s="72"/>
      <c r="I43" s="72"/>
      <c r="J43" s="72"/>
      <c r="K43" s="72"/>
      <c r="L43" s="72"/>
      <c r="M43" s="72"/>
      <c r="N43" s="72"/>
      <c r="O43" s="72"/>
      <c r="P43" s="101"/>
    </row>
    <row r="44" spans="2:16">
      <c r="B44" s="100"/>
      <c r="C44" s="72"/>
      <c r="D44" s="72"/>
      <c r="E44" s="72"/>
      <c r="F44" s="72"/>
      <c r="G44" s="72"/>
      <c r="H44" s="72"/>
      <c r="I44" s="72"/>
      <c r="J44" s="72"/>
      <c r="K44" s="72"/>
      <c r="L44" s="72"/>
      <c r="M44" s="72"/>
      <c r="N44" s="72"/>
      <c r="O44" s="72"/>
      <c r="P44" s="101"/>
    </row>
    <row r="45" spans="2:16">
      <c r="B45" s="100"/>
      <c r="C45" s="72"/>
      <c r="D45" s="72"/>
      <c r="E45" s="72"/>
      <c r="F45" s="72"/>
      <c r="G45" s="72"/>
      <c r="H45" s="72"/>
      <c r="I45" s="72"/>
      <c r="J45" s="72"/>
      <c r="K45" s="72"/>
      <c r="L45" s="72"/>
      <c r="M45" s="72"/>
      <c r="N45" s="72"/>
      <c r="O45" s="72"/>
      <c r="P45" s="101"/>
    </row>
    <row r="46" spans="2:16">
      <c r="B46" s="100"/>
      <c r="C46" s="72"/>
      <c r="D46" s="72"/>
      <c r="E46" s="72"/>
      <c r="F46" s="72"/>
      <c r="G46" s="72"/>
      <c r="H46" s="72"/>
      <c r="I46" s="72"/>
      <c r="J46" s="72"/>
      <c r="K46" s="72"/>
      <c r="L46" s="72"/>
      <c r="M46" s="72"/>
      <c r="N46" s="72"/>
      <c r="O46" s="72"/>
      <c r="P46" s="101"/>
    </row>
    <row r="47" spans="2:16">
      <c r="B47" s="100"/>
      <c r="C47" s="72"/>
      <c r="D47" s="72"/>
      <c r="E47" s="72"/>
      <c r="F47" s="72"/>
      <c r="G47" s="72"/>
      <c r="H47" s="72"/>
      <c r="I47" s="72"/>
      <c r="J47" s="72"/>
      <c r="K47" s="72"/>
      <c r="L47" s="72"/>
      <c r="M47" s="72"/>
      <c r="N47" s="72"/>
      <c r="O47" s="72"/>
      <c r="P47" s="101"/>
    </row>
    <row r="48" spans="2:16">
      <c r="B48" s="100"/>
      <c r="C48" s="72"/>
      <c r="D48" s="72"/>
      <c r="E48" s="72"/>
      <c r="F48" s="72"/>
      <c r="G48" s="72"/>
      <c r="H48" s="72"/>
      <c r="I48" s="72"/>
      <c r="J48" s="72"/>
      <c r="K48" s="72"/>
      <c r="L48" s="72"/>
      <c r="M48" s="72"/>
      <c r="N48" s="72"/>
      <c r="O48" s="72"/>
      <c r="P48" s="101"/>
    </row>
    <row r="49" spans="2:16">
      <c r="B49" s="100"/>
      <c r="C49" s="72"/>
      <c r="D49" s="72"/>
      <c r="E49" s="72"/>
      <c r="F49" s="72"/>
      <c r="G49" s="72"/>
      <c r="H49" s="72"/>
      <c r="I49" s="72"/>
      <c r="J49" s="72"/>
      <c r="K49" s="72"/>
      <c r="L49" s="72"/>
      <c r="M49" s="72"/>
      <c r="N49" s="72"/>
      <c r="O49" s="72"/>
      <c r="P49" s="101"/>
    </row>
    <row r="50" spans="2:16">
      <c r="B50" s="100"/>
      <c r="C50" s="72"/>
      <c r="D50" s="72"/>
      <c r="E50" s="72"/>
      <c r="F50" s="72"/>
      <c r="G50" s="72"/>
      <c r="H50" s="72"/>
      <c r="I50" s="72"/>
      <c r="J50" s="72"/>
      <c r="K50" s="72"/>
      <c r="L50" s="72"/>
      <c r="M50" s="72"/>
      <c r="N50" s="72"/>
      <c r="O50" s="72"/>
      <c r="P50" s="101"/>
    </row>
    <row r="51" spans="2:16">
      <c r="B51" s="100"/>
      <c r="C51" s="72"/>
      <c r="D51" s="72"/>
      <c r="E51" s="72"/>
      <c r="F51" s="72"/>
      <c r="G51" s="72"/>
      <c r="H51" s="72"/>
      <c r="I51" s="72"/>
      <c r="J51" s="72"/>
      <c r="K51" s="72"/>
      <c r="L51" s="72"/>
      <c r="M51" s="72"/>
      <c r="N51" s="72"/>
      <c r="O51" s="72"/>
      <c r="P51" s="101"/>
    </row>
    <row r="52" spans="2:16">
      <c r="B52" s="100"/>
      <c r="C52" s="72"/>
      <c r="D52" s="72"/>
      <c r="E52" s="72"/>
      <c r="F52" s="72"/>
      <c r="G52" s="72"/>
      <c r="H52" s="72"/>
      <c r="I52" s="72"/>
      <c r="J52" s="72"/>
      <c r="K52" s="72"/>
      <c r="L52" s="72"/>
      <c r="M52" s="72"/>
      <c r="N52" s="72"/>
      <c r="O52" s="72"/>
      <c r="P52" s="101"/>
    </row>
    <row r="53" spans="2:16">
      <c r="B53" s="100"/>
      <c r="C53" s="72"/>
      <c r="D53" s="72"/>
      <c r="E53" s="72"/>
      <c r="F53" s="72"/>
      <c r="G53" s="72"/>
      <c r="H53" s="72"/>
      <c r="I53" s="72"/>
      <c r="J53" s="72"/>
      <c r="K53" s="72"/>
      <c r="L53" s="72"/>
      <c r="M53" s="72"/>
      <c r="N53" s="72"/>
      <c r="O53" s="72"/>
      <c r="P53" s="101"/>
    </row>
    <row r="54" spans="2:16">
      <c r="B54" s="100"/>
      <c r="C54" s="72"/>
      <c r="D54" s="72"/>
      <c r="E54" s="72"/>
      <c r="F54" s="72"/>
      <c r="G54" s="72"/>
      <c r="H54" s="72"/>
      <c r="I54" s="72"/>
      <c r="J54" s="72"/>
      <c r="K54" s="72"/>
      <c r="L54" s="72"/>
      <c r="M54" s="72"/>
      <c r="N54" s="72"/>
      <c r="O54" s="72"/>
      <c r="P54" s="101"/>
    </row>
    <row r="55" spans="2:16">
      <c r="B55" s="100"/>
      <c r="C55" s="72"/>
      <c r="D55" s="72"/>
      <c r="E55" s="72"/>
      <c r="F55" s="72"/>
      <c r="G55" s="72"/>
      <c r="H55" s="72"/>
      <c r="I55" s="72"/>
      <c r="J55" s="72"/>
      <c r="K55" s="72"/>
      <c r="L55" s="72"/>
      <c r="M55" s="72"/>
      <c r="N55" s="72"/>
      <c r="O55" s="72"/>
      <c r="P55" s="101"/>
    </row>
    <row r="56" spans="2:16">
      <c r="B56" s="100"/>
      <c r="C56" s="72"/>
      <c r="D56" s="72"/>
      <c r="E56" s="72"/>
      <c r="F56" s="72"/>
      <c r="G56" s="72"/>
      <c r="H56" s="72"/>
      <c r="I56" s="72"/>
      <c r="J56" s="72"/>
      <c r="K56" s="72"/>
      <c r="L56" s="72"/>
      <c r="M56" s="72"/>
      <c r="N56" s="72"/>
      <c r="O56" s="72"/>
      <c r="P56" s="101"/>
    </row>
    <row r="57" spans="2:16">
      <c r="B57" s="100"/>
      <c r="C57" s="72"/>
      <c r="D57" s="72"/>
      <c r="E57" s="72"/>
      <c r="F57" s="72"/>
      <c r="G57" s="72"/>
      <c r="H57" s="72"/>
      <c r="I57" s="72"/>
      <c r="J57" s="72"/>
      <c r="K57" s="72"/>
      <c r="L57" s="72"/>
      <c r="M57" s="72"/>
      <c r="N57" s="72"/>
      <c r="O57" s="72"/>
      <c r="P57" s="101"/>
    </row>
    <row r="58" spans="2:16">
      <c r="B58" s="100"/>
      <c r="C58" s="72"/>
      <c r="D58" s="72"/>
      <c r="E58" s="72"/>
      <c r="F58" s="72"/>
      <c r="G58" s="72"/>
      <c r="H58" s="72"/>
      <c r="I58" s="72"/>
      <c r="J58" s="72"/>
      <c r="K58" s="72"/>
      <c r="L58" s="72"/>
      <c r="M58" s="72"/>
      <c r="N58" s="72"/>
      <c r="O58" s="72"/>
      <c r="P58" s="101"/>
    </row>
    <row r="59" spans="2:16">
      <c r="B59" s="100"/>
      <c r="C59" s="72"/>
      <c r="D59" s="72"/>
      <c r="E59" s="72"/>
      <c r="F59" s="72"/>
      <c r="G59" s="72"/>
      <c r="H59" s="72"/>
      <c r="I59" s="72"/>
      <c r="J59" s="72"/>
      <c r="K59" s="72"/>
      <c r="L59" s="72"/>
      <c r="M59" s="72"/>
      <c r="N59" s="72"/>
      <c r="O59" s="72"/>
      <c r="P59" s="101"/>
    </row>
    <row r="60" spans="2:16">
      <c r="B60" s="100"/>
      <c r="C60" s="72"/>
      <c r="D60" s="72"/>
      <c r="E60" s="72"/>
      <c r="F60" s="72"/>
      <c r="G60" s="72"/>
      <c r="H60" s="72"/>
      <c r="I60" s="72"/>
      <c r="J60" s="72"/>
      <c r="K60" s="72"/>
      <c r="L60" s="72"/>
      <c r="M60" s="72"/>
      <c r="N60" s="72"/>
      <c r="O60" s="72"/>
      <c r="P60" s="101"/>
    </row>
    <row r="61" spans="2:16">
      <c r="B61" s="100"/>
      <c r="C61" s="72"/>
      <c r="D61" s="72"/>
      <c r="E61" s="72"/>
      <c r="F61" s="72"/>
      <c r="G61" s="72"/>
      <c r="H61" s="72"/>
      <c r="I61" s="72"/>
      <c r="J61" s="72"/>
      <c r="K61" s="72"/>
      <c r="L61" s="72"/>
      <c r="M61" s="72"/>
      <c r="N61" s="72"/>
      <c r="O61" s="72"/>
      <c r="P61" s="101"/>
    </row>
    <row r="62" spans="2:16">
      <c r="B62" s="100"/>
      <c r="C62" s="72"/>
      <c r="D62" s="72"/>
      <c r="E62" s="72"/>
      <c r="F62" s="72"/>
      <c r="G62" s="72"/>
      <c r="H62" s="72"/>
      <c r="I62" s="72"/>
      <c r="J62" s="72"/>
      <c r="K62" s="72"/>
      <c r="L62" s="72"/>
      <c r="M62" s="72"/>
      <c r="N62" s="72"/>
      <c r="O62" s="72"/>
      <c r="P62" s="101"/>
    </row>
    <row r="63" spans="2:16">
      <c r="B63" s="100"/>
      <c r="C63" s="72"/>
      <c r="D63" s="72"/>
      <c r="E63" s="72"/>
      <c r="F63" s="72"/>
      <c r="G63" s="72"/>
      <c r="H63" s="72"/>
      <c r="I63" s="72"/>
      <c r="J63" s="72"/>
      <c r="K63" s="72"/>
      <c r="L63" s="72"/>
      <c r="M63" s="72"/>
      <c r="N63" s="72"/>
      <c r="O63" s="72"/>
      <c r="P63" s="101"/>
    </row>
    <row r="64" spans="2:16">
      <c r="B64" s="100"/>
      <c r="C64" s="72"/>
      <c r="D64" s="72"/>
      <c r="E64" s="72"/>
      <c r="F64" s="72"/>
      <c r="G64" s="72"/>
      <c r="H64" s="72"/>
      <c r="I64" s="72"/>
      <c r="J64" s="72"/>
      <c r="K64" s="72"/>
      <c r="L64" s="72"/>
      <c r="M64" s="72"/>
      <c r="N64" s="72"/>
      <c r="O64" s="72"/>
      <c r="P64" s="101"/>
    </row>
    <row r="65" spans="2:16">
      <c r="B65" s="100"/>
      <c r="C65" s="72"/>
      <c r="D65" s="72"/>
      <c r="E65" s="72"/>
      <c r="F65" s="72"/>
      <c r="G65" s="72"/>
      <c r="H65" s="72"/>
      <c r="I65" s="72"/>
      <c r="J65" s="72"/>
      <c r="K65" s="72"/>
      <c r="L65" s="72"/>
      <c r="M65" s="72"/>
      <c r="N65" s="72"/>
      <c r="O65" s="72"/>
      <c r="P65" s="101"/>
    </row>
    <row r="66" spans="2:16">
      <c r="B66" s="100"/>
      <c r="C66" s="72"/>
      <c r="D66" s="72"/>
      <c r="E66" s="72"/>
      <c r="F66" s="72"/>
      <c r="G66" s="72"/>
      <c r="H66" s="72"/>
      <c r="I66" s="72"/>
      <c r="J66" s="72"/>
      <c r="K66" s="72"/>
      <c r="L66" s="72"/>
      <c r="M66" s="72"/>
      <c r="N66" s="72"/>
      <c r="O66" s="72"/>
      <c r="P66" s="101"/>
    </row>
    <row r="67" spans="2:16">
      <c r="B67" s="100"/>
      <c r="C67" s="72"/>
      <c r="D67" s="72"/>
      <c r="E67" s="72"/>
      <c r="F67" s="72"/>
      <c r="G67" s="72"/>
      <c r="H67" s="72"/>
      <c r="I67" s="72"/>
      <c r="J67" s="72"/>
      <c r="K67" s="72"/>
      <c r="L67" s="72"/>
      <c r="M67" s="72"/>
      <c r="N67" s="72"/>
      <c r="O67" s="72"/>
      <c r="P67" s="101"/>
    </row>
    <row r="68" spans="2:16">
      <c r="B68" s="100"/>
      <c r="C68" s="72"/>
      <c r="D68" s="72"/>
      <c r="E68" s="72"/>
      <c r="F68" s="72"/>
      <c r="G68" s="72"/>
      <c r="H68" s="72"/>
      <c r="I68" s="72"/>
      <c r="J68" s="72"/>
      <c r="K68" s="72"/>
      <c r="L68" s="72"/>
      <c r="M68" s="72"/>
      <c r="N68" s="72"/>
      <c r="O68" s="72"/>
      <c r="P68" s="101"/>
    </row>
    <row r="69" spans="2:16">
      <c r="B69" s="100"/>
      <c r="C69" s="72"/>
      <c r="D69" s="72"/>
      <c r="E69" s="72"/>
      <c r="F69" s="72"/>
      <c r="G69" s="72"/>
      <c r="H69" s="72"/>
      <c r="I69" s="72"/>
      <c r="J69" s="72"/>
      <c r="K69" s="72"/>
      <c r="L69" s="72"/>
      <c r="M69" s="72"/>
      <c r="N69" s="72"/>
      <c r="O69" s="72"/>
      <c r="P69" s="101"/>
    </row>
    <row r="70" spans="2:16">
      <c r="B70" s="100"/>
      <c r="C70" s="72"/>
      <c r="D70" s="72"/>
      <c r="E70" s="72"/>
      <c r="F70" s="72"/>
      <c r="G70" s="72"/>
      <c r="H70" s="72"/>
      <c r="I70" s="72"/>
      <c r="J70" s="72"/>
      <c r="K70" s="72"/>
      <c r="L70" s="72"/>
      <c r="M70" s="72"/>
      <c r="N70" s="72"/>
      <c r="O70" s="72"/>
      <c r="P70" s="101"/>
    </row>
    <row r="71" spans="2:16">
      <c r="B71" s="100"/>
      <c r="C71" s="72"/>
      <c r="D71" s="72"/>
      <c r="E71" s="72"/>
      <c r="F71" s="72"/>
      <c r="G71" s="72"/>
      <c r="H71" s="72"/>
      <c r="I71" s="72"/>
      <c r="J71" s="72"/>
      <c r="K71" s="72"/>
      <c r="L71" s="72"/>
      <c r="M71" s="72"/>
      <c r="N71" s="72"/>
      <c r="O71" s="72"/>
      <c r="P71" s="101"/>
    </row>
    <row r="72" spans="2:16">
      <c r="B72" s="100"/>
      <c r="C72" s="72"/>
      <c r="D72" s="72"/>
      <c r="E72" s="72"/>
      <c r="F72" s="72"/>
      <c r="G72" s="72"/>
      <c r="H72" s="72"/>
      <c r="I72" s="72"/>
      <c r="J72" s="72"/>
      <c r="K72" s="72"/>
      <c r="L72" s="72"/>
      <c r="M72" s="72"/>
      <c r="N72" s="72"/>
      <c r="O72" s="72"/>
      <c r="P72" s="101"/>
    </row>
    <row r="73" spans="2:16">
      <c r="B73" s="100"/>
      <c r="C73" s="72"/>
      <c r="D73" s="72"/>
      <c r="E73" s="72"/>
      <c r="F73" s="72"/>
      <c r="G73" s="72"/>
      <c r="H73" s="72"/>
      <c r="I73" s="72"/>
      <c r="J73" s="72"/>
      <c r="K73" s="72"/>
      <c r="L73" s="72"/>
      <c r="M73" s="72"/>
      <c r="N73" s="72"/>
      <c r="O73" s="72"/>
      <c r="P73" s="101"/>
    </row>
    <row r="74" spans="2:16">
      <c r="B74" s="100"/>
      <c r="C74" s="72"/>
      <c r="D74" s="72"/>
      <c r="E74" s="72"/>
      <c r="F74" s="72"/>
      <c r="G74" s="72"/>
      <c r="H74" s="72"/>
      <c r="I74" s="72"/>
      <c r="J74" s="72"/>
      <c r="K74" s="72"/>
      <c r="L74" s="72"/>
      <c r="M74" s="72"/>
      <c r="N74" s="72"/>
      <c r="O74" s="72"/>
      <c r="P74" s="101"/>
    </row>
    <row r="75" spans="2:16">
      <c r="B75" s="100"/>
      <c r="C75" s="72"/>
      <c r="D75" s="72"/>
      <c r="E75" s="72"/>
      <c r="F75" s="72"/>
      <c r="G75" s="72"/>
      <c r="H75" s="72"/>
      <c r="I75" s="72"/>
      <c r="J75" s="72"/>
      <c r="K75" s="72"/>
      <c r="L75" s="72"/>
      <c r="M75" s="72"/>
      <c r="N75" s="72"/>
      <c r="O75" s="72"/>
      <c r="P75" s="101"/>
    </row>
    <row r="76" spans="2:16">
      <c r="B76" s="100"/>
      <c r="C76" s="72"/>
      <c r="D76" s="72"/>
      <c r="E76" s="72"/>
      <c r="F76" s="72"/>
      <c r="G76" s="72"/>
      <c r="H76" s="72"/>
      <c r="I76" s="72"/>
      <c r="J76" s="72"/>
      <c r="K76" s="72"/>
      <c r="L76" s="72"/>
      <c r="M76" s="72"/>
      <c r="N76" s="72"/>
      <c r="O76" s="72"/>
      <c r="P76" s="101"/>
    </row>
    <row r="77" spans="2:16">
      <c r="B77" s="100"/>
      <c r="C77" s="72"/>
      <c r="D77" s="72"/>
      <c r="E77" s="72"/>
      <c r="F77" s="72"/>
      <c r="G77" s="72"/>
      <c r="H77" s="72"/>
      <c r="I77" s="72"/>
      <c r="J77" s="72"/>
      <c r="K77" s="72"/>
      <c r="L77" s="72"/>
      <c r="M77" s="72"/>
      <c r="N77" s="72"/>
      <c r="O77" s="72"/>
      <c r="P77" s="101"/>
    </row>
    <row r="78" spans="2:16">
      <c r="B78" s="100"/>
      <c r="C78" s="72"/>
      <c r="D78" s="72"/>
      <c r="E78" s="72"/>
      <c r="F78" s="72"/>
      <c r="G78" s="72"/>
      <c r="H78" s="72"/>
      <c r="I78" s="72"/>
      <c r="J78" s="72"/>
      <c r="K78" s="72"/>
      <c r="L78" s="72"/>
      <c r="M78" s="72"/>
      <c r="N78" s="72"/>
      <c r="O78" s="72"/>
      <c r="P78" s="101"/>
    </row>
    <row r="79" spans="2:16">
      <c r="B79" s="100"/>
      <c r="C79" s="72"/>
      <c r="D79" s="72"/>
      <c r="E79" s="72"/>
      <c r="F79" s="72"/>
      <c r="G79" s="72"/>
      <c r="H79" s="72"/>
      <c r="I79" s="72"/>
      <c r="J79" s="72"/>
      <c r="K79" s="72"/>
      <c r="L79" s="72"/>
      <c r="M79" s="72"/>
      <c r="N79" s="72"/>
      <c r="O79" s="72"/>
      <c r="P79" s="101"/>
    </row>
    <row r="80" spans="2:16">
      <c r="B80" s="100"/>
      <c r="C80" s="72"/>
      <c r="D80" s="72"/>
      <c r="E80" s="72"/>
      <c r="F80" s="72"/>
      <c r="G80" s="72"/>
      <c r="H80" s="72"/>
      <c r="I80" s="72"/>
      <c r="J80" s="72"/>
      <c r="K80" s="72"/>
      <c r="L80" s="72"/>
      <c r="M80" s="72"/>
      <c r="N80" s="72"/>
      <c r="O80" s="72"/>
      <c r="P80" s="101"/>
    </row>
    <row r="81" spans="2:16">
      <c r="B81" s="100"/>
      <c r="C81" s="72"/>
      <c r="D81" s="72"/>
      <c r="E81" s="72"/>
      <c r="F81" s="72"/>
      <c r="G81" s="72"/>
      <c r="H81" s="72"/>
      <c r="I81" s="72"/>
      <c r="J81" s="72"/>
      <c r="K81" s="72"/>
      <c r="L81" s="72"/>
      <c r="M81" s="72"/>
      <c r="N81" s="72"/>
      <c r="O81" s="72"/>
      <c r="P81" s="101"/>
    </row>
    <row r="82" spans="2:16">
      <c r="B82" s="100"/>
      <c r="C82" s="72"/>
      <c r="D82" s="72"/>
      <c r="E82" s="72"/>
      <c r="F82" s="72"/>
      <c r="G82" s="72"/>
      <c r="H82" s="72"/>
      <c r="I82" s="72"/>
      <c r="J82" s="72"/>
      <c r="K82" s="72"/>
      <c r="L82" s="72"/>
      <c r="M82" s="72"/>
      <c r="N82" s="72"/>
      <c r="O82" s="72"/>
      <c r="P82" s="101"/>
    </row>
    <row r="83" spans="2:16">
      <c r="B83" s="100"/>
      <c r="C83" s="72"/>
      <c r="D83" s="72"/>
      <c r="E83" s="72"/>
      <c r="F83" s="72"/>
      <c r="G83" s="72"/>
      <c r="H83" s="72"/>
      <c r="I83" s="72"/>
      <c r="J83" s="72"/>
      <c r="K83" s="72"/>
      <c r="L83" s="72"/>
      <c r="M83" s="72"/>
      <c r="N83" s="72"/>
      <c r="O83" s="72"/>
      <c r="P83" s="101"/>
    </row>
    <row r="84" spans="2:16">
      <c r="B84" s="100"/>
      <c r="C84" s="72"/>
      <c r="D84" s="72"/>
      <c r="E84" s="72"/>
      <c r="F84" s="72"/>
      <c r="G84" s="72"/>
      <c r="H84" s="72"/>
      <c r="I84" s="72"/>
      <c r="J84" s="72"/>
      <c r="K84" s="72"/>
      <c r="L84" s="72"/>
      <c r="M84" s="72"/>
      <c r="N84" s="72"/>
      <c r="O84" s="72"/>
      <c r="P84" s="101"/>
    </row>
    <row r="85" spans="2:16">
      <c r="B85" s="100"/>
      <c r="C85" s="72"/>
      <c r="D85" s="72"/>
      <c r="E85" s="72"/>
      <c r="F85" s="72"/>
      <c r="G85" s="72"/>
      <c r="H85" s="72"/>
      <c r="I85" s="72"/>
      <c r="J85" s="72"/>
      <c r="K85" s="72"/>
      <c r="L85" s="72"/>
      <c r="M85" s="72"/>
      <c r="N85" s="72"/>
      <c r="O85" s="72"/>
      <c r="P85" s="101"/>
    </row>
    <row r="86" spans="2:16">
      <c r="B86" s="100"/>
      <c r="C86" s="72"/>
      <c r="D86" s="72"/>
      <c r="E86" s="72"/>
      <c r="F86" s="72"/>
      <c r="G86" s="72"/>
      <c r="H86" s="72"/>
      <c r="I86" s="72"/>
      <c r="J86" s="72"/>
      <c r="K86" s="72"/>
      <c r="L86" s="72"/>
      <c r="M86" s="72"/>
      <c r="N86" s="72"/>
      <c r="O86" s="72"/>
      <c r="P86" s="101"/>
    </row>
    <row r="87" spans="2:16">
      <c r="B87" s="100"/>
      <c r="C87" s="72"/>
      <c r="D87" s="72"/>
      <c r="E87" s="72"/>
      <c r="F87" s="72"/>
      <c r="G87" s="72"/>
      <c r="H87" s="72"/>
      <c r="I87" s="72"/>
      <c r="J87" s="72"/>
      <c r="K87" s="72"/>
      <c r="L87" s="72"/>
      <c r="M87" s="72"/>
      <c r="N87" s="72"/>
      <c r="O87" s="72"/>
      <c r="P87" s="101"/>
    </row>
    <row r="88" spans="2:16">
      <c r="B88" s="100"/>
      <c r="C88" s="72"/>
      <c r="D88" s="72"/>
      <c r="E88" s="72"/>
      <c r="F88" s="72"/>
      <c r="G88" s="72"/>
      <c r="H88" s="72"/>
      <c r="I88" s="72"/>
      <c r="J88" s="72"/>
      <c r="K88" s="72"/>
      <c r="L88" s="72"/>
      <c r="M88" s="72"/>
      <c r="N88" s="72"/>
      <c r="O88" s="72"/>
      <c r="P88" s="101"/>
    </row>
    <row r="89" spans="2:16">
      <c r="B89" s="100"/>
      <c r="C89" s="72"/>
      <c r="D89" s="72"/>
      <c r="E89" s="72"/>
      <c r="F89" s="72"/>
      <c r="G89" s="72"/>
      <c r="H89" s="72"/>
      <c r="I89" s="72"/>
      <c r="J89" s="72"/>
      <c r="K89" s="72"/>
      <c r="L89" s="72"/>
      <c r="M89" s="72"/>
      <c r="N89" s="72"/>
      <c r="O89" s="72"/>
      <c r="P89" s="101"/>
    </row>
    <row r="90" spans="2:16">
      <c r="B90" s="100"/>
      <c r="C90" s="72"/>
      <c r="D90" s="72"/>
      <c r="E90" s="72"/>
      <c r="F90" s="72"/>
      <c r="G90" s="72"/>
      <c r="H90" s="72"/>
      <c r="I90" s="72"/>
      <c r="J90" s="72"/>
      <c r="K90" s="72"/>
      <c r="L90" s="72"/>
      <c r="M90" s="72"/>
      <c r="N90" s="72"/>
      <c r="O90" s="72"/>
      <c r="P90" s="101"/>
    </row>
    <row r="91" spans="2:16">
      <c r="B91" s="100"/>
      <c r="C91" s="72"/>
      <c r="D91" s="72"/>
      <c r="E91" s="72"/>
      <c r="F91" s="72"/>
      <c r="G91" s="72"/>
      <c r="H91" s="72"/>
      <c r="I91" s="72"/>
      <c r="J91" s="72"/>
      <c r="K91" s="72"/>
      <c r="L91" s="72"/>
      <c r="M91" s="72"/>
      <c r="N91" s="72"/>
      <c r="O91" s="72"/>
      <c r="P91" s="101"/>
    </row>
    <row r="92" spans="2:16">
      <c r="B92" s="100"/>
      <c r="C92" s="72"/>
      <c r="D92" s="72"/>
      <c r="E92" s="72"/>
      <c r="F92" s="72"/>
      <c r="G92" s="72"/>
      <c r="H92" s="72"/>
      <c r="I92" s="72"/>
      <c r="J92" s="72"/>
      <c r="K92" s="72"/>
      <c r="L92" s="72"/>
      <c r="M92" s="72"/>
      <c r="N92" s="72"/>
      <c r="O92" s="72"/>
      <c r="P92" s="101"/>
    </row>
    <row r="93" spans="2:16">
      <c r="B93" s="100"/>
      <c r="C93" s="72"/>
      <c r="D93" s="72"/>
      <c r="E93" s="72"/>
      <c r="F93" s="72"/>
      <c r="G93" s="72"/>
      <c r="H93" s="72"/>
      <c r="I93" s="72"/>
      <c r="J93" s="72"/>
      <c r="K93" s="72"/>
      <c r="L93" s="72"/>
      <c r="M93" s="72"/>
      <c r="N93" s="72"/>
      <c r="O93" s="72"/>
      <c r="P93" s="101"/>
    </row>
    <row r="94" spans="2:16">
      <c r="B94" s="100"/>
      <c r="C94" s="72"/>
      <c r="D94" s="72"/>
      <c r="E94" s="72"/>
      <c r="F94" s="72"/>
      <c r="G94" s="72"/>
      <c r="H94" s="72"/>
      <c r="I94" s="72"/>
      <c r="J94" s="72"/>
      <c r="K94" s="72"/>
      <c r="L94" s="72"/>
      <c r="M94" s="72"/>
      <c r="N94" s="72"/>
      <c r="O94" s="72"/>
      <c r="P94" s="101"/>
    </row>
    <row r="95" spans="2:16">
      <c r="B95" s="100"/>
      <c r="C95" s="72"/>
      <c r="D95" s="72"/>
      <c r="E95" s="72"/>
      <c r="F95" s="72"/>
      <c r="G95" s="72"/>
      <c r="H95" s="72"/>
      <c r="I95" s="72"/>
      <c r="J95" s="72"/>
      <c r="K95" s="72"/>
      <c r="L95" s="72"/>
      <c r="M95" s="72"/>
      <c r="N95" s="72"/>
      <c r="O95" s="72"/>
      <c r="P95" s="101"/>
    </row>
    <row r="96" spans="2:16">
      <c r="B96" s="100"/>
      <c r="C96" s="72"/>
      <c r="D96" s="72"/>
      <c r="E96" s="72"/>
      <c r="F96" s="72"/>
      <c r="G96" s="72"/>
      <c r="H96" s="72"/>
      <c r="I96" s="72"/>
      <c r="J96" s="72"/>
      <c r="K96" s="72"/>
      <c r="L96" s="72"/>
      <c r="M96" s="72"/>
      <c r="N96" s="72"/>
      <c r="O96" s="72"/>
      <c r="P96" s="101"/>
    </row>
    <row r="97" spans="2:16">
      <c r="B97" s="100"/>
      <c r="C97" s="72"/>
      <c r="D97" s="72"/>
      <c r="E97" s="72"/>
      <c r="F97" s="72"/>
      <c r="G97" s="72"/>
      <c r="H97" s="72"/>
      <c r="I97" s="72"/>
      <c r="J97" s="72"/>
      <c r="K97" s="72"/>
      <c r="L97" s="72"/>
      <c r="M97" s="72"/>
      <c r="N97" s="72"/>
      <c r="O97" s="72"/>
      <c r="P97" s="101"/>
    </row>
    <row r="98" spans="2:16">
      <c r="B98" s="100"/>
      <c r="C98" s="72"/>
      <c r="D98" s="72"/>
      <c r="E98" s="72"/>
      <c r="F98" s="72"/>
      <c r="G98" s="72"/>
      <c r="H98" s="72"/>
      <c r="I98" s="72"/>
      <c r="J98" s="72"/>
      <c r="K98" s="72"/>
      <c r="L98" s="72"/>
      <c r="M98" s="72"/>
      <c r="N98" s="72"/>
      <c r="O98" s="72"/>
      <c r="P98" s="101"/>
    </row>
    <row r="99" spans="2:16">
      <c r="B99" s="100"/>
      <c r="C99" s="72"/>
      <c r="D99" s="72"/>
      <c r="E99" s="72"/>
      <c r="F99" s="72"/>
      <c r="G99" s="72"/>
      <c r="H99" s="72"/>
      <c r="I99" s="72"/>
      <c r="J99" s="72"/>
      <c r="K99" s="72"/>
      <c r="L99" s="72"/>
      <c r="M99" s="72"/>
      <c r="N99" s="72"/>
      <c r="O99" s="72"/>
      <c r="P99" s="101"/>
    </row>
    <row r="100" spans="2:16">
      <c r="B100" s="100"/>
      <c r="C100" s="72"/>
      <c r="D100" s="72"/>
      <c r="E100" s="72"/>
      <c r="F100" s="72"/>
      <c r="G100" s="72"/>
      <c r="H100" s="72"/>
      <c r="I100" s="72"/>
      <c r="J100" s="72"/>
      <c r="K100" s="72"/>
      <c r="L100" s="72"/>
      <c r="M100" s="72"/>
      <c r="N100" s="72"/>
      <c r="O100" s="72"/>
      <c r="P100" s="101"/>
    </row>
    <row r="101" spans="2:16">
      <c r="B101" s="100"/>
      <c r="C101" s="72"/>
      <c r="D101" s="72"/>
      <c r="E101" s="72"/>
      <c r="F101" s="72"/>
      <c r="G101" s="72"/>
      <c r="H101" s="72"/>
      <c r="I101" s="72"/>
      <c r="J101" s="72"/>
      <c r="K101" s="72"/>
      <c r="L101" s="72"/>
      <c r="M101" s="72"/>
      <c r="N101" s="72"/>
      <c r="O101" s="72"/>
      <c r="P101" s="101"/>
    </row>
    <row r="102" spans="2:16">
      <c r="B102" s="100"/>
      <c r="C102" s="72"/>
      <c r="D102" s="72"/>
      <c r="E102" s="72"/>
      <c r="F102" s="72"/>
      <c r="G102" s="72"/>
      <c r="H102" s="72"/>
      <c r="I102" s="72"/>
      <c r="J102" s="72"/>
      <c r="K102" s="72"/>
      <c r="L102" s="72"/>
      <c r="M102" s="72"/>
      <c r="N102" s="72"/>
      <c r="O102" s="72"/>
      <c r="P102" s="101"/>
    </row>
    <row r="103" spans="2:16">
      <c r="B103" s="100"/>
      <c r="C103" s="72"/>
      <c r="D103" s="72"/>
      <c r="E103" s="72"/>
      <c r="F103" s="72"/>
      <c r="G103" s="72"/>
      <c r="H103" s="72"/>
      <c r="I103" s="72"/>
      <c r="J103" s="72"/>
      <c r="K103" s="72"/>
      <c r="L103" s="72"/>
      <c r="M103" s="72"/>
      <c r="N103" s="72"/>
      <c r="O103" s="72"/>
      <c r="P103" s="101"/>
    </row>
    <row r="104" spans="2:16">
      <c r="B104" s="100"/>
      <c r="C104" s="72"/>
      <c r="D104" s="72"/>
      <c r="E104" s="72"/>
      <c r="F104" s="72"/>
      <c r="G104" s="72"/>
      <c r="H104" s="72"/>
      <c r="I104" s="72"/>
      <c r="J104" s="72"/>
      <c r="K104" s="72"/>
      <c r="L104" s="72"/>
      <c r="M104" s="72"/>
      <c r="N104" s="72"/>
      <c r="O104" s="72"/>
      <c r="P104" s="101"/>
    </row>
    <row r="105" spans="2:16">
      <c r="B105" s="100"/>
      <c r="C105" s="72"/>
      <c r="D105" s="72"/>
      <c r="E105" s="72"/>
      <c r="F105" s="72"/>
      <c r="G105" s="72"/>
      <c r="H105" s="72"/>
      <c r="I105" s="72"/>
      <c r="J105" s="72"/>
      <c r="K105" s="72"/>
      <c r="L105" s="72"/>
      <c r="M105" s="72"/>
      <c r="N105" s="72"/>
      <c r="O105" s="72"/>
      <c r="P105" s="101"/>
    </row>
    <row r="106" spans="2:16">
      <c r="B106" s="100"/>
      <c r="C106" s="72"/>
      <c r="D106" s="72"/>
      <c r="E106" s="72"/>
      <c r="F106" s="72"/>
      <c r="G106" s="72"/>
      <c r="H106" s="72"/>
      <c r="I106" s="72"/>
      <c r="J106" s="72"/>
      <c r="K106" s="72"/>
      <c r="L106" s="72"/>
      <c r="M106" s="72"/>
      <c r="N106" s="72"/>
      <c r="O106" s="72"/>
      <c r="P106" s="101"/>
    </row>
    <row r="107" spans="2:16">
      <c r="B107" s="100"/>
      <c r="C107" s="72"/>
      <c r="D107" s="72"/>
      <c r="E107" s="72"/>
      <c r="F107" s="72"/>
      <c r="G107" s="72"/>
      <c r="H107" s="72"/>
      <c r="I107" s="72"/>
      <c r="J107" s="72"/>
      <c r="K107" s="72"/>
      <c r="L107" s="72"/>
      <c r="M107" s="72"/>
      <c r="N107" s="72"/>
      <c r="O107" s="72"/>
      <c r="P107" s="101"/>
    </row>
    <row r="108" spans="2:16">
      <c r="B108" s="100"/>
      <c r="C108" s="72"/>
      <c r="D108" s="72"/>
      <c r="E108" s="72"/>
      <c r="F108" s="72"/>
      <c r="G108" s="72"/>
      <c r="H108" s="72"/>
      <c r="I108" s="72"/>
      <c r="J108" s="72"/>
      <c r="K108" s="72"/>
      <c r="L108" s="72"/>
      <c r="M108" s="72"/>
      <c r="N108" s="72"/>
      <c r="O108" s="72"/>
      <c r="P108" s="101"/>
    </row>
    <row r="109" spans="2:16">
      <c r="B109" s="100"/>
      <c r="C109" s="72"/>
      <c r="D109" s="72"/>
      <c r="E109" s="72"/>
      <c r="F109" s="72"/>
      <c r="G109" s="72"/>
      <c r="H109" s="72"/>
      <c r="I109" s="72"/>
      <c r="J109" s="72"/>
      <c r="K109" s="72"/>
      <c r="L109" s="72"/>
      <c r="M109" s="72"/>
      <c r="N109" s="72"/>
      <c r="O109" s="72"/>
      <c r="P109" s="101"/>
    </row>
    <row r="110" spans="2:16">
      <c r="B110" s="100"/>
      <c r="C110" s="72"/>
      <c r="D110" s="72"/>
      <c r="E110" s="72"/>
      <c r="F110" s="72"/>
      <c r="G110" s="72"/>
      <c r="H110" s="72"/>
      <c r="I110" s="72"/>
      <c r="J110" s="72"/>
      <c r="K110" s="72"/>
      <c r="L110" s="72"/>
      <c r="M110" s="72"/>
      <c r="N110" s="72"/>
      <c r="O110" s="72"/>
      <c r="P110" s="101"/>
    </row>
    <row r="111" spans="2:16">
      <c r="B111" s="100"/>
      <c r="C111" s="72"/>
      <c r="D111" s="72"/>
      <c r="E111" s="72"/>
      <c r="F111" s="72"/>
      <c r="G111" s="72"/>
      <c r="H111" s="72"/>
      <c r="I111" s="72"/>
      <c r="J111" s="72"/>
      <c r="K111" s="72"/>
      <c r="L111" s="72"/>
      <c r="M111" s="72"/>
      <c r="N111" s="72"/>
      <c r="O111" s="72"/>
      <c r="P111" s="101"/>
    </row>
    <row r="112" spans="2:16">
      <c r="B112" s="100"/>
      <c r="C112" s="72"/>
      <c r="D112" s="72"/>
      <c r="E112" s="72"/>
      <c r="F112" s="72"/>
      <c r="G112" s="72"/>
      <c r="H112" s="72"/>
      <c r="I112" s="72"/>
      <c r="J112" s="72"/>
      <c r="K112" s="72"/>
      <c r="L112" s="72"/>
      <c r="M112" s="72"/>
      <c r="N112" s="72"/>
      <c r="O112" s="72"/>
      <c r="P112" s="101"/>
    </row>
    <row r="113" spans="2:16">
      <c r="B113" s="100"/>
      <c r="C113" s="72"/>
      <c r="D113" s="72"/>
      <c r="E113" s="72"/>
      <c r="F113" s="72"/>
      <c r="G113" s="72"/>
      <c r="H113" s="72"/>
      <c r="I113" s="72"/>
      <c r="J113" s="72"/>
      <c r="K113" s="72"/>
      <c r="L113" s="72"/>
      <c r="M113" s="72"/>
      <c r="N113" s="72"/>
      <c r="O113" s="72"/>
      <c r="P113" s="101"/>
    </row>
    <row r="114" spans="2:16">
      <c r="B114" s="100"/>
      <c r="C114" s="72"/>
      <c r="D114" s="72"/>
      <c r="E114" s="72"/>
      <c r="F114" s="72"/>
      <c r="G114" s="72"/>
      <c r="H114" s="72"/>
      <c r="I114" s="72"/>
      <c r="J114" s="72"/>
      <c r="K114" s="72"/>
      <c r="L114" s="72"/>
      <c r="M114" s="72"/>
      <c r="N114" s="72"/>
      <c r="O114" s="72"/>
      <c r="P114" s="101"/>
    </row>
    <row r="115" spans="2:16">
      <c r="B115" s="100"/>
      <c r="C115" s="72"/>
      <c r="D115" s="72"/>
      <c r="E115" s="72"/>
      <c r="F115" s="72"/>
      <c r="G115" s="72"/>
      <c r="H115" s="72"/>
      <c r="I115" s="72"/>
      <c r="J115" s="72"/>
      <c r="K115" s="72"/>
      <c r="L115" s="72"/>
      <c r="M115" s="72"/>
      <c r="N115" s="72"/>
      <c r="O115" s="72"/>
      <c r="P115" s="101"/>
    </row>
    <row r="116" spans="2:16">
      <c r="B116" s="100"/>
      <c r="C116" s="72"/>
      <c r="D116" s="72"/>
      <c r="E116" s="72"/>
      <c r="F116" s="72"/>
      <c r="G116" s="72"/>
      <c r="H116" s="72"/>
      <c r="I116" s="72"/>
      <c r="J116" s="72"/>
      <c r="K116" s="72"/>
      <c r="L116" s="72"/>
      <c r="M116" s="72"/>
      <c r="N116" s="72"/>
      <c r="O116" s="72"/>
      <c r="P116" s="101"/>
    </row>
    <row r="117" spans="2:16">
      <c r="B117" s="100"/>
      <c r="C117" s="72"/>
      <c r="D117" s="72"/>
      <c r="E117" s="72"/>
      <c r="F117" s="72"/>
      <c r="G117" s="72"/>
      <c r="H117" s="72"/>
      <c r="I117" s="72"/>
      <c r="J117" s="72"/>
      <c r="K117" s="72"/>
      <c r="L117" s="72"/>
      <c r="M117" s="72"/>
      <c r="N117" s="72"/>
      <c r="O117" s="72"/>
      <c r="P117" s="101"/>
    </row>
    <row r="118" spans="2:16">
      <c r="B118" s="100"/>
      <c r="C118" s="72"/>
      <c r="D118" s="72"/>
      <c r="E118" s="72"/>
      <c r="F118" s="72"/>
      <c r="G118" s="72"/>
      <c r="H118" s="72"/>
      <c r="I118" s="72"/>
      <c r="J118" s="72"/>
      <c r="K118" s="72"/>
      <c r="L118" s="72"/>
      <c r="M118" s="72"/>
      <c r="N118" s="72"/>
      <c r="O118" s="72"/>
      <c r="P118" s="101"/>
    </row>
    <row r="119" spans="2:16">
      <c r="B119" s="100"/>
      <c r="C119" s="72"/>
      <c r="D119" s="72"/>
      <c r="E119" s="72"/>
      <c r="F119" s="72"/>
      <c r="G119" s="72"/>
      <c r="H119" s="72"/>
      <c r="I119" s="72"/>
      <c r="J119" s="72"/>
      <c r="K119" s="72"/>
      <c r="L119" s="72"/>
      <c r="M119" s="72"/>
      <c r="N119" s="72"/>
      <c r="O119" s="72"/>
      <c r="P119" s="101"/>
    </row>
    <row r="120" spans="2:16">
      <c r="B120" s="100"/>
      <c r="C120" s="72"/>
      <c r="D120" s="72"/>
      <c r="E120" s="72"/>
      <c r="F120" s="72"/>
      <c r="G120" s="72"/>
      <c r="H120" s="72"/>
      <c r="I120" s="72"/>
      <c r="J120" s="72"/>
      <c r="K120" s="72"/>
      <c r="L120" s="72"/>
      <c r="M120" s="72"/>
      <c r="N120" s="72"/>
      <c r="O120" s="72"/>
      <c r="P120" s="101"/>
    </row>
    <row r="121" spans="2:16">
      <c r="B121" s="100"/>
      <c r="C121" s="72"/>
      <c r="D121" s="72"/>
      <c r="E121" s="72"/>
      <c r="F121" s="72"/>
      <c r="G121" s="72"/>
      <c r="H121" s="72"/>
      <c r="I121" s="72"/>
      <c r="J121" s="72"/>
      <c r="K121" s="72"/>
      <c r="L121" s="72"/>
      <c r="M121" s="72"/>
      <c r="N121" s="72"/>
      <c r="O121" s="72"/>
      <c r="P121" s="101"/>
    </row>
    <row r="122" spans="2:16">
      <c r="B122" s="100"/>
      <c r="C122" s="72"/>
      <c r="D122" s="72"/>
      <c r="E122" s="72"/>
      <c r="F122" s="72"/>
      <c r="G122" s="72"/>
      <c r="H122" s="72"/>
      <c r="I122" s="72"/>
      <c r="J122" s="72"/>
      <c r="K122" s="72"/>
      <c r="L122" s="72"/>
      <c r="M122" s="72"/>
      <c r="N122" s="72"/>
      <c r="O122" s="72"/>
      <c r="P122" s="101"/>
    </row>
    <row r="123" spans="2:16">
      <c r="B123" s="100"/>
      <c r="C123" s="72"/>
      <c r="D123" s="72"/>
      <c r="E123" s="72"/>
      <c r="F123" s="72"/>
      <c r="G123" s="72"/>
      <c r="H123" s="72"/>
      <c r="I123" s="72"/>
      <c r="J123" s="72"/>
      <c r="K123" s="72"/>
      <c r="L123" s="72"/>
      <c r="M123" s="72"/>
      <c r="N123" s="72"/>
      <c r="O123" s="72"/>
      <c r="P123" s="101"/>
    </row>
    <row r="124" spans="2:16">
      <c r="B124" s="100"/>
      <c r="C124" s="72"/>
      <c r="D124" s="72"/>
      <c r="E124" s="72"/>
      <c r="F124" s="72"/>
      <c r="G124" s="72"/>
      <c r="H124" s="72"/>
      <c r="I124" s="72"/>
      <c r="J124" s="72"/>
      <c r="K124" s="72"/>
      <c r="L124" s="72"/>
      <c r="M124" s="72"/>
      <c r="N124" s="72"/>
      <c r="O124" s="72"/>
      <c r="P124" s="101"/>
    </row>
    <row r="125" spans="2:16">
      <c r="B125" s="100"/>
      <c r="C125" s="72"/>
      <c r="D125" s="72"/>
      <c r="E125" s="72"/>
      <c r="F125" s="72"/>
      <c r="G125" s="72"/>
      <c r="H125" s="72"/>
      <c r="I125" s="72"/>
      <c r="J125" s="72"/>
      <c r="K125" s="72"/>
      <c r="L125" s="72"/>
      <c r="M125" s="72"/>
      <c r="N125" s="72"/>
      <c r="O125" s="72"/>
      <c r="P125" s="101"/>
    </row>
    <row r="126" spans="2:16">
      <c r="B126" s="100"/>
      <c r="C126" s="72"/>
      <c r="D126" s="72"/>
      <c r="E126" s="72"/>
      <c r="F126" s="72"/>
      <c r="G126" s="72"/>
      <c r="H126" s="72"/>
      <c r="I126" s="72"/>
      <c r="J126" s="72"/>
      <c r="K126" s="72"/>
      <c r="L126" s="72"/>
      <c r="M126" s="72"/>
      <c r="N126" s="72"/>
      <c r="O126" s="72"/>
      <c r="P126" s="101"/>
    </row>
    <row r="127" spans="2:16">
      <c r="B127" s="100"/>
      <c r="C127" s="72"/>
      <c r="D127" s="72"/>
      <c r="E127" s="72"/>
      <c r="F127" s="72"/>
      <c r="G127" s="72"/>
      <c r="H127" s="72"/>
      <c r="I127" s="72"/>
      <c r="J127" s="72"/>
      <c r="K127" s="72"/>
      <c r="L127" s="72"/>
      <c r="M127" s="72"/>
      <c r="N127" s="72"/>
      <c r="O127" s="72"/>
      <c r="P127" s="101"/>
    </row>
    <row r="128" spans="2:16">
      <c r="B128" s="100"/>
      <c r="C128" s="72"/>
      <c r="D128" s="72"/>
      <c r="E128" s="72"/>
      <c r="F128" s="72"/>
      <c r="G128" s="72"/>
      <c r="H128" s="72"/>
      <c r="I128" s="72"/>
      <c r="J128" s="72"/>
      <c r="K128" s="72"/>
      <c r="L128" s="72"/>
      <c r="M128" s="72"/>
      <c r="N128" s="72"/>
      <c r="O128" s="72"/>
      <c r="P128" s="101"/>
    </row>
    <row r="129" spans="2:16">
      <c r="B129" s="100"/>
      <c r="C129" s="72"/>
      <c r="D129" s="72"/>
      <c r="E129" s="72"/>
      <c r="F129" s="72"/>
      <c r="G129" s="72"/>
      <c r="H129" s="72"/>
      <c r="I129" s="72"/>
      <c r="J129" s="72"/>
      <c r="K129" s="72"/>
      <c r="L129" s="72"/>
      <c r="M129" s="72"/>
      <c r="N129" s="72"/>
      <c r="O129" s="72"/>
      <c r="P129" s="101"/>
    </row>
    <row r="130" spans="2:16">
      <c r="B130" s="100"/>
      <c r="C130" s="72"/>
      <c r="D130" s="72"/>
      <c r="E130" s="72"/>
      <c r="F130" s="72"/>
      <c r="G130" s="72"/>
      <c r="H130" s="72"/>
      <c r="I130" s="72"/>
      <c r="J130" s="72"/>
      <c r="K130" s="72"/>
      <c r="L130" s="72"/>
      <c r="M130" s="72"/>
      <c r="N130" s="72"/>
      <c r="O130" s="72"/>
      <c r="P130" s="101"/>
    </row>
    <row r="131" spans="2:16">
      <c r="B131" s="100"/>
      <c r="C131" s="72"/>
      <c r="D131" s="72"/>
      <c r="E131" s="72"/>
      <c r="F131" s="72"/>
      <c r="G131" s="72"/>
      <c r="H131" s="72"/>
      <c r="I131" s="72"/>
      <c r="J131" s="72"/>
      <c r="K131" s="72"/>
      <c r="L131" s="72"/>
      <c r="M131" s="72"/>
      <c r="N131" s="72"/>
      <c r="O131" s="72"/>
      <c r="P131" s="101"/>
    </row>
    <row r="132" spans="2:16">
      <c r="B132" s="100"/>
      <c r="C132" s="72"/>
      <c r="D132" s="72"/>
      <c r="E132" s="72"/>
      <c r="F132" s="72"/>
      <c r="G132" s="72"/>
      <c r="H132" s="72"/>
      <c r="I132" s="72"/>
      <c r="J132" s="72"/>
      <c r="K132" s="72"/>
      <c r="L132" s="72"/>
      <c r="M132" s="72"/>
      <c r="N132" s="72"/>
      <c r="O132" s="72"/>
      <c r="P132" s="101"/>
    </row>
    <row r="133" spans="2:16">
      <c r="B133" s="100"/>
      <c r="C133" s="72"/>
      <c r="D133" s="72"/>
      <c r="E133" s="72"/>
      <c r="F133" s="72"/>
      <c r="G133" s="72"/>
      <c r="H133" s="72"/>
      <c r="I133" s="72"/>
      <c r="J133" s="72"/>
      <c r="K133" s="72"/>
      <c r="L133" s="72"/>
      <c r="M133" s="72"/>
      <c r="N133" s="72"/>
      <c r="O133" s="72"/>
      <c r="P133" s="101"/>
    </row>
    <row r="134" spans="2:16">
      <c r="B134" s="100"/>
      <c r="C134" s="72"/>
      <c r="D134" s="72"/>
      <c r="E134" s="72"/>
      <c r="F134" s="72"/>
      <c r="G134" s="72"/>
      <c r="H134" s="72"/>
      <c r="I134" s="72"/>
      <c r="J134" s="72"/>
      <c r="K134" s="72"/>
      <c r="L134" s="72"/>
      <c r="M134" s="72"/>
      <c r="N134" s="72"/>
      <c r="O134" s="72"/>
      <c r="P134" s="101"/>
    </row>
    <row r="135" spans="2:16">
      <c r="B135" s="100"/>
      <c r="C135" s="72"/>
      <c r="D135" s="72"/>
      <c r="E135" s="72"/>
      <c r="F135" s="72"/>
      <c r="G135" s="72"/>
      <c r="H135" s="72"/>
      <c r="I135" s="72"/>
      <c r="J135" s="72"/>
      <c r="K135" s="72"/>
      <c r="L135" s="72"/>
      <c r="M135" s="72"/>
      <c r="N135" s="72"/>
      <c r="O135" s="72"/>
      <c r="P135" s="101"/>
    </row>
    <row r="136" spans="2:16">
      <c r="B136" s="100"/>
      <c r="C136" s="72"/>
      <c r="D136" s="72"/>
      <c r="E136" s="72"/>
      <c r="F136" s="72"/>
      <c r="G136" s="72"/>
      <c r="H136" s="72"/>
      <c r="I136" s="72"/>
      <c r="J136" s="72"/>
      <c r="K136" s="72"/>
      <c r="L136" s="72"/>
      <c r="M136" s="72"/>
      <c r="N136" s="72"/>
      <c r="O136" s="72"/>
      <c r="P136" s="101"/>
    </row>
    <row r="137" spans="2:16">
      <c r="B137" s="100"/>
      <c r="C137" s="72"/>
      <c r="D137" s="72"/>
      <c r="E137" s="72"/>
      <c r="F137" s="72"/>
      <c r="G137" s="72"/>
      <c r="H137" s="72"/>
      <c r="I137" s="72"/>
      <c r="J137" s="72"/>
      <c r="K137" s="72"/>
      <c r="L137" s="72"/>
      <c r="M137" s="72"/>
      <c r="N137" s="72"/>
      <c r="O137" s="72"/>
      <c r="P137" s="101"/>
    </row>
    <row r="138" spans="2:16">
      <c r="B138" s="100"/>
      <c r="C138" s="72"/>
      <c r="D138" s="72"/>
      <c r="E138" s="72"/>
      <c r="F138" s="72"/>
      <c r="G138" s="72"/>
      <c r="H138" s="72"/>
      <c r="I138" s="72"/>
      <c r="J138" s="72"/>
      <c r="K138" s="72"/>
      <c r="L138" s="72"/>
      <c r="M138" s="72"/>
      <c r="N138" s="72"/>
      <c r="O138" s="72"/>
      <c r="P138" s="101"/>
    </row>
    <row r="139" spans="2:16">
      <c r="B139" s="100"/>
      <c r="C139" s="72"/>
      <c r="D139" s="72"/>
      <c r="E139" s="72"/>
      <c r="F139" s="72"/>
      <c r="G139" s="72"/>
      <c r="H139" s="72"/>
      <c r="I139" s="72"/>
      <c r="J139" s="72"/>
      <c r="K139" s="72"/>
      <c r="L139" s="72"/>
      <c r="M139" s="72"/>
      <c r="N139" s="72"/>
      <c r="O139" s="72"/>
      <c r="P139" s="101"/>
    </row>
    <row r="140" spans="2:16">
      <c r="B140" s="100"/>
      <c r="C140" s="72"/>
      <c r="D140" s="72"/>
      <c r="E140" s="72"/>
      <c r="F140" s="72"/>
      <c r="G140" s="72"/>
      <c r="H140" s="72"/>
      <c r="I140" s="72"/>
      <c r="J140" s="72"/>
      <c r="K140" s="72"/>
      <c r="L140" s="72"/>
      <c r="M140" s="72"/>
      <c r="N140" s="72"/>
      <c r="O140" s="72"/>
      <c r="P140" s="101"/>
    </row>
    <row r="141" spans="2:16">
      <c r="B141" s="100"/>
      <c r="C141" s="72"/>
      <c r="D141" s="72"/>
      <c r="E141" s="72"/>
      <c r="F141" s="72"/>
      <c r="G141" s="72"/>
      <c r="H141" s="72"/>
      <c r="I141" s="72"/>
      <c r="J141" s="72"/>
      <c r="K141" s="72"/>
      <c r="L141" s="72"/>
      <c r="M141" s="72"/>
      <c r="N141" s="72"/>
      <c r="O141" s="72"/>
      <c r="P141" s="101"/>
    </row>
    <row r="142" spans="2:16">
      <c r="B142" s="100"/>
      <c r="C142" s="72"/>
      <c r="D142" s="72"/>
      <c r="E142" s="72"/>
      <c r="F142" s="72"/>
      <c r="G142" s="72"/>
      <c r="H142" s="72"/>
      <c r="I142" s="72"/>
      <c r="J142" s="72"/>
      <c r="K142" s="72"/>
      <c r="L142" s="72"/>
      <c r="M142" s="72"/>
      <c r="N142" s="72"/>
      <c r="O142" s="72"/>
      <c r="P142" s="101"/>
    </row>
    <row r="143" spans="2:16">
      <c r="B143" s="100"/>
      <c r="C143" s="72"/>
      <c r="D143" s="72"/>
      <c r="E143" s="72"/>
      <c r="F143" s="72"/>
      <c r="G143" s="72"/>
      <c r="H143" s="72"/>
      <c r="I143" s="72"/>
      <c r="J143" s="72"/>
      <c r="K143" s="72"/>
      <c r="L143" s="72"/>
      <c r="M143" s="72"/>
      <c r="N143" s="72"/>
      <c r="O143" s="72"/>
      <c r="P143" s="101"/>
    </row>
    <row r="144" spans="2:16">
      <c r="B144" s="100"/>
      <c r="C144" s="72"/>
      <c r="D144" s="72"/>
      <c r="E144" s="72"/>
      <c r="F144" s="72"/>
      <c r="G144" s="72"/>
      <c r="H144" s="72"/>
      <c r="I144" s="72"/>
      <c r="J144" s="72"/>
      <c r="K144" s="72"/>
      <c r="L144" s="72"/>
      <c r="M144" s="72"/>
      <c r="N144" s="72"/>
      <c r="O144" s="72"/>
      <c r="P144" s="101"/>
    </row>
    <row r="145" spans="2:16">
      <c r="B145" s="100"/>
      <c r="C145" s="72"/>
      <c r="D145" s="72"/>
      <c r="E145" s="72"/>
      <c r="F145" s="72"/>
      <c r="G145" s="72"/>
      <c r="H145" s="72"/>
      <c r="I145" s="72"/>
      <c r="J145" s="72"/>
      <c r="K145" s="72"/>
      <c r="L145" s="72"/>
      <c r="M145" s="72"/>
      <c r="N145" s="72"/>
      <c r="O145" s="72"/>
      <c r="P145" s="101"/>
    </row>
    <row r="146" spans="2:16">
      <c r="B146" s="100"/>
      <c r="C146" s="72"/>
      <c r="D146" s="72"/>
      <c r="E146" s="72"/>
      <c r="F146" s="72"/>
      <c r="G146" s="72"/>
      <c r="H146" s="72"/>
      <c r="I146" s="72"/>
      <c r="J146" s="72"/>
      <c r="K146" s="72"/>
      <c r="L146" s="72"/>
      <c r="M146" s="72"/>
      <c r="N146" s="72"/>
      <c r="O146" s="72"/>
      <c r="P146" s="101"/>
    </row>
    <row r="147" spans="2:16">
      <c r="B147" s="100"/>
      <c r="C147" s="72"/>
      <c r="D147" s="72"/>
      <c r="E147" s="72"/>
      <c r="F147" s="72"/>
      <c r="G147" s="72"/>
      <c r="H147" s="72"/>
      <c r="I147" s="72"/>
      <c r="J147" s="72"/>
      <c r="K147" s="72"/>
      <c r="L147" s="72"/>
      <c r="M147" s="72"/>
      <c r="N147" s="72"/>
      <c r="O147" s="72"/>
      <c r="P147" s="101"/>
    </row>
    <row r="148" spans="2:16">
      <c r="B148" s="100"/>
      <c r="C148" s="72"/>
      <c r="D148" s="72"/>
      <c r="E148" s="72"/>
      <c r="F148" s="72"/>
      <c r="G148" s="72"/>
      <c r="H148" s="72"/>
      <c r="I148" s="72"/>
      <c r="J148" s="72"/>
      <c r="K148" s="72"/>
      <c r="L148" s="72"/>
      <c r="M148" s="72"/>
      <c r="N148" s="72"/>
      <c r="O148" s="72"/>
      <c r="P148" s="101"/>
    </row>
    <row r="149" spans="2:16">
      <c r="B149" s="100"/>
      <c r="C149" s="72"/>
      <c r="D149" s="72"/>
      <c r="E149" s="72"/>
      <c r="F149" s="72"/>
      <c r="G149" s="72"/>
      <c r="H149" s="72"/>
      <c r="I149" s="72"/>
      <c r="J149" s="72"/>
      <c r="K149" s="72"/>
      <c r="L149" s="72"/>
      <c r="M149" s="72"/>
      <c r="N149" s="72"/>
      <c r="O149" s="72"/>
      <c r="P149" s="101"/>
    </row>
    <row r="150" spans="2:16">
      <c r="B150" s="100"/>
      <c r="C150" s="72"/>
      <c r="D150" s="72"/>
      <c r="E150" s="72"/>
      <c r="F150" s="72"/>
      <c r="G150" s="72"/>
      <c r="H150" s="72"/>
      <c r="I150" s="72"/>
      <c r="J150" s="72"/>
      <c r="K150" s="72"/>
      <c r="L150" s="72"/>
      <c r="M150" s="72"/>
      <c r="N150" s="72"/>
      <c r="O150" s="72"/>
      <c r="P150" s="101"/>
    </row>
    <row r="151" spans="2:16">
      <c r="B151" s="100"/>
      <c r="C151" s="72"/>
      <c r="D151" s="72"/>
      <c r="E151" s="72"/>
      <c r="F151" s="72"/>
      <c r="G151" s="72"/>
      <c r="H151" s="72"/>
      <c r="I151" s="72"/>
      <c r="J151" s="72"/>
      <c r="K151" s="72"/>
      <c r="L151" s="72"/>
      <c r="M151" s="72"/>
      <c r="N151" s="72"/>
      <c r="O151" s="72"/>
      <c r="P151" s="101"/>
    </row>
    <row r="152" spans="2:16">
      <c r="B152" s="100"/>
      <c r="C152" s="72"/>
      <c r="D152" s="72"/>
      <c r="E152" s="72"/>
      <c r="F152" s="72"/>
      <c r="G152" s="72"/>
      <c r="H152" s="72"/>
      <c r="I152" s="72"/>
      <c r="J152" s="72"/>
      <c r="K152" s="72"/>
      <c r="L152" s="72"/>
      <c r="M152" s="72"/>
      <c r="N152" s="72"/>
      <c r="O152" s="72"/>
      <c r="P152" s="101"/>
    </row>
    <row r="153" spans="2:16">
      <c r="B153" s="100"/>
      <c r="C153" s="72"/>
      <c r="D153" s="72"/>
      <c r="E153" s="72"/>
      <c r="F153" s="72"/>
      <c r="G153" s="72"/>
      <c r="H153" s="72"/>
      <c r="I153" s="72"/>
      <c r="J153" s="72"/>
      <c r="K153" s="72"/>
      <c r="L153" s="72"/>
      <c r="M153" s="72"/>
      <c r="N153" s="72"/>
      <c r="O153" s="72"/>
      <c r="P153" s="101"/>
    </row>
    <row r="154" spans="2:16">
      <c r="B154" s="100"/>
      <c r="C154" s="72"/>
      <c r="D154" s="72"/>
      <c r="E154" s="72"/>
      <c r="F154" s="72"/>
      <c r="G154" s="72"/>
      <c r="H154" s="72"/>
      <c r="I154" s="72"/>
      <c r="J154" s="72"/>
      <c r="K154" s="72"/>
      <c r="L154" s="72"/>
      <c r="M154" s="72"/>
      <c r="N154" s="72"/>
      <c r="O154" s="72"/>
      <c r="P154" s="101"/>
    </row>
    <row r="155" spans="2:16">
      <c r="B155" s="100"/>
      <c r="C155" s="72"/>
      <c r="D155" s="72"/>
      <c r="E155" s="72"/>
      <c r="F155" s="72"/>
      <c r="G155" s="72"/>
      <c r="H155" s="72"/>
      <c r="I155" s="72"/>
      <c r="J155" s="72"/>
      <c r="K155" s="72"/>
      <c r="L155" s="72"/>
      <c r="M155" s="72"/>
      <c r="N155" s="72"/>
      <c r="O155" s="72"/>
      <c r="P155" s="101"/>
    </row>
    <row r="156" spans="2:16">
      <c r="B156" s="100"/>
      <c r="C156" s="72"/>
      <c r="D156" s="72"/>
      <c r="E156" s="72"/>
      <c r="F156" s="72"/>
      <c r="G156" s="72"/>
      <c r="H156" s="72"/>
      <c r="I156" s="72"/>
      <c r="J156" s="72"/>
      <c r="K156" s="72"/>
      <c r="L156" s="72"/>
      <c r="M156" s="72"/>
      <c r="N156" s="72"/>
      <c r="O156" s="72"/>
      <c r="P156" s="101"/>
    </row>
    <row r="157" spans="2:16">
      <c r="B157" s="100"/>
      <c r="C157" s="72"/>
      <c r="D157" s="72"/>
      <c r="E157" s="72"/>
      <c r="F157" s="72"/>
      <c r="G157" s="72"/>
      <c r="H157" s="72"/>
      <c r="I157" s="72"/>
      <c r="J157" s="72"/>
      <c r="K157" s="72"/>
      <c r="L157" s="72"/>
      <c r="M157" s="72"/>
      <c r="N157" s="72"/>
      <c r="O157" s="72"/>
      <c r="P157" s="101"/>
    </row>
    <row r="158" spans="2:16">
      <c r="B158" s="100"/>
      <c r="C158" s="72"/>
      <c r="D158" s="72"/>
      <c r="E158" s="72"/>
      <c r="F158" s="72"/>
      <c r="G158" s="72"/>
      <c r="H158" s="72"/>
      <c r="I158" s="72"/>
      <c r="J158" s="72"/>
      <c r="K158" s="72"/>
      <c r="L158" s="72"/>
      <c r="M158" s="72"/>
      <c r="N158" s="72"/>
      <c r="O158" s="72"/>
      <c r="P158" s="101"/>
    </row>
    <row r="159" spans="2:16">
      <c r="B159" s="100"/>
      <c r="C159" s="72"/>
      <c r="D159" s="72"/>
      <c r="E159" s="72"/>
      <c r="F159" s="72"/>
      <c r="G159" s="72"/>
      <c r="H159" s="72"/>
      <c r="I159" s="72"/>
      <c r="J159" s="72"/>
      <c r="K159" s="72"/>
      <c r="L159" s="72"/>
      <c r="M159" s="72"/>
      <c r="N159" s="72"/>
      <c r="O159" s="72"/>
      <c r="P159" s="101"/>
    </row>
    <row r="160" spans="2:16">
      <c r="B160" s="100"/>
      <c r="C160" s="72"/>
      <c r="D160" s="72"/>
      <c r="E160" s="72"/>
      <c r="F160" s="72"/>
      <c r="G160" s="72"/>
      <c r="H160" s="72"/>
      <c r="I160" s="72"/>
      <c r="J160" s="72"/>
      <c r="K160" s="72"/>
      <c r="L160" s="72"/>
      <c r="M160" s="72"/>
      <c r="N160" s="72"/>
      <c r="O160" s="72"/>
      <c r="P160" s="101"/>
    </row>
    <row r="161" spans="2:16">
      <c r="B161" s="100"/>
      <c r="C161" s="72"/>
      <c r="D161" s="72"/>
      <c r="E161" s="72"/>
      <c r="F161" s="72"/>
      <c r="G161" s="72"/>
      <c r="H161" s="72"/>
      <c r="I161" s="72"/>
      <c r="J161" s="72"/>
      <c r="K161" s="72"/>
      <c r="L161" s="72"/>
      <c r="M161" s="72"/>
      <c r="N161" s="72"/>
      <c r="O161" s="72"/>
      <c r="P161" s="101"/>
    </row>
    <row r="162" spans="2:16">
      <c r="B162" s="100"/>
      <c r="C162" s="72"/>
      <c r="D162" s="72"/>
      <c r="E162" s="72"/>
      <c r="F162" s="72"/>
      <c r="G162" s="72"/>
      <c r="H162" s="72"/>
      <c r="I162" s="72"/>
      <c r="J162" s="72"/>
      <c r="K162" s="72"/>
      <c r="L162" s="72"/>
      <c r="M162" s="72"/>
      <c r="N162" s="72"/>
      <c r="O162" s="72"/>
      <c r="P162" s="101"/>
    </row>
    <row r="163" spans="2:16">
      <c r="B163" s="100"/>
      <c r="C163" s="72"/>
      <c r="D163" s="72"/>
      <c r="E163" s="72"/>
      <c r="F163" s="72"/>
      <c r="G163" s="72"/>
      <c r="H163" s="72"/>
      <c r="I163" s="72"/>
      <c r="J163" s="72"/>
      <c r="K163" s="72"/>
      <c r="L163" s="72"/>
      <c r="M163" s="72"/>
      <c r="N163" s="72"/>
      <c r="O163" s="72"/>
      <c r="P163" s="101"/>
    </row>
    <row r="164" spans="2:16">
      <c r="B164" s="100"/>
      <c r="C164" s="72"/>
      <c r="D164" s="72"/>
      <c r="E164" s="72"/>
      <c r="F164" s="72"/>
      <c r="G164" s="72"/>
      <c r="H164" s="72"/>
      <c r="I164" s="72"/>
      <c r="J164" s="72"/>
      <c r="K164" s="72"/>
      <c r="L164" s="72"/>
      <c r="M164" s="72"/>
      <c r="N164" s="72"/>
      <c r="O164" s="72"/>
      <c r="P164" s="101"/>
    </row>
    <row r="165" spans="2:16">
      <c r="B165" s="100"/>
      <c r="C165" s="72"/>
      <c r="D165" s="72"/>
      <c r="E165" s="72"/>
      <c r="F165" s="72"/>
      <c r="G165" s="72"/>
      <c r="H165" s="72"/>
      <c r="I165" s="72"/>
      <c r="J165" s="72"/>
      <c r="K165" s="72"/>
      <c r="L165" s="72"/>
      <c r="M165" s="72"/>
      <c r="N165" s="72"/>
      <c r="O165" s="72"/>
      <c r="P165" s="101"/>
    </row>
    <row r="166" spans="2:16">
      <c r="B166" s="100"/>
      <c r="C166" s="72"/>
      <c r="D166" s="72"/>
      <c r="E166" s="72"/>
      <c r="F166" s="72"/>
      <c r="G166" s="72"/>
      <c r="H166" s="72"/>
      <c r="I166" s="72"/>
      <c r="J166" s="72"/>
      <c r="K166" s="72"/>
      <c r="L166" s="72"/>
      <c r="M166" s="72"/>
      <c r="N166" s="72"/>
      <c r="O166" s="72"/>
      <c r="P166" s="101"/>
    </row>
    <row r="167" spans="2:16">
      <c r="B167" s="100"/>
      <c r="C167" s="72"/>
      <c r="D167" s="72"/>
      <c r="E167" s="72"/>
      <c r="F167" s="72"/>
      <c r="G167" s="72"/>
      <c r="H167" s="72"/>
      <c r="I167" s="72"/>
      <c r="J167" s="72"/>
      <c r="K167" s="72"/>
      <c r="L167" s="72"/>
      <c r="M167" s="72"/>
      <c r="N167" s="72"/>
      <c r="O167" s="72"/>
      <c r="P167" s="101"/>
    </row>
    <row r="168" spans="2:16">
      <c r="B168" s="100"/>
      <c r="C168" s="72"/>
      <c r="D168" s="72"/>
      <c r="E168" s="72"/>
      <c r="F168" s="72"/>
      <c r="G168" s="72"/>
      <c r="H168" s="72"/>
      <c r="I168" s="72"/>
      <c r="J168" s="72"/>
      <c r="K168" s="72"/>
      <c r="L168" s="72"/>
      <c r="M168" s="72"/>
      <c r="N168" s="72"/>
      <c r="O168" s="72"/>
      <c r="P168" s="101"/>
    </row>
    <row r="169" spans="2:16">
      <c r="B169" s="100"/>
      <c r="C169" s="72"/>
      <c r="D169" s="72"/>
      <c r="E169" s="72"/>
      <c r="F169" s="72"/>
      <c r="G169" s="72"/>
      <c r="H169" s="72"/>
      <c r="I169" s="72"/>
      <c r="J169" s="72"/>
      <c r="K169" s="72"/>
      <c r="L169" s="72"/>
      <c r="M169" s="72"/>
      <c r="N169" s="72"/>
      <c r="O169" s="72"/>
      <c r="P169" s="101"/>
    </row>
    <row r="170" spans="2:16">
      <c r="B170" s="100"/>
      <c r="C170" s="72"/>
      <c r="D170" s="72"/>
      <c r="E170" s="72"/>
      <c r="F170" s="72"/>
      <c r="G170" s="72"/>
      <c r="H170" s="72"/>
      <c r="I170" s="72"/>
      <c r="J170" s="72"/>
      <c r="K170" s="72"/>
      <c r="L170" s="72"/>
      <c r="M170" s="72"/>
      <c r="N170" s="72"/>
      <c r="O170" s="72"/>
      <c r="P170" s="101"/>
    </row>
    <row r="171" spans="2:16">
      <c r="B171" s="100"/>
      <c r="C171" s="72"/>
      <c r="D171" s="72"/>
      <c r="E171" s="72"/>
      <c r="F171" s="72"/>
      <c r="G171" s="72"/>
      <c r="H171" s="72"/>
      <c r="I171" s="72"/>
      <c r="J171" s="72"/>
      <c r="K171" s="72"/>
      <c r="L171" s="72"/>
      <c r="M171" s="72"/>
      <c r="N171" s="72"/>
      <c r="O171" s="72"/>
      <c r="P171" s="101"/>
    </row>
    <row r="172" spans="2:16">
      <c r="B172" s="100"/>
      <c r="C172" s="72"/>
      <c r="D172" s="72"/>
      <c r="E172" s="72"/>
      <c r="F172" s="72"/>
      <c r="G172" s="72"/>
      <c r="H172" s="72"/>
      <c r="I172" s="72"/>
      <c r="J172" s="72"/>
      <c r="K172" s="72"/>
      <c r="L172" s="72"/>
      <c r="M172" s="72"/>
      <c r="N172" s="72"/>
      <c r="O172" s="72"/>
      <c r="P172" s="101"/>
    </row>
    <row r="173" spans="2:16">
      <c r="B173" s="100"/>
      <c r="C173" s="72"/>
      <c r="D173" s="72"/>
      <c r="E173" s="72"/>
      <c r="F173" s="72"/>
      <c r="G173" s="72"/>
      <c r="H173" s="72"/>
      <c r="I173" s="72"/>
      <c r="J173" s="72"/>
      <c r="K173" s="72"/>
      <c r="L173" s="72"/>
      <c r="M173" s="72"/>
      <c r="N173" s="72"/>
      <c r="O173" s="72"/>
      <c r="P173" s="101"/>
    </row>
    <row r="174" spans="2:16">
      <c r="B174" s="100"/>
      <c r="C174" s="72"/>
      <c r="D174" s="72"/>
      <c r="E174" s="72"/>
      <c r="F174" s="72"/>
      <c r="G174" s="72"/>
      <c r="H174" s="72"/>
      <c r="I174" s="72"/>
      <c r="J174" s="72"/>
      <c r="K174" s="72"/>
      <c r="L174" s="72"/>
      <c r="M174" s="72"/>
      <c r="N174" s="72"/>
      <c r="O174" s="72"/>
      <c r="P174" s="101"/>
    </row>
    <row r="175" spans="2:16">
      <c r="B175" s="100"/>
      <c r="C175" s="72"/>
      <c r="D175" s="72"/>
      <c r="E175" s="72"/>
      <c r="F175" s="72"/>
      <c r="G175" s="72"/>
      <c r="H175" s="72"/>
      <c r="I175" s="72"/>
      <c r="J175" s="72"/>
      <c r="K175" s="72"/>
      <c r="L175" s="72"/>
      <c r="M175" s="72"/>
      <c r="N175" s="72"/>
      <c r="O175" s="72"/>
      <c r="P175" s="101"/>
    </row>
    <row r="176" spans="2:16">
      <c r="B176" s="100"/>
      <c r="C176" s="72"/>
      <c r="D176" s="72"/>
      <c r="E176" s="72"/>
      <c r="F176" s="72"/>
      <c r="G176" s="72"/>
      <c r="H176" s="72"/>
      <c r="I176" s="72"/>
      <c r="J176" s="72"/>
      <c r="K176" s="72"/>
      <c r="L176" s="72"/>
      <c r="M176" s="72"/>
      <c r="N176" s="72"/>
      <c r="O176" s="72"/>
      <c r="P176" s="101"/>
    </row>
    <row r="177" spans="2:16">
      <c r="B177" s="100"/>
      <c r="C177" s="72"/>
      <c r="D177" s="72"/>
      <c r="E177" s="72"/>
      <c r="F177" s="72"/>
      <c r="G177" s="72"/>
      <c r="H177" s="72"/>
      <c r="I177" s="72"/>
      <c r="J177" s="72"/>
      <c r="K177" s="72"/>
      <c r="L177" s="72"/>
      <c r="M177" s="72"/>
      <c r="N177" s="72"/>
      <c r="O177" s="72"/>
      <c r="P177" s="101"/>
    </row>
    <row r="178" spans="2:16">
      <c r="B178" s="100"/>
      <c r="C178" s="72"/>
      <c r="D178" s="72"/>
      <c r="E178" s="72"/>
      <c r="F178" s="72"/>
      <c r="G178" s="72"/>
      <c r="H178" s="72"/>
      <c r="I178" s="72"/>
      <c r="J178" s="72"/>
      <c r="K178" s="72"/>
      <c r="L178" s="72"/>
      <c r="M178" s="72"/>
      <c r="N178" s="72"/>
      <c r="O178" s="72"/>
      <c r="P178" s="101"/>
    </row>
    <row r="179" spans="2:16">
      <c r="B179" s="100"/>
      <c r="C179" s="72"/>
      <c r="D179" s="72"/>
      <c r="E179" s="72"/>
      <c r="F179" s="72"/>
      <c r="G179" s="72"/>
      <c r="H179" s="72"/>
      <c r="I179" s="72"/>
      <c r="J179" s="72"/>
      <c r="K179" s="72"/>
      <c r="L179" s="72"/>
      <c r="M179" s="72"/>
      <c r="N179" s="72"/>
      <c r="O179" s="72"/>
      <c r="P179" s="101"/>
    </row>
    <row r="180" spans="2:16">
      <c r="B180" s="100"/>
      <c r="C180" s="72"/>
      <c r="D180" s="72"/>
      <c r="E180" s="72"/>
      <c r="F180" s="72"/>
      <c r="G180" s="72"/>
      <c r="H180" s="72"/>
      <c r="I180" s="72"/>
      <c r="J180" s="72"/>
      <c r="K180" s="72"/>
      <c r="L180" s="72"/>
      <c r="M180" s="72"/>
      <c r="N180" s="72"/>
      <c r="O180" s="72"/>
      <c r="P180" s="101"/>
    </row>
    <row r="181" spans="2:16">
      <c r="B181" s="100"/>
      <c r="C181" s="72"/>
      <c r="D181" s="72"/>
      <c r="E181" s="72"/>
      <c r="F181" s="72"/>
      <c r="G181" s="72"/>
      <c r="H181" s="72"/>
      <c r="I181" s="72"/>
      <c r="J181" s="72"/>
      <c r="K181" s="72"/>
      <c r="L181" s="72"/>
      <c r="M181" s="72"/>
      <c r="N181" s="72"/>
      <c r="O181" s="72"/>
      <c r="P181" s="101"/>
    </row>
    <row r="182" spans="2:16">
      <c r="B182" s="100"/>
      <c r="C182" s="72"/>
      <c r="D182" s="72"/>
      <c r="E182" s="72"/>
      <c r="F182" s="72"/>
      <c r="G182" s="72"/>
      <c r="H182" s="72"/>
      <c r="I182" s="72"/>
      <c r="J182" s="72"/>
      <c r="K182" s="72"/>
      <c r="L182" s="72"/>
      <c r="M182" s="72"/>
      <c r="N182" s="72"/>
      <c r="O182" s="72"/>
      <c r="P182" s="101"/>
    </row>
    <row r="183" spans="2:16">
      <c r="B183" s="100"/>
      <c r="C183" s="72"/>
      <c r="D183" s="72"/>
      <c r="E183" s="72"/>
      <c r="F183" s="72"/>
      <c r="G183" s="72"/>
      <c r="H183" s="72"/>
      <c r="I183" s="72"/>
      <c r="J183" s="72"/>
      <c r="K183" s="72"/>
      <c r="L183" s="72"/>
      <c r="M183" s="72"/>
      <c r="N183" s="72"/>
      <c r="O183" s="72"/>
      <c r="P183" s="101"/>
    </row>
    <row r="184" spans="2:16">
      <c r="B184" s="100"/>
      <c r="C184" s="72"/>
      <c r="D184" s="72"/>
      <c r="E184" s="72"/>
      <c r="F184" s="72"/>
      <c r="G184" s="72"/>
      <c r="H184" s="72"/>
      <c r="I184" s="72"/>
      <c r="J184" s="72"/>
      <c r="K184" s="72"/>
      <c r="L184" s="72"/>
      <c r="M184" s="72"/>
      <c r="N184" s="72"/>
      <c r="O184" s="72"/>
      <c r="P184" s="101"/>
    </row>
    <row r="185" spans="2:16">
      <c r="B185" s="100"/>
      <c r="C185" s="72"/>
      <c r="D185" s="72"/>
      <c r="E185" s="72"/>
      <c r="F185" s="72"/>
      <c r="G185" s="72"/>
      <c r="H185" s="72"/>
      <c r="I185" s="72"/>
      <c r="J185" s="72"/>
      <c r="K185" s="72"/>
      <c r="L185" s="72"/>
      <c r="M185" s="72"/>
      <c r="N185" s="72"/>
      <c r="O185" s="72"/>
      <c r="P185" s="101"/>
    </row>
    <row r="186" spans="2:16">
      <c r="B186" s="100"/>
      <c r="C186" s="72"/>
      <c r="D186" s="72"/>
      <c r="E186" s="72"/>
      <c r="F186" s="72"/>
      <c r="G186" s="72"/>
      <c r="H186" s="72"/>
      <c r="I186" s="72"/>
      <c r="J186" s="72"/>
      <c r="K186" s="72"/>
      <c r="L186" s="72"/>
      <c r="M186" s="72"/>
      <c r="N186" s="72"/>
      <c r="O186" s="72"/>
      <c r="P186" s="101"/>
    </row>
    <row r="187" spans="2:16">
      <c r="B187" s="100"/>
      <c r="C187" s="72"/>
      <c r="D187" s="72"/>
      <c r="E187" s="72"/>
      <c r="F187" s="72"/>
      <c r="G187" s="72"/>
      <c r="H187" s="72"/>
      <c r="I187" s="72"/>
      <c r="J187" s="72"/>
      <c r="K187" s="72"/>
      <c r="L187" s="72"/>
      <c r="M187" s="72"/>
      <c r="N187" s="72"/>
      <c r="O187" s="72"/>
      <c r="P187" s="101"/>
    </row>
    <row r="188" spans="2:16">
      <c r="B188" s="100"/>
      <c r="C188" s="72"/>
      <c r="D188" s="72"/>
      <c r="E188" s="72"/>
      <c r="F188" s="72"/>
      <c r="G188" s="72"/>
      <c r="H188" s="72"/>
      <c r="I188" s="72"/>
      <c r="J188" s="72"/>
      <c r="K188" s="72"/>
      <c r="L188" s="72"/>
      <c r="M188" s="72"/>
      <c r="N188" s="72"/>
      <c r="O188" s="72"/>
      <c r="P188" s="101"/>
    </row>
    <row r="189" spans="2:16">
      <c r="B189" s="100"/>
      <c r="C189" s="72"/>
      <c r="D189" s="72"/>
      <c r="E189" s="72"/>
      <c r="F189" s="72"/>
      <c r="G189" s="72"/>
      <c r="H189" s="72"/>
      <c r="I189" s="72"/>
      <c r="J189" s="72"/>
      <c r="K189" s="72"/>
      <c r="L189" s="72"/>
      <c r="M189" s="72"/>
      <c r="N189" s="72"/>
      <c r="O189" s="72"/>
      <c r="P189" s="101"/>
    </row>
    <row r="190" spans="2:16">
      <c r="B190" s="107"/>
      <c r="C190" s="108"/>
      <c r="D190" s="108"/>
      <c r="E190" s="108"/>
      <c r="F190" s="108"/>
      <c r="G190" s="108"/>
      <c r="H190" s="108"/>
      <c r="I190" s="108"/>
      <c r="J190" s="108"/>
      <c r="K190" s="108"/>
      <c r="L190" s="108"/>
      <c r="M190" s="108"/>
      <c r="N190" s="108"/>
      <c r="O190" s="108"/>
      <c r="P190" s="180"/>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2" operator="greaterThanOrEqual">
      <formula>100</formula>
    </cfRule>
    <cfRule type="cellIs" dxfId="383" priority="3" operator="lessThan">
      <formula>100</formula>
    </cfRule>
  </conditionalFormatting>
  <conditionalFormatting sqref="L34">
    <cfRule type="cellIs" dxfId="382" priority="4" operator="equal">
      <formula>"NA"</formula>
    </cfRule>
    <cfRule type="cellIs" dxfId="381" priority="5" operator="between">
      <formula>100.1</formula>
      <formula>200</formula>
    </cfRule>
    <cfRule type="cellIs" dxfId="380" priority="6" operator="greaterThan">
      <formula>200</formula>
    </cfRule>
    <cfRule type="cellIs" dxfId="379" priority="7" operator="lessThanOrEqual">
      <formula>100</formula>
    </cfRule>
  </conditionalFormatting>
  <conditionalFormatting sqref="L27">
    <cfRule type="cellIs" dxfId="378" priority="8" operator="greaterThanOrEqual">
      <formula>100</formula>
    </cfRule>
    <cfRule type="cellIs" dxfId="377" priority="9" operator="lessThan">
      <formula>50</formula>
    </cfRule>
    <cfRule type="cellIs" dxfId="376" priority="10" operator="between">
      <formula>50</formula>
      <formula>100</formula>
    </cfRule>
  </conditionalFormatting>
  <conditionalFormatting sqref="E27:E33 E35">
    <cfRule type="cellIs" dxfId="375" priority="11" operator="lessThan">
      <formula>0.95*$C27*(E$14/$C$14)</formula>
    </cfRule>
  </conditionalFormatting>
  <conditionalFormatting sqref="F27:F33">
    <cfRule type="cellIs" dxfId="374" priority="12" operator="lessThan">
      <formula>0.95*$C27*(F$14/$C$14)</formula>
    </cfRule>
  </conditionalFormatting>
  <conditionalFormatting sqref="G27:G33">
    <cfRule type="cellIs" dxfId="373" priority="13" operator="lessThan">
      <formula>0.95*$C27*(G$14/$C$14)</formula>
    </cfRule>
  </conditionalFormatting>
  <conditionalFormatting sqref="F35">
    <cfRule type="cellIs" dxfId="372" priority="14" operator="lessThan">
      <formula>0.95*$C35*(F$14/$C$14)</formula>
    </cfRule>
  </conditionalFormatting>
  <conditionalFormatting sqref="G35">
    <cfRule type="cellIs" dxfId="371" priority="15" operator="lessThan">
      <formula>0.95*$C35*(G$14/$C$14)</formula>
    </cfRule>
  </conditionalFormatting>
  <conditionalFormatting sqref="L35">
    <cfRule type="cellIs" dxfId="370" priority="16" operator="greaterThanOrEqual">
      <formula>100</formula>
    </cfRule>
    <cfRule type="cellIs" dxfId="369" priority="17" operator="lessThan">
      <formula>100</formula>
    </cfRule>
  </conditionalFormatting>
  <conditionalFormatting sqref="J27">
    <cfRule type="cellIs" dxfId="368" priority="18" operator="lessThan">
      <formula>$C$27/3</formula>
    </cfRule>
  </conditionalFormatting>
  <conditionalFormatting sqref="I22">
    <cfRule type="cellIs" dxfId="367" priority="19" operator="greaterThan">
      <formula>320</formula>
    </cfRule>
    <cfRule type="cellIs" dxfId="366" priority="20" operator="greaterThan">
      <formula>320</formula>
    </cfRule>
  </conditionalFormatting>
  <conditionalFormatting sqref="E16">
    <cfRule type="cellIs" dxfId="365" priority="21" operator="lessThan">
      <formula>1.2</formula>
    </cfRule>
  </conditionalFormatting>
  <conditionalFormatting sqref="F16:G16">
    <cfRule type="cellIs" dxfId="364" priority="22" operator="lessThan">
      <formula>1.2</formula>
    </cfRule>
  </conditionalFormatting>
  <conditionalFormatting sqref="I27">
    <cfRule type="cellIs" dxfId="363"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8" zoomScale="140" zoomScaleNormal="100" zoomScalePageLayoutView="140" workbookViewId="0">
      <selection activeCell="E17" sqref="E17"/>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49" t="s">
        <v>361</v>
      </c>
    </row>
    <row r="2" spans="2:16">
      <c r="C2" s="804" t="s">
        <v>263</v>
      </c>
      <c r="D2" s="804"/>
      <c r="E2" s="804"/>
      <c r="F2" s="805" t="s">
        <v>224</v>
      </c>
      <c r="G2" s="805"/>
    </row>
    <row r="4" spans="2:16" ht="25.5" customHeight="1">
      <c r="B4" s="30" t="s">
        <v>239</v>
      </c>
      <c r="C4" s="291" t="s">
        <v>240</v>
      </c>
      <c r="D4" s="15"/>
      <c r="E4" s="291" t="s">
        <v>351</v>
      </c>
      <c r="F4" s="291" t="s">
        <v>344</v>
      </c>
      <c r="G4" s="291" t="s">
        <v>345</v>
      </c>
      <c r="H4" s="291" t="s">
        <v>346</v>
      </c>
      <c r="I4" s="291" t="s">
        <v>352</v>
      </c>
      <c r="J4" s="311" t="s">
        <v>353</v>
      </c>
      <c r="K4" s="291" t="s">
        <v>265</v>
      </c>
      <c r="M4" s="15" t="s">
        <v>354</v>
      </c>
      <c r="N4" s="34" t="s">
        <v>266</v>
      </c>
      <c r="O4" s="34" t="s">
        <v>267</v>
      </c>
    </row>
    <row r="5" spans="2:16">
      <c r="B5" s="45" t="s">
        <v>242</v>
      </c>
      <c r="C5" s="150" t="s">
        <v>185</v>
      </c>
      <c r="E5" s="156" t="s">
        <v>185</v>
      </c>
      <c r="F5" s="156" t="s">
        <v>185</v>
      </c>
      <c r="G5" s="156" t="s">
        <v>185</v>
      </c>
      <c r="H5" s="162"/>
      <c r="I5" s="156" t="s">
        <v>188</v>
      </c>
      <c r="J5" s="171" t="s">
        <v>188</v>
      </c>
      <c r="K5" s="166"/>
      <c r="M5" s="163" t="s">
        <v>268</v>
      </c>
      <c r="N5">
        <f>I22/1000</f>
        <v>0.32</v>
      </c>
      <c r="O5" s="164">
        <f>N5</f>
        <v>0.32</v>
      </c>
    </row>
    <row r="6" spans="2:16">
      <c r="B6" s="45" t="s">
        <v>269</v>
      </c>
      <c r="C6" s="48" t="s">
        <v>231</v>
      </c>
      <c r="E6" s="156" t="s">
        <v>231</v>
      </c>
      <c r="F6" s="156" t="s">
        <v>233</v>
      </c>
      <c r="G6" s="156" t="s">
        <v>231</v>
      </c>
      <c r="H6" s="166"/>
      <c r="I6" s="312" t="s">
        <v>270</v>
      </c>
      <c r="J6" s="48" t="s">
        <v>270</v>
      </c>
      <c r="K6" s="166"/>
      <c r="M6" s="163" t="s">
        <v>271</v>
      </c>
      <c r="N6">
        <f>I21/1000</f>
        <v>1E-3</v>
      </c>
      <c r="O6" s="164">
        <f>I20/1000</f>
        <v>1E-3</v>
      </c>
    </row>
    <row r="7" spans="2:16">
      <c r="B7" s="112" t="s">
        <v>244</v>
      </c>
      <c r="C7" s="133" t="str">
        <f>HLOOKUP(C5,MaterialData!$C$3:$O$4,2,0)</f>
        <v>Steel</v>
      </c>
      <c r="D7" s="151"/>
      <c r="E7" s="133" t="str">
        <f>HLOOKUP(E5,MaterialData!$C$3:$R$4,2,0)</f>
        <v>Steel</v>
      </c>
      <c r="F7" s="133" t="str">
        <f>HLOOKUP(F5,MaterialData!$C$3:$R$4,2,0)</f>
        <v>Steel</v>
      </c>
      <c r="G7" s="133" t="str">
        <f>HLOOKUP(G5,MaterialData!$C$3:$R$4,2,0)</f>
        <v>Steel</v>
      </c>
      <c r="H7" s="167"/>
      <c r="I7" s="313" t="str">
        <f>HLOOKUP(I5,MaterialData!$C$3:$R$4,2,0)</f>
        <v>T3.5_Laminate</v>
      </c>
      <c r="J7" s="313" t="str">
        <f>HLOOKUP(J5,MaterialData!$C$3:$R$4,2,0)</f>
        <v>T3.5_Laminate</v>
      </c>
      <c r="K7" s="167"/>
    </row>
    <row r="8" spans="2:16"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313">
        <f>INDEX(Innertable,MATCH($B8,MaterialData!$B$6:$B$11,0),MATCH(I$7,MaterialData!$C$4:$R$4,0))</f>
        <v>0</v>
      </c>
      <c r="J8" s="313">
        <f>INDEX(Innertable,MATCH($B8,MaterialData!$B$6:$B$11,0),MATCH(J$7,MaterialData!$C$4:$R$4,0))</f>
        <v>0</v>
      </c>
      <c r="K8" s="166"/>
      <c r="M8" s="163" t="s">
        <v>272</v>
      </c>
      <c r="N8" s="151">
        <f>N5*N6</f>
        <v>3.2000000000000003E-4</v>
      </c>
      <c r="O8" s="163" t="s">
        <v>273</v>
      </c>
      <c r="P8" s="151">
        <f>(N5*N6^3)/12</f>
        <v>2.6666666666666668E-11</v>
      </c>
    </row>
    <row r="9" spans="2:16"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313">
        <f>INDEX(Innertable,MATCH($B9,MaterialData!$B$6:$B$11,0),MATCH(I$7,MaterialData!$C$4:$R$4,0))</f>
        <v>0</v>
      </c>
      <c r="J9" s="313">
        <f>INDEX(Innertable,MATCH($B9,MaterialData!$B$6:$B$11,0),MATCH(J$7,MaterialData!$C$4:$R$4,0))</f>
        <v>0</v>
      </c>
      <c r="K9" s="167"/>
      <c r="M9" s="163" t="s">
        <v>274</v>
      </c>
      <c r="N9" s="151">
        <f>O5*O6</f>
        <v>3.2000000000000003E-4</v>
      </c>
      <c r="O9" s="163" t="s">
        <v>275</v>
      </c>
      <c r="P9" s="151">
        <f>(O5*O6^3)/12</f>
        <v>2.6666666666666668E-11</v>
      </c>
    </row>
    <row r="10" spans="2:16"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313">
        <f>INDEX(Innertable,MATCH($B10,MaterialData!$B$6:$B$11,0),MATCH(I$7,MaterialData!$C$4:$R$4,0))</f>
        <v>0</v>
      </c>
      <c r="J10" s="313">
        <f>INDEX(Innertable,MATCH($B10,MaterialData!$B$6:$B$11,0),MATCH(J$7,MaterialData!$C$4:$R$4,0))</f>
        <v>0</v>
      </c>
      <c r="K10" s="167"/>
      <c r="M10" s="163" t="s">
        <v>276</v>
      </c>
      <c r="N10">
        <f>N6/2</f>
        <v>5.0000000000000001E-4</v>
      </c>
      <c r="O10" s="163" t="s">
        <v>277</v>
      </c>
      <c r="P10" s="151">
        <f>P8+(N8*($N$12-N10)^2)</f>
        <v>2.8906666666666669E-8</v>
      </c>
    </row>
    <row r="11" spans="2:16" ht="15.6">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313" t="str">
        <f>INDEX(Innertable,MATCH($B11,MaterialData!$B$6:$B$11,0),MATCH(I$7,MaterialData!$C$4:$R$4,0))</f>
        <v>N/A</v>
      </c>
      <c r="J11" s="313" t="str">
        <f>INDEX(Innertable,MATCH($B11,MaterialData!$B$6:$B$11,0),MATCH(J$7,MaterialData!$C$4:$R$4,0))</f>
        <v>N/A</v>
      </c>
      <c r="K11" s="167"/>
      <c r="M11" s="163" t="s">
        <v>278</v>
      </c>
      <c r="N11">
        <f>(I18-0.5*I20)*0.001</f>
        <v>1.95E-2</v>
      </c>
      <c r="O11" s="163" t="s">
        <v>279</v>
      </c>
      <c r="P11" s="151">
        <f>P9+(N9*($N$12-N11)^2)</f>
        <v>2.8906666666666669E-8</v>
      </c>
    </row>
    <row r="12" spans="2:16" ht="15.6">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313" t="str">
        <f>INDEX(Innertable,MATCH($B12,MaterialData!$B$6:$B$11,0),MATCH(I$7,MaterialData!$C$4:$R$4,0))</f>
        <v>N/A</v>
      </c>
      <c r="J12" s="313" t="str">
        <f>INDEX(Innertable,MATCH($B12,MaterialData!$B$6:$B$11,0),MATCH(J$7,MaterialData!$C$4:$R$4,0))</f>
        <v>N/A</v>
      </c>
      <c r="K12" s="167"/>
      <c r="M12" s="163" t="s">
        <v>280</v>
      </c>
      <c r="N12" s="168">
        <f>(N8*N10+N9*N11)/(N8+N9)</f>
        <v>0.01</v>
      </c>
      <c r="O12" s="163" t="s">
        <v>281</v>
      </c>
      <c r="P12" s="135">
        <f>SUM(P10:P11)</f>
        <v>5.7813333333333339E-8</v>
      </c>
    </row>
    <row r="13" spans="2:16">
      <c r="B13" s="45" t="s">
        <v>355</v>
      </c>
      <c r="C13" s="314" t="s">
        <v>123</v>
      </c>
      <c r="E13" s="156" t="s">
        <v>356</v>
      </c>
      <c r="F13" s="314" t="s">
        <v>123</v>
      </c>
      <c r="G13" s="314" t="s">
        <v>123</v>
      </c>
      <c r="H13" s="166"/>
      <c r="I13" s="162"/>
      <c r="K13" s="166"/>
      <c r="P13" s="151"/>
    </row>
    <row r="14" spans="2:16">
      <c r="B14" s="112" t="s">
        <v>282</v>
      </c>
      <c r="C14" s="150">
        <v>3</v>
      </c>
      <c r="E14" s="156">
        <v>7</v>
      </c>
      <c r="F14" s="156">
        <v>0</v>
      </c>
      <c r="G14" s="156">
        <v>0</v>
      </c>
      <c r="H14" s="166"/>
      <c r="I14" s="166"/>
      <c r="K14" s="166"/>
      <c r="M14" s="15" t="s">
        <v>357</v>
      </c>
      <c r="N14" s="34" t="s">
        <v>266</v>
      </c>
      <c r="O14" s="34" t="s">
        <v>267</v>
      </c>
    </row>
    <row r="15" spans="2:16">
      <c r="B15" s="112" t="s">
        <v>245</v>
      </c>
      <c r="C15" s="150">
        <v>25.4</v>
      </c>
      <c r="E15" s="156">
        <v>20</v>
      </c>
      <c r="F15" s="156">
        <v>25.4</v>
      </c>
      <c r="G15" s="156">
        <v>25.4</v>
      </c>
      <c r="H15" s="166"/>
      <c r="I15" s="166"/>
      <c r="K15" s="166"/>
      <c r="M15" s="163" t="s">
        <v>268</v>
      </c>
      <c r="N15">
        <f>J21/1000</f>
        <v>1E-3</v>
      </c>
      <c r="O15" s="164">
        <f>J20/1000</f>
        <v>1E-3</v>
      </c>
    </row>
    <row r="16" spans="2:16">
      <c r="B16" s="112" t="s">
        <v>246</v>
      </c>
      <c r="C16" s="150">
        <v>1.6</v>
      </c>
      <c r="E16" s="156">
        <v>1.5</v>
      </c>
      <c r="F16" s="156">
        <v>1.6</v>
      </c>
      <c r="G16" s="156">
        <v>1.6</v>
      </c>
      <c r="H16" s="166"/>
      <c r="I16" s="166"/>
      <c r="K16" s="166"/>
      <c r="M16" s="163" t="s">
        <v>271</v>
      </c>
      <c r="N16">
        <f>J22/1000</f>
        <v>0.2</v>
      </c>
      <c r="O16" s="164">
        <f>J22/1000</f>
        <v>0.2</v>
      </c>
    </row>
    <row r="17" spans="2:20">
      <c r="E17" s="295"/>
      <c r="F17" s="315" t="s">
        <v>347</v>
      </c>
      <c r="G17" s="59" t="str">
        <f>IF(AND(L27&gt;=100,F2="tubing only",NOT(OR(E18="NO",F18="NO",G18="NO"))),"YES","NO")</f>
        <v>NO</v>
      </c>
      <c r="H17" s="166"/>
      <c r="I17" s="172"/>
      <c r="K17" s="166"/>
    </row>
    <row r="18" spans="2:20" ht="12.75" customHeight="1">
      <c r="B18" s="112" t="s">
        <v>283</v>
      </c>
      <c r="E18" s="316" t="str">
        <f>IF(E14=0,"N/A",IF(AND(E5=$C$5,OR(OR(E15&gt;=$C$15,AND(E15&gt;=25,E15&lt;25.4,E16&gt;=1.75)),AND(E6="square",E15&gt;=25,E16&gt;=1.25)),OR(AND(E6="round",E16&gt;=1.6),OR(AND(E6="square",E16&gt;=1.25,E15&gt;=25),AND(E6="square",E16&gt;=1.2,E15&gt;=26)))),"YES","NO"))</f>
        <v>NO</v>
      </c>
      <c r="F18" s="317" t="str">
        <f>IF(F14=0,"N/A",IF(AND(F5=$C$5,OR(OR(F15&gt;=$C$15,AND(F15&gt;=25,F15&lt;25.4,F16&gt;=1.75)),AND(F6="square",F15&gt;=25,F16&gt;=1.25)),OR(AND(F6="round",F16&gt;=1.6),OR(AND(F6="square",F16&gt;=1.25,F15&gt;=25),AND(F6="square",F16&gt;=1.2,F15&gt;=26)))),"YES","NO"))</f>
        <v>N/A</v>
      </c>
      <c r="G18" s="317" t="str">
        <f>IF(G14=0,"N/A",IF(AND(G5=$C$5,OR(OR(G15&gt;=$C$15,AND(G15&gt;=25,G15&lt;25.4,G16&gt;=1.75)),AND(G6="square",G15&gt;=25,G16&gt;=1.25)),OR(AND(G6="round",G16&gt;=1.6),OR(AND(G6="square",G16&gt;=1.25,G15&gt;=25),AND(G6="square",G16&gt;=1.2,G15&gt;=26)))),"YES","NO"))</f>
        <v>N/A</v>
      </c>
      <c r="H18" s="166"/>
      <c r="I18" s="285">
        <f>I19+I20+I21</f>
        <v>20</v>
      </c>
      <c r="J18" s="170">
        <f>J19+J20+J21</f>
        <v>12</v>
      </c>
      <c r="K18" s="166"/>
      <c r="M18" s="163" t="s">
        <v>272</v>
      </c>
      <c r="N18" s="151">
        <f>N15*N16</f>
        <v>2.0000000000000001E-4</v>
      </c>
      <c r="O18" s="163" t="s">
        <v>273</v>
      </c>
      <c r="P18" s="151">
        <f>(N15^3*N16)/12</f>
        <v>1.6666666666666671E-11</v>
      </c>
    </row>
    <row r="19" spans="2:20" ht="12.75" customHeight="1">
      <c r="B19" s="112" t="s">
        <v>284</v>
      </c>
      <c r="E19" s="293"/>
      <c r="G19" s="294"/>
      <c r="H19" s="166"/>
      <c r="I19" s="171">
        <v>18</v>
      </c>
      <c r="J19" s="156">
        <v>10</v>
      </c>
      <c r="K19" s="166"/>
      <c r="M19" s="163" t="s">
        <v>274</v>
      </c>
      <c r="N19" s="151">
        <f>O15*O16</f>
        <v>2.0000000000000001E-4</v>
      </c>
      <c r="O19" s="163" t="s">
        <v>275</v>
      </c>
      <c r="P19" s="151">
        <f>(O15^3*O16)/12</f>
        <v>1.6666666666666671E-11</v>
      </c>
    </row>
    <row r="20" spans="2:20" ht="12.75" customHeight="1">
      <c r="B20" s="112" t="s">
        <v>285</v>
      </c>
      <c r="E20" s="293"/>
      <c r="G20" s="294"/>
      <c r="H20" s="166"/>
      <c r="I20" s="171">
        <v>1</v>
      </c>
      <c r="J20" s="156">
        <v>1</v>
      </c>
      <c r="K20" s="166"/>
      <c r="M20" s="163" t="s">
        <v>291</v>
      </c>
      <c r="N20">
        <f>J21/2000</f>
        <v>5.0000000000000001E-4</v>
      </c>
      <c r="O20" s="163" t="s">
        <v>277</v>
      </c>
      <c r="P20" s="151">
        <f>P18+(N18*($N$22-N20)^2)</f>
        <v>6.0666666666666664E-9</v>
      </c>
    </row>
    <row r="21" spans="2:20" ht="12.75" customHeight="1">
      <c r="B21" s="45" t="s">
        <v>286</v>
      </c>
      <c r="E21" s="293"/>
      <c r="G21" s="294"/>
      <c r="H21" s="166"/>
      <c r="I21" s="171">
        <v>1</v>
      </c>
      <c r="J21" s="156">
        <v>1</v>
      </c>
      <c r="K21" s="166"/>
      <c r="M21" s="163" t="s">
        <v>292</v>
      </c>
      <c r="N21">
        <f>(J18-0.5*J20)*0.001</f>
        <v>1.15E-2</v>
      </c>
      <c r="O21" s="163" t="s">
        <v>279</v>
      </c>
      <c r="P21" s="151">
        <f>P19+(N19*($N$22-N21)^2)</f>
        <v>6.0666666666666689E-9</v>
      </c>
    </row>
    <row r="22" spans="2:20" ht="12.75" customHeight="1">
      <c r="B22" s="45" t="s">
        <v>358</v>
      </c>
      <c r="E22" s="293"/>
      <c r="G22" s="294"/>
      <c r="H22" s="166"/>
      <c r="I22" s="171">
        <v>320</v>
      </c>
      <c r="J22" s="156">
        <v>200</v>
      </c>
      <c r="K22" s="166"/>
      <c r="M22" s="163" t="s">
        <v>280</v>
      </c>
      <c r="N22" s="168">
        <f>(N18*N20+N19*N21)/(N18+N19)</f>
        <v>5.9999999999999993E-3</v>
      </c>
      <c r="O22" s="163" t="s">
        <v>281</v>
      </c>
      <c r="P22" s="135">
        <f>SUM(P20:P21)</f>
        <v>1.2133333333333336E-8</v>
      </c>
    </row>
    <row r="23" spans="2:20">
      <c r="E23" s="300"/>
      <c r="F23" s="28"/>
      <c r="G23" s="301"/>
      <c r="H23" s="166"/>
      <c r="I23" s="162"/>
      <c r="K23" s="166"/>
      <c r="P23" s="151"/>
    </row>
    <row r="24" spans="2:20">
      <c r="B24" s="112" t="s">
        <v>247</v>
      </c>
      <c r="C24" s="150">
        <f>C15/1000</f>
        <v>2.5399999999999999E-2</v>
      </c>
      <c r="E24" s="150">
        <f>IF($F$2="composite only","No tubes",IF(E14=0,"No tubes",E15/1000))</f>
        <v>0.02</v>
      </c>
      <c r="F24" s="150" t="str">
        <f>IF($F$2="composite only","No tubes",IF(F14=0,"No tubes",F15/1000))</f>
        <v>No tubes</v>
      </c>
      <c r="G24" s="150" t="str">
        <f>IF($F$2="composite only","No tubes",IF(G14=0,"No tubes",G15/1000))</f>
        <v>No tubes</v>
      </c>
      <c r="H24" s="166"/>
      <c r="I24" s="166"/>
      <c r="K24" s="166"/>
      <c r="P24" s="151"/>
    </row>
    <row r="25" spans="2:20">
      <c r="B25" s="112" t="s">
        <v>248</v>
      </c>
      <c r="C25" s="150">
        <f>C16/1000</f>
        <v>1.6000000000000001E-3</v>
      </c>
      <c r="E25" s="150">
        <f>IF(E24="no tubes","",IF(E14=0,"",E16/1000))</f>
        <v>1.5E-3</v>
      </c>
      <c r="F25" s="150" t="str">
        <f>IF(F24="no tubes","",IF(F14=0,"",F16/1000))</f>
        <v/>
      </c>
      <c r="G25" s="150" t="str">
        <f>IF(G24="no tubes","",IF(G14=0,"",G16/1000))</f>
        <v/>
      </c>
      <c r="H25" s="172"/>
      <c r="I25" s="172"/>
      <c r="K25" s="172"/>
      <c r="P25" s="151"/>
      <c r="T25" s="153"/>
    </row>
    <row r="26" spans="2:20">
      <c r="B26" s="112" t="s">
        <v>249</v>
      </c>
      <c r="C26" s="133">
        <f>IF(C6="Round",((C24)^4-((C24-2*C25))^4)*3.142/64,((C24)^4-((C24-2*C25))^4)/12)</f>
        <v>8.5099184800000022E-9</v>
      </c>
      <c r="E26" s="133">
        <f>IF(E24="no tubes","",IF(E14=0,"",IF(E6="Round",(((E24)^4-((E24-2*E25))^4)*3.142/64),IF(E6="Square",(((E24)^4-((E24-2*E25))^4)/12),""))))</f>
        <v>3.7546409062499989E-9</v>
      </c>
      <c r="F26" s="133" t="str">
        <f>IF(F24="no tubes","",IF(F14=0,"",IF(F6="Round",(((F24)^4-((F24-2*F25))^4)*3.142/64),IF(F6="Square",(((F24)^4-((F24-2*F25))^4)/12),""))))</f>
        <v/>
      </c>
      <c r="G26" s="133" t="str">
        <f>IF(G24="no tubes","",IF(G14=0,"",IF(G6="Round",(((G24)^4-((G24-2*G25))^4)*3.142/64),IF(G6="Square",(((G24)^4-((G24-2*G25))^4)/12),""))))</f>
        <v/>
      </c>
      <c r="H26" s="133">
        <f t="shared" ref="H26:H33" si="0">IF(SUM(E26:G26)&gt;0,SUM(E26:G26),"")</f>
        <v>3.7546409062499989E-9</v>
      </c>
      <c r="I26" s="173" t="str">
        <f>IF($F$2="Tubing only","Tubing Only",P12)</f>
        <v>Tubing Only</v>
      </c>
      <c r="J26" s="173" t="str">
        <f>IF($F$2="Tubing only","Tubing Only",P22)</f>
        <v>Tubing Only</v>
      </c>
      <c r="K26" s="133">
        <f>IF($F$2="Tubing only",H26,IF($F$2="Composite only",I26+J26,IF($F$2="Tubes + Composite",H26+I26+J26,"No Type Selected")))</f>
        <v>3.7546409062499989E-9</v>
      </c>
      <c r="P26" s="151"/>
      <c r="S26" s="151"/>
      <c r="T26" s="153"/>
    </row>
    <row r="27" spans="2:20">
      <c r="B27" s="112" t="s">
        <v>250</v>
      </c>
      <c r="C27" s="133">
        <f>C8*C26*C14</f>
        <v>5105.9510880000016</v>
      </c>
      <c r="D27" s="151"/>
      <c r="E27" s="133">
        <f>IF(E24="no tubes","",IF(E14=0,"",IF(AND(E13="bent/multi",E15&lt;25),0,IF(AND(E13="bent/multi",E16&lt;1.2),0,E8*E26*E14))))</f>
        <v>0</v>
      </c>
      <c r="F27" s="133" t="str">
        <f>IF(F24="no tubes","",IF(F14=0,"",F8*F26*F14))</f>
        <v/>
      </c>
      <c r="G27" s="133" t="str">
        <f>IF(G24="no tubes","",IF(G14=0,"",G8*G26*G14))</f>
        <v/>
      </c>
      <c r="H27" s="133" t="str">
        <f t="shared" si="0"/>
        <v/>
      </c>
      <c r="I27" s="318" t="str">
        <f>IF(I26="Tubing Only","",IF(I22&gt;325,0,I26*I8))</f>
        <v/>
      </c>
      <c r="J27" s="173" t="str">
        <f>IF(J26="Tubing Only","",J26*J8)</f>
        <v/>
      </c>
      <c r="K27" s="133" t="str">
        <f>IF($F$2="Tubing only",H27,IF($F$2="Composite only",I27+J27,IF($F$2="Tubes + Composite",H27+I27+J27,"No Type Selected")))</f>
        <v/>
      </c>
      <c r="L27" s="174">
        <f>IF(AND(NOT($F$2="tubes + composite"),OR(AND($G$14&gt;0,G27&lt;(C27/3)),AND($F$14&gt;0,F27&lt;(C27/3)),AND($E$14&gt;0,E27&lt;(C27/3)))),0,100*K27/C27)</f>
        <v>0</v>
      </c>
    </row>
    <row r="28" spans="2:20">
      <c r="B28" s="112" t="s">
        <v>251</v>
      </c>
      <c r="C28" s="155">
        <f>IF(C24="no tubes","",IF(C14=0,"",IF(C6="Round",C14*((C15^2-(C15-2*C16)^2)*PI()/4),IF(C6="Square",C14*(C15^2-(C15-2*C16)^2),""))))</f>
        <v>358.89554474609793</v>
      </c>
      <c r="D28" s="302"/>
      <c r="E28" s="155">
        <f>IF(E24="no tubes","",IF(E14=0,"",IF(E6="Round",E14*((E15^2-(E15-2*E16)^2)*PI()/4),IF(E6="Square",E14*(E15^2-(E15-2*E16)^2),""))))</f>
        <v>610.25437295981737</v>
      </c>
      <c r="F28" s="155" t="str">
        <f>IF(F24="no tubes","",IF(F14=0,"",IF(F6="Round",F14*((F15^2-(F15-2*F16)^2)*PI()/4),IF(F6="Square",F14*(F15^2-(F15-2*F16)^2),""))))</f>
        <v/>
      </c>
      <c r="G28" s="155" t="str">
        <f>IF(G24="no tubes","",IF(G14=0,"",IF(G6="Round",G14*((G15^2-(G15-2*G16)^2)*PI()/4),IF(G6="Square",G14*(G15^2-(G15-2*G16)^2),""))))</f>
        <v/>
      </c>
      <c r="H28" s="155">
        <f t="shared" si="0"/>
        <v>610.25437295981737</v>
      </c>
      <c r="I28" s="155" t="str">
        <f>IF(I26="Tubing Only","",(I18-I19)*I22)</f>
        <v/>
      </c>
      <c r="J28" s="155" t="str">
        <f>IF(J26="Tubing Only","",(J18-J19)*J22)</f>
        <v/>
      </c>
      <c r="K28" s="133">
        <f>IF($F$2="Tubing only",H28,IF($F$2="Composite only",I28+J28,IF($F$2="Tubes + Composite",H28+I28+J28,"No Type Selected")))</f>
        <v>610.25437295981737</v>
      </c>
      <c r="L28" s="319">
        <f>IF(AND($F$2="tubing only",AND(E5="steel",F5="steel",G5="steel")),100*K28/C28,"NA")</f>
        <v>170.0367647058824</v>
      </c>
      <c r="M28" t="str">
        <f>IF(AND(95&lt;L28,L28&lt;100),"For tubes only, provided your actual tube measures &gt;= your nominal OD and wall this is OK","")</f>
        <v/>
      </c>
      <c r="S28" s="151"/>
    </row>
    <row r="29" spans="2:20">
      <c r="B29" s="112" t="s">
        <v>252</v>
      </c>
      <c r="C29" s="133">
        <f>C$28*C9/1000000</f>
        <v>109463.14114755986</v>
      </c>
      <c r="D29" s="151"/>
      <c r="E29" s="133">
        <f>IF(E24="no tubes","",IF(E14=0,"",E$28*E9/1000000))</f>
        <v>186127.58375274431</v>
      </c>
      <c r="F29" s="133" t="str">
        <f>IF(F24="no tubes","",IF(F14=0,"",F$28*F9/1000000))</f>
        <v/>
      </c>
      <c r="G29" s="133" t="str">
        <f>IF(G24="no tubes","",IF(G14=0,"",G$28*G9/1000000))</f>
        <v/>
      </c>
      <c r="H29" s="133">
        <f t="shared" si="0"/>
        <v>186127.58375274431</v>
      </c>
      <c r="I29" s="133" t="str">
        <f>IF(I26="Tubing Only","","N/A")</f>
        <v/>
      </c>
      <c r="J29" s="133" t="str">
        <f>IF(J26="Tubing Only","","N/A")</f>
        <v/>
      </c>
      <c r="K29" s="133">
        <f>IF($F$2="Tubing only",H29,"N/A")</f>
        <v>186127.58375274431</v>
      </c>
      <c r="L29" s="174">
        <f>IF(AND($F$2="tubing only",OR($E29&lt;0.95*($E$14/$C$14)*$C29,$F29&lt;0.95*($F$14/$C$14)*$C29,$G29&lt;0.95*($G$14/$C$14)*$C29)),0,IF(NOT($F$2="tubing only"),"NA",100*H29/C29))</f>
        <v>0</v>
      </c>
      <c r="M29" t="str">
        <f>IF(AND(95&lt;L29,L29&lt;100),"For tubes only, provided your actual tube measures &gt;= your nominal OD and wall this is OK","")</f>
        <v/>
      </c>
    </row>
    <row r="30" spans="2:20">
      <c r="B30" s="112" t="s">
        <v>253</v>
      </c>
      <c r="C30" s="133">
        <f>C$28*C10/1000000</f>
        <v>130996.87383232574</v>
      </c>
      <c r="D30" s="151"/>
      <c r="E30" s="133">
        <f>IF(E24="no tubes","",IF(E14=0,"",E$28*E10/1000000))</f>
        <v>222742.84613033335</v>
      </c>
      <c r="F30" s="133" t="str">
        <f>IF(F24="no tubes","",IF(F14=0,"",F$28*F10/1000000))</f>
        <v/>
      </c>
      <c r="G30" s="133" t="str">
        <f>IF(G24="no tubes","",IF(G14=0,"",G$28*G10/1000000))</f>
        <v/>
      </c>
      <c r="H30" s="133">
        <f t="shared" si="0"/>
        <v>222742.84613033335</v>
      </c>
      <c r="I30" s="133" t="str">
        <f>IF(I26="Tubing Only","","N/A")</f>
        <v/>
      </c>
      <c r="J30" s="133" t="str">
        <f>IF(J26="Tubing Only","","N/A")</f>
        <v/>
      </c>
      <c r="K30" s="133">
        <f>IF($F$2="Tubing only",H30,"N/A")</f>
        <v>222742.84613033335</v>
      </c>
      <c r="L30" s="174">
        <f>IF(AND($F$2="tubing only",OR($E30&lt;0.95*($E$14/$C$14)*$C30,$F30&lt;0.95*($F$14/$C$14)*$C30,$G30&lt;0.95*($G$14/$C$14)*$C30)),0,IF(NOT($F$2="tubing only"),"NA",100*H30/C30))</f>
        <v>0</v>
      </c>
      <c r="M30" t="str">
        <f>IF(AND(95&lt;L30,L30&lt;100),"For tubes only, provided your actual tube measures &gt;= your nominal OD and wall this is OK","")</f>
        <v/>
      </c>
      <c r="S30" s="151"/>
    </row>
    <row r="31" spans="2:20">
      <c r="B31" s="112" t="s">
        <v>254</v>
      </c>
      <c r="C31" s="133">
        <f>C$28*C11/1000000</f>
        <v>64601.198054297631</v>
      </c>
      <c r="D31" s="151"/>
      <c r="E31" s="133">
        <f>IF(E24="no tubes","",IF(E14=0,"",E$28*E11/1000000))</f>
        <v>109845.78713276712</v>
      </c>
      <c r="F31" s="133" t="str">
        <f>IF(F24="no tubes","",IF(F14=0,"",F$28*F11/1000000))</f>
        <v/>
      </c>
      <c r="G31" s="133" t="str">
        <f>IF(G24="no tubes","",IF(G14=0,"",G$28*G11/1000000))</f>
        <v/>
      </c>
      <c r="H31" s="133">
        <f t="shared" si="0"/>
        <v>109845.78713276712</v>
      </c>
      <c r="I31" s="133" t="str">
        <f>IF(I26="Tubing Only","","N/A")</f>
        <v/>
      </c>
      <c r="J31" s="133" t="str">
        <f>IF(J26="Tubing Only","","N/A")</f>
        <v/>
      </c>
      <c r="K31" s="133">
        <f>IF($F$2="Tubing only",H31,"N/A")</f>
        <v>109845.78713276712</v>
      </c>
      <c r="L31" s="174">
        <f>IF(AND($F$2="tubing only",OR($E31&lt;0.95*($E$14/$C$14)*$C31,$F31&lt;0.95*($F$14/$C$14)*$C31,$G31&lt;0.95*($G$14/$C$14)*$C31)),0,IF(NOT($F$2="tubing only"),"NA",100*H31/C31))</f>
        <v>0</v>
      </c>
      <c r="M31" t="str">
        <f>IF(AND(95&lt;L31,L31&lt;100),"For tubes only, provided your actual tube measures &gt;= your nominal OD and wall this is OK","")</f>
        <v/>
      </c>
      <c r="S31" s="151"/>
    </row>
    <row r="32" spans="2:20">
      <c r="B32" s="112" t="s">
        <v>255</v>
      </c>
      <c r="C32" s="133">
        <f>IF(C14=0,"",C$28*C12/1000000)</f>
        <v>107668.66342382938</v>
      </c>
      <c r="D32" s="151"/>
      <c r="E32" s="133">
        <f>IF(E24="no tubes","",IF(E14=0,"",E$28*E12/1000000))</f>
        <v>183076.31188794522</v>
      </c>
      <c r="F32" s="133" t="str">
        <f>IF(F24="no tubes","",IF(F14=0,"",F$28*F12/1000000))</f>
        <v/>
      </c>
      <c r="G32" s="133" t="str">
        <f>IF(G24="no tubes","",IF(G14=0,"",G$28*G12/1000000))</f>
        <v/>
      </c>
      <c r="H32" s="133">
        <f t="shared" si="0"/>
        <v>183076.31188794522</v>
      </c>
      <c r="I32" s="133" t="str">
        <f>IF(I26="tubing only","","N/A")</f>
        <v/>
      </c>
      <c r="J32" s="133" t="str">
        <f>IF(J26="tubing only","","N/A")</f>
        <v/>
      </c>
      <c r="K32" s="133">
        <f>IF($F$2="Tubing only",H32,"N/A")</f>
        <v>183076.31188794522</v>
      </c>
      <c r="L32" s="174">
        <f>IF(AND($F$2="tubing only",OR($E32&lt;0.95*($E$14/$C$14)*$C32,$F32&lt;0.95*($F$14/$C$14)*$C32,$G32&lt;0.95*($G$14/$C$14)*$C32)),0,IF(NOT($F$2="tubing only"),"NA",100*H32/C32))</f>
        <v>0</v>
      </c>
      <c r="M32" t="str">
        <f>IF(AND(95&lt;L32,L32&lt;100),"For tubes only, provided your actual tube measures &gt;= your nominal OD and wall this is OK","")</f>
        <v/>
      </c>
      <c r="S32" s="151"/>
    </row>
    <row r="33" spans="2:16">
      <c r="B33" s="112" t="s">
        <v>256</v>
      </c>
      <c r="C33" s="133">
        <f>C14*4*C10*C26/(0.5*C24*1)</f>
        <v>2934.9167671181112</v>
      </c>
      <c r="E33" s="133">
        <f>IF(E24="no tubes","",IF(E14=0,"",E14*4*E10*E26/(0.5*E24*1)))</f>
        <v>3837.2430061874984</v>
      </c>
      <c r="F33" s="133" t="str">
        <f>IF(F24="no tubes","",IF(F14=0,"",F14*4*F10*F26/(0.5*F24*1)))</f>
        <v/>
      </c>
      <c r="G33" s="133" t="str">
        <f>IF(G24="no tubes","",IF(G14=0,"",G14*4*G10*G26/(0.5*G24*1)))</f>
        <v/>
      </c>
      <c r="H33" s="133">
        <f t="shared" si="0"/>
        <v>3837.2430061874984</v>
      </c>
      <c r="I33" s="133" t="str">
        <f>IF(I26="tubing only","","N/A")</f>
        <v/>
      </c>
      <c r="J33" s="133" t="str">
        <f>IF(J26="tubing only","","N/A")</f>
        <v/>
      </c>
      <c r="K33" s="133">
        <f>IF($F$2="Tubing only",H33,"N/A")</f>
        <v>3837.2430061874984</v>
      </c>
      <c r="L33" s="174">
        <f>IF(AND($F$2="tubing only",OR($E33&lt;0.95*($E$14/$C$14)*$C33,$F33&lt;0.95*($F$14/$C$14)*$C33,$G33&lt;0.95*($G$14/$C$14)*$C33)),0,IF(NOT($F$2="tubing only"),"NA",100*H33/C33))</f>
        <v>0</v>
      </c>
    </row>
    <row r="34" spans="2:16">
      <c r="B34" s="112" t="s">
        <v>257</v>
      </c>
      <c r="C34" s="133">
        <f>IF(C14=0,"",C33*1^3/(48*C27))</f>
        <v>1.1975065616797901E-2</v>
      </c>
      <c r="E34" s="133" t="e">
        <f>IF(E24="no tubes","",IF(E14=0,"",($C$33*1^3/(48*E27))))</f>
        <v>#DIV/0!</v>
      </c>
      <c r="F34" s="133" t="str">
        <f>IF(F24="no tubes","",IF(F14=0,"",($C$33*1^3/(48*F27))))</f>
        <v/>
      </c>
      <c r="G34" s="133" t="str">
        <f>IF(G24="no tubes","",IF(G14=0,"",($C$33*1^3/(48*G27))))</f>
        <v/>
      </c>
      <c r="H34" s="133" t="e">
        <f>IF(F2="composite only","",$C$33*1^3/(48*H27))</f>
        <v>#VALUE!</v>
      </c>
      <c r="I34" s="133" t="str">
        <f>IF(NOT($F$2="tubing only"),"N/A","")</f>
        <v/>
      </c>
      <c r="J34" s="133" t="str">
        <f>IF(NOT($F$2="tubing only"),"N/A","")</f>
        <v/>
      </c>
      <c r="K34" s="133" t="str">
        <f>IF($F$2="Tubing only","","N/A")</f>
        <v/>
      </c>
      <c r="L34" s="174" t="e">
        <f>IF(AND($F$2="tubing only",H34&gt;1.05*C34),101,IF(NOT($F$2="tubing only"),"NA",100*H34/C34))</f>
        <v>#VALUE!</v>
      </c>
    </row>
    <row r="35" spans="2:16">
      <c r="B35" s="112" t="s">
        <v>258</v>
      </c>
      <c r="C35" s="133">
        <f>0.5*C33*(C33*1^3/(48*C27))</f>
        <v>17.572910433039873</v>
      </c>
      <c r="E35" s="133" t="e">
        <f>IF(E24="no tubes","",0.5*E33*(E33*1^3/(48*E27)))</f>
        <v>#DIV/0!</v>
      </c>
      <c r="F35" s="133" t="str">
        <f>IF(F24="no tubes","",0.5*F33*(F33*1^3/(48*F27)))</f>
        <v/>
      </c>
      <c r="G35" s="133" t="str">
        <f>IF(G24="no tubes","",0.5*G33*(G33*1^3/(48*G27)))</f>
        <v/>
      </c>
      <c r="H35" s="133" t="e">
        <f>IF(SUM(E35:G35)&gt;0,SUM(E35:G35),"")</f>
        <v>#DIV/0!</v>
      </c>
      <c r="I35" s="133" t="str">
        <f>IF(I26="tubing only","","N/A")</f>
        <v/>
      </c>
      <c r="J35" s="133" t="str">
        <f>IF(J26="tubing only","","N/A")</f>
        <v/>
      </c>
      <c r="K35" s="133" t="e">
        <f>IF($F$2="Tubing only",H35,IF($F$2="Composite only",I35,IF($F$2="Tubes + Composite",H35+I35,"No Type Selected")))</f>
        <v>#DIV/0!</v>
      </c>
      <c r="L35" s="174" t="e">
        <f>IF(AND($F$2="tubing only",OR($E35&lt;(0.999*E14/C14)*$C35,$F35&lt;(F14/C14)*$C35,$G35&lt;(G14/C14)*$C35)),0,IF(NOT($F$2="tubing only"),"NA",100*H35/C35))</f>
        <v>#DIV/0!</v>
      </c>
      <c r="N35" s="42" t="s">
        <v>259</v>
      </c>
      <c r="O35" s="42"/>
      <c r="P35" s="42"/>
    </row>
    <row r="36" spans="2:16">
      <c r="C36" s="303">
        <f>0.99*C27/C14</f>
        <v>1684.9638590400007</v>
      </c>
      <c r="D36" s="304"/>
      <c r="E36" s="303">
        <f>IF(AND($F$2="tubing only",E14&gt;0),E27/E14,9E+99)</f>
        <v>0</v>
      </c>
      <c r="F36" s="303">
        <f>IF(AND($F$2="tubing only",F14&gt;0),F27/F14,9E+99)</f>
        <v>8.9999999999999999E+99</v>
      </c>
      <c r="G36" s="303">
        <f>IF(AND($F$2="tubing only",G14&gt;0),G27/G14,9E+99)</f>
        <v>8.9999999999999999E+99</v>
      </c>
      <c r="H36" s="22"/>
    </row>
    <row r="37" spans="2:16">
      <c r="B37" s="15" t="s">
        <v>288</v>
      </c>
      <c r="E37" s="151"/>
    </row>
    <row r="38" spans="2:16">
      <c r="B38" s="176"/>
      <c r="C38" s="177"/>
      <c r="D38" s="177"/>
      <c r="E38" s="177"/>
      <c r="F38" s="177"/>
      <c r="G38" s="177"/>
      <c r="H38" s="177"/>
      <c r="I38" s="177"/>
      <c r="J38" s="177"/>
      <c r="K38" s="177"/>
      <c r="L38" s="177"/>
      <c r="M38" s="177"/>
      <c r="N38" s="177"/>
      <c r="O38" s="177"/>
      <c r="P38" s="178"/>
    </row>
    <row r="39" spans="2:16">
      <c r="B39" s="179" t="s">
        <v>341</v>
      </c>
      <c r="C39" s="72"/>
      <c r="D39" s="72"/>
      <c r="E39" s="72"/>
      <c r="F39" s="72"/>
      <c r="G39" s="72"/>
      <c r="H39" s="72"/>
      <c r="I39" s="72"/>
      <c r="J39" s="72"/>
      <c r="K39" s="72"/>
      <c r="L39" s="72"/>
      <c r="M39" s="72"/>
      <c r="N39" s="72"/>
      <c r="O39" s="72"/>
      <c r="P39" s="101"/>
    </row>
    <row r="40" spans="2:16">
      <c r="B40" s="100"/>
      <c r="C40" s="72"/>
      <c r="D40" s="72"/>
      <c r="E40" s="72"/>
      <c r="F40" s="72"/>
      <c r="G40" s="72"/>
      <c r="H40" s="106"/>
      <c r="I40" s="72"/>
      <c r="J40" s="72"/>
      <c r="K40" s="72"/>
      <c r="L40" s="72"/>
      <c r="M40" s="72"/>
      <c r="N40" s="72"/>
      <c r="O40" s="72"/>
      <c r="P40" s="101"/>
    </row>
    <row r="41" spans="2:16">
      <c r="B41" s="100"/>
      <c r="C41" s="72"/>
      <c r="D41" s="72"/>
      <c r="E41" s="72"/>
      <c r="F41" s="72"/>
      <c r="G41" s="72"/>
      <c r="H41" s="72"/>
      <c r="I41" s="72"/>
      <c r="J41" s="72"/>
      <c r="K41" s="72"/>
      <c r="L41" s="72"/>
      <c r="M41" s="72"/>
      <c r="N41" s="72"/>
      <c r="O41" s="72"/>
      <c r="P41" s="101"/>
    </row>
    <row r="42" spans="2:16">
      <c r="B42" s="100"/>
      <c r="C42" s="72"/>
      <c r="D42" s="72"/>
      <c r="E42" s="72"/>
      <c r="F42" s="72"/>
      <c r="G42" s="72"/>
      <c r="H42" s="72"/>
      <c r="I42" s="72"/>
      <c r="J42" s="72"/>
      <c r="K42" s="72"/>
      <c r="L42" s="72"/>
      <c r="M42" s="72"/>
      <c r="N42" s="72"/>
      <c r="O42" s="72"/>
      <c r="P42" s="101"/>
    </row>
    <row r="43" spans="2:16">
      <c r="B43" s="100"/>
      <c r="C43" s="72"/>
      <c r="D43" s="72"/>
      <c r="E43" s="72"/>
      <c r="F43" s="72"/>
      <c r="G43" s="72"/>
      <c r="H43" s="72"/>
      <c r="I43" s="72"/>
      <c r="J43" s="72"/>
      <c r="K43" s="72"/>
      <c r="L43" s="72"/>
      <c r="M43" s="72"/>
      <c r="N43" s="72"/>
      <c r="O43" s="72"/>
      <c r="P43" s="101"/>
    </row>
    <row r="44" spans="2:16">
      <c r="B44" s="100"/>
      <c r="C44" s="72"/>
      <c r="D44" s="72"/>
      <c r="E44" s="72"/>
      <c r="F44" s="72"/>
      <c r="G44" s="72"/>
      <c r="H44" s="72"/>
      <c r="I44" s="72"/>
      <c r="J44" s="72"/>
      <c r="K44" s="72"/>
      <c r="L44" s="72"/>
      <c r="M44" s="72"/>
      <c r="N44" s="72"/>
      <c r="O44" s="72"/>
      <c r="P44" s="101"/>
    </row>
    <row r="45" spans="2:16">
      <c r="B45" s="100"/>
      <c r="C45" s="72"/>
      <c r="D45" s="72"/>
      <c r="E45" s="72"/>
      <c r="F45" s="72"/>
      <c r="G45" s="72"/>
      <c r="H45" s="72"/>
      <c r="I45" s="72"/>
      <c r="J45" s="72"/>
      <c r="K45" s="72"/>
      <c r="L45" s="72"/>
      <c r="M45" s="72"/>
      <c r="N45" s="72"/>
      <c r="O45" s="72"/>
      <c r="P45" s="101"/>
    </row>
    <row r="46" spans="2:16">
      <c r="B46" s="100"/>
      <c r="C46" s="72"/>
      <c r="D46" s="72"/>
      <c r="E46" s="72"/>
      <c r="F46" s="72"/>
      <c r="G46" s="72"/>
      <c r="H46" s="72"/>
      <c r="I46" s="72"/>
      <c r="J46" s="72"/>
      <c r="K46" s="72"/>
      <c r="L46" s="72"/>
      <c r="M46" s="72"/>
      <c r="N46" s="72"/>
      <c r="O46" s="72"/>
      <c r="P46" s="101"/>
    </row>
    <row r="47" spans="2:16">
      <c r="B47" s="100"/>
      <c r="C47" s="72"/>
      <c r="D47" s="72"/>
      <c r="E47" s="72"/>
      <c r="F47" s="72"/>
      <c r="G47" s="72"/>
      <c r="H47" s="72"/>
      <c r="I47" s="72"/>
      <c r="J47" s="72"/>
      <c r="K47" s="72"/>
      <c r="L47" s="72"/>
      <c r="M47" s="72"/>
      <c r="N47" s="72"/>
      <c r="O47" s="72"/>
      <c r="P47" s="101"/>
    </row>
    <row r="48" spans="2:16">
      <c r="B48" s="100"/>
      <c r="C48" s="72"/>
      <c r="D48" s="72"/>
      <c r="E48" s="72"/>
      <c r="F48" s="72"/>
      <c r="G48" s="72"/>
      <c r="H48" s="72"/>
      <c r="I48" s="72"/>
      <c r="J48" s="72"/>
      <c r="K48" s="72"/>
      <c r="L48" s="72"/>
      <c r="M48" s="72"/>
      <c r="N48" s="72"/>
      <c r="O48" s="72"/>
      <c r="P48" s="101"/>
    </row>
    <row r="49" spans="2:16">
      <c r="B49" s="100"/>
      <c r="C49" s="72"/>
      <c r="D49" s="72"/>
      <c r="E49" s="72"/>
      <c r="F49" s="72"/>
      <c r="G49" s="72"/>
      <c r="H49" s="72"/>
      <c r="I49" s="72"/>
      <c r="J49" s="72"/>
      <c r="K49" s="72"/>
      <c r="L49" s="72"/>
      <c r="M49" s="72"/>
      <c r="N49" s="72"/>
      <c r="O49" s="72"/>
      <c r="P49" s="101"/>
    </row>
    <row r="50" spans="2:16">
      <c r="B50" s="100"/>
      <c r="C50" s="72"/>
      <c r="D50" s="72"/>
      <c r="E50" s="72"/>
      <c r="F50" s="72"/>
      <c r="G50" s="72"/>
      <c r="H50" s="72"/>
      <c r="I50" s="72"/>
      <c r="J50" s="72"/>
      <c r="K50" s="72"/>
      <c r="L50" s="72"/>
      <c r="M50" s="72"/>
      <c r="N50" s="72"/>
      <c r="O50" s="72"/>
      <c r="P50" s="101"/>
    </row>
    <row r="51" spans="2:16">
      <c r="B51" s="100"/>
      <c r="C51" s="72"/>
      <c r="D51" s="72"/>
      <c r="E51" s="72"/>
      <c r="F51" s="72"/>
      <c r="G51" s="72"/>
      <c r="H51" s="72"/>
      <c r="I51" s="72"/>
      <c r="J51" s="72"/>
      <c r="K51" s="72"/>
      <c r="L51" s="72"/>
      <c r="M51" s="72"/>
      <c r="N51" s="72"/>
      <c r="O51" s="72"/>
      <c r="P51" s="101"/>
    </row>
    <row r="52" spans="2:16">
      <c r="B52" s="100"/>
      <c r="C52" s="72"/>
      <c r="D52" s="72"/>
      <c r="E52" s="72"/>
      <c r="F52" s="72"/>
      <c r="G52" s="72"/>
      <c r="H52" s="72"/>
      <c r="I52" s="72"/>
      <c r="J52" s="72"/>
      <c r="K52" s="72"/>
      <c r="L52" s="72"/>
      <c r="M52" s="72"/>
      <c r="N52" s="72"/>
      <c r="O52" s="72"/>
      <c r="P52" s="101"/>
    </row>
    <row r="53" spans="2:16">
      <c r="B53" s="100"/>
      <c r="C53" s="72"/>
      <c r="D53" s="72"/>
      <c r="E53" s="72"/>
      <c r="F53" s="72"/>
      <c r="G53" s="72"/>
      <c r="H53" s="72"/>
      <c r="I53" s="72"/>
      <c r="J53" s="72"/>
      <c r="K53" s="72"/>
      <c r="L53" s="72"/>
      <c r="M53" s="72"/>
      <c r="N53" s="72"/>
      <c r="O53" s="72"/>
      <c r="P53" s="101"/>
    </row>
    <row r="54" spans="2:16">
      <c r="B54" s="100"/>
      <c r="C54" s="72"/>
      <c r="D54" s="72"/>
      <c r="E54" s="72"/>
      <c r="F54" s="72"/>
      <c r="G54" s="72"/>
      <c r="H54" s="72"/>
      <c r="I54" s="72"/>
      <c r="J54" s="72"/>
      <c r="K54" s="72"/>
      <c r="L54" s="72"/>
      <c r="M54" s="72"/>
      <c r="N54" s="72"/>
      <c r="O54" s="72"/>
      <c r="P54" s="101"/>
    </row>
    <row r="55" spans="2:16">
      <c r="B55" s="100"/>
      <c r="C55" s="72"/>
      <c r="D55" s="72"/>
      <c r="E55" s="72"/>
      <c r="F55" s="72"/>
      <c r="G55" s="72"/>
      <c r="H55" s="72"/>
      <c r="I55" s="72"/>
      <c r="J55" s="72"/>
      <c r="K55" s="72"/>
      <c r="L55" s="72"/>
      <c r="M55" s="72"/>
      <c r="N55" s="72"/>
      <c r="O55" s="72"/>
      <c r="P55" s="101"/>
    </row>
    <row r="56" spans="2:16">
      <c r="B56" s="100"/>
      <c r="C56" s="72"/>
      <c r="D56" s="72"/>
      <c r="E56" s="72"/>
      <c r="F56" s="72"/>
      <c r="G56" s="72"/>
      <c r="H56" s="72"/>
      <c r="I56" s="72"/>
      <c r="J56" s="72"/>
      <c r="K56" s="72"/>
      <c r="L56" s="72"/>
      <c r="M56" s="72"/>
      <c r="N56" s="72"/>
      <c r="O56" s="72"/>
      <c r="P56" s="101"/>
    </row>
    <row r="57" spans="2:16">
      <c r="B57" s="100"/>
      <c r="C57" s="72"/>
      <c r="D57" s="72"/>
      <c r="E57" s="72"/>
      <c r="F57" s="72"/>
      <c r="G57" s="72"/>
      <c r="H57" s="72"/>
      <c r="I57" s="72"/>
      <c r="J57" s="72"/>
      <c r="K57" s="72"/>
      <c r="L57" s="72"/>
      <c r="M57" s="72"/>
      <c r="N57" s="72"/>
      <c r="O57" s="72"/>
      <c r="P57" s="101"/>
    </row>
    <row r="58" spans="2:16">
      <c r="B58" s="100"/>
      <c r="C58" s="72"/>
      <c r="D58" s="72"/>
      <c r="E58" s="72"/>
      <c r="F58" s="72"/>
      <c r="G58" s="72"/>
      <c r="H58" s="72"/>
      <c r="I58" s="72"/>
      <c r="J58" s="72"/>
      <c r="K58" s="72"/>
      <c r="L58" s="72"/>
      <c r="M58" s="72"/>
      <c r="N58" s="72"/>
      <c r="O58" s="72"/>
      <c r="P58" s="101"/>
    </row>
    <row r="59" spans="2:16">
      <c r="B59" s="100"/>
      <c r="C59" s="72"/>
      <c r="D59" s="72"/>
      <c r="E59" s="72"/>
      <c r="F59" s="72"/>
      <c r="G59" s="72"/>
      <c r="H59" s="72"/>
      <c r="I59" s="72"/>
      <c r="J59" s="72"/>
      <c r="K59" s="72"/>
      <c r="L59" s="72"/>
      <c r="M59" s="72"/>
      <c r="N59" s="72"/>
      <c r="O59" s="72"/>
      <c r="P59" s="101"/>
    </row>
    <row r="60" spans="2:16">
      <c r="B60" s="100"/>
      <c r="C60" s="72"/>
      <c r="D60" s="72"/>
      <c r="E60" s="72"/>
      <c r="F60" s="72"/>
      <c r="G60" s="72"/>
      <c r="H60" s="72"/>
      <c r="I60" s="72"/>
      <c r="J60" s="72"/>
      <c r="K60" s="72"/>
      <c r="L60" s="72"/>
      <c r="M60" s="72"/>
      <c r="N60" s="72"/>
      <c r="O60" s="72"/>
      <c r="P60" s="101"/>
    </row>
    <row r="61" spans="2:16">
      <c r="B61" s="100"/>
      <c r="C61" s="72"/>
      <c r="D61" s="72"/>
      <c r="E61" s="72"/>
      <c r="F61" s="72"/>
      <c r="G61" s="72"/>
      <c r="H61" s="72"/>
      <c r="I61" s="72"/>
      <c r="J61" s="72"/>
      <c r="K61" s="72"/>
      <c r="L61" s="72"/>
      <c r="M61" s="72"/>
      <c r="N61" s="72"/>
      <c r="O61" s="72"/>
      <c r="P61" s="101"/>
    </row>
    <row r="62" spans="2:16">
      <c r="B62" s="100"/>
      <c r="C62" s="72"/>
      <c r="D62" s="72"/>
      <c r="E62" s="72"/>
      <c r="F62" s="72"/>
      <c r="G62" s="72"/>
      <c r="H62" s="72"/>
      <c r="I62" s="72"/>
      <c r="J62" s="72"/>
      <c r="K62" s="72"/>
      <c r="L62" s="72"/>
      <c r="M62" s="72"/>
      <c r="N62" s="72"/>
      <c r="O62" s="72"/>
      <c r="P62" s="101"/>
    </row>
    <row r="63" spans="2:16">
      <c r="B63" s="100"/>
      <c r="C63" s="72"/>
      <c r="D63" s="72"/>
      <c r="E63" s="72"/>
      <c r="F63" s="72"/>
      <c r="G63" s="72"/>
      <c r="H63" s="72"/>
      <c r="I63" s="72"/>
      <c r="J63" s="72"/>
      <c r="K63" s="72"/>
      <c r="L63" s="72"/>
      <c r="M63" s="72"/>
      <c r="N63" s="72"/>
      <c r="O63" s="72"/>
      <c r="P63" s="101"/>
    </row>
    <row r="64" spans="2:16">
      <c r="B64" s="100"/>
      <c r="C64" s="72"/>
      <c r="D64" s="72"/>
      <c r="E64" s="72"/>
      <c r="F64" s="72"/>
      <c r="G64" s="72"/>
      <c r="H64" s="72"/>
      <c r="I64" s="72"/>
      <c r="J64" s="72"/>
      <c r="K64" s="72"/>
      <c r="L64" s="72"/>
      <c r="M64" s="72"/>
      <c r="N64" s="72"/>
      <c r="O64" s="72"/>
      <c r="P64" s="101"/>
    </row>
    <row r="65" spans="2:16">
      <c r="B65" s="100"/>
      <c r="C65" s="72"/>
      <c r="D65" s="72"/>
      <c r="E65" s="72"/>
      <c r="F65" s="72"/>
      <c r="G65" s="72"/>
      <c r="H65" s="72"/>
      <c r="I65" s="72"/>
      <c r="J65" s="72"/>
      <c r="K65" s="72"/>
      <c r="L65" s="72"/>
      <c r="M65" s="72"/>
      <c r="N65" s="72"/>
      <c r="O65" s="72"/>
      <c r="P65" s="101"/>
    </row>
    <row r="66" spans="2:16">
      <c r="B66" s="100"/>
      <c r="C66" s="72"/>
      <c r="D66" s="72"/>
      <c r="E66" s="72"/>
      <c r="F66" s="72"/>
      <c r="G66" s="72"/>
      <c r="H66" s="72"/>
      <c r="I66" s="72"/>
      <c r="J66" s="72"/>
      <c r="K66" s="72"/>
      <c r="L66" s="72"/>
      <c r="M66" s="72"/>
      <c r="N66" s="72"/>
      <c r="O66" s="72"/>
      <c r="P66" s="101"/>
    </row>
    <row r="67" spans="2:16">
      <c r="B67" s="100"/>
      <c r="C67" s="72"/>
      <c r="D67" s="72"/>
      <c r="E67" s="72"/>
      <c r="F67" s="72"/>
      <c r="G67" s="72"/>
      <c r="H67" s="72"/>
      <c r="I67" s="72"/>
      <c r="J67" s="72"/>
      <c r="K67" s="72"/>
      <c r="L67" s="72"/>
      <c r="M67" s="72"/>
      <c r="N67" s="72"/>
      <c r="O67" s="72"/>
      <c r="P67" s="101"/>
    </row>
    <row r="68" spans="2:16">
      <c r="B68" s="100"/>
      <c r="C68" s="72"/>
      <c r="D68" s="72"/>
      <c r="E68" s="72"/>
      <c r="F68" s="72"/>
      <c r="G68" s="72"/>
      <c r="H68" s="72"/>
      <c r="I68" s="72"/>
      <c r="J68" s="72"/>
      <c r="K68" s="72"/>
      <c r="L68" s="72"/>
      <c r="M68" s="72"/>
      <c r="N68" s="72"/>
      <c r="O68" s="72"/>
      <c r="P68" s="101"/>
    </row>
    <row r="69" spans="2:16">
      <c r="B69" s="100"/>
      <c r="C69" s="72"/>
      <c r="D69" s="72"/>
      <c r="E69" s="72"/>
      <c r="F69" s="72"/>
      <c r="G69" s="72"/>
      <c r="H69" s="72"/>
      <c r="I69" s="72"/>
      <c r="J69" s="72"/>
      <c r="K69" s="72"/>
      <c r="L69" s="72"/>
      <c r="M69" s="72"/>
      <c r="N69" s="72"/>
      <c r="O69" s="72"/>
      <c r="P69" s="101"/>
    </row>
    <row r="70" spans="2:16">
      <c r="B70" s="100"/>
      <c r="C70" s="72"/>
      <c r="D70" s="72"/>
      <c r="E70" s="72"/>
      <c r="F70" s="72"/>
      <c r="G70" s="72"/>
      <c r="H70" s="72"/>
      <c r="I70" s="72"/>
      <c r="J70" s="72"/>
      <c r="K70" s="72"/>
      <c r="L70" s="72"/>
      <c r="M70" s="72"/>
      <c r="N70" s="72"/>
      <c r="O70" s="72"/>
      <c r="P70" s="101"/>
    </row>
    <row r="71" spans="2:16">
      <c r="B71" s="100"/>
      <c r="C71" s="72"/>
      <c r="D71" s="72"/>
      <c r="E71" s="72"/>
      <c r="F71" s="72"/>
      <c r="G71" s="72"/>
      <c r="H71" s="72"/>
      <c r="I71" s="72"/>
      <c r="J71" s="72"/>
      <c r="K71" s="72"/>
      <c r="L71" s="72"/>
      <c r="M71" s="72"/>
      <c r="N71" s="72"/>
      <c r="O71" s="72"/>
      <c r="P71" s="101"/>
    </row>
    <row r="72" spans="2:16">
      <c r="B72" s="100"/>
      <c r="C72" s="72"/>
      <c r="D72" s="72"/>
      <c r="E72" s="72"/>
      <c r="F72" s="72"/>
      <c r="G72" s="72"/>
      <c r="H72" s="72"/>
      <c r="I72" s="72"/>
      <c r="J72" s="72"/>
      <c r="K72" s="72"/>
      <c r="L72" s="72"/>
      <c r="M72" s="72"/>
      <c r="N72" s="72"/>
      <c r="O72" s="72"/>
      <c r="P72" s="101"/>
    </row>
    <row r="73" spans="2:16">
      <c r="B73" s="100"/>
      <c r="C73" s="72"/>
      <c r="D73" s="72"/>
      <c r="E73" s="72"/>
      <c r="F73" s="72"/>
      <c r="G73" s="72"/>
      <c r="H73" s="72"/>
      <c r="I73" s="72"/>
      <c r="J73" s="72"/>
      <c r="K73" s="72"/>
      <c r="L73" s="72"/>
      <c r="M73" s="72"/>
      <c r="N73" s="72"/>
      <c r="O73" s="72"/>
      <c r="P73" s="101"/>
    </row>
    <row r="74" spans="2:16">
      <c r="B74" s="100"/>
      <c r="C74" s="72"/>
      <c r="D74" s="72"/>
      <c r="E74" s="72"/>
      <c r="F74" s="72"/>
      <c r="G74" s="72"/>
      <c r="H74" s="72"/>
      <c r="I74" s="72"/>
      <c r="J74" s="72"/>
      <c r="K74" s="72"/>
      <c r="L74" s="72"/>
      <c r="M74" s="72"/>
      <c r="N74" s="72"/>
      <c r="O74" s="72"/>
      <c r="P74" s="101"/>
    </row>
    <row r="75" spans="2:16">
      <c r="B75" s="100"/>
      <c r="C75" s="72"/>
      <c r="D75" s="72"/>
      <c r="E75" s="72"/>
      <c r="F75" s="72"/>
      <c r="G75" s="72"/>
      <c r="H75" s="72"/>
      <c r="I75" s="72"/>
      <c r="J75" s="72"/>
      <c r="K75" s="72"/>
      <c r="L75" s="72"/>
      <c r="M75" s="72"/>
      <c r="N75" s="72"/>
      <c r="O75" s="72"/>
      <c r="P75" s="101"/>
    </row>
    <row r="76" spans="2:16">
      <c r="B76" s="100"/>
      <c r="C76" s="72"/>
      <c r="D76" s="72"/>
      <c r="E76" s="72"/>
      <c r="F76" s="72"/>
      <c r="G76" s="72"/>
      <c r="H76" s="72"/>
      <c r="I76" s="72"/>
      <c r="J76" s="72"/>
      <c r="K76" s="72"/>
      <c r="L76" s="72"/>
      <c r="M76" s="72"/>
      <c r="N76" s="72"/>
      <c r="O76" s="72"/>
      <c r="P76" s="101"/>
    </row>
    <row r="77" spans="2:16">
      <c r="B77" s="100"/>
      <c r="C77" s="72"/>
      <c r="D77" s="72"/>
      <c r="E77" s="72"/>
      <c r="F77" s="72"/>
      <c r="G77" s="72"/>
      <c r="H77" s="72"/>
      <c r="I77" s="72"/>
      <c r="J77" s="72"/>
      <c r="K77" s="72"/>
      <c r="L77" s="72"/>
      <c r="M77" s="72"/>
      <c r="N77" s="72"/>
      <c r="O77" s="72"/>
      <c r="P77" s="101"/>
    </row>
    <row r="78" spans="2:16">
      <c r="B78" s="100"/>
      <c r="C78" s="72"/>
      <c r="D78" s="72"/>
      <c r="E78" s="72"/>
      <c r="F78" s="72"/>
      <c r="G78" s="72"/>
      <c r="H78" s="72"/>
      <c r="I78" s="72"/>
      <c r="J78" s="72"/>
      <c r="K78" s="72"/>
      <c r="L78" s="72"/>
      <c r="M78" s="72"/>
      <c r="N78" s="72"/>
      <c r="O78" s="72"/>
      <c r="P78" s="101"/>
    </row>
    <row r="79" spans="2:16">
      <c r="B79" s="100"/>
      <c r="C79" s="72"/>
      <c r="D79" s="72"/>
      <c r="E79" s="72"/>
      <c r="F79" s="72"/>
      <c r="G79" s="72"/>
      <c r="H79" s="72"/>
      <c r="I79" s="72"/>
      <c r="J79" s="72"/>
      <c r="K79" s="72"/>
      <c r="L79" s="72"/>
      <c r="M79" s="72"/>
      <c r="N79" s="72"/>
      <c r="O79" s="72"/>
      <c r="P79" s="101"/>
    </row>
    <row r="80" spans="2:16">
      <c r="B80" s="100"/>
      <c r="C80" s="72"/>
      <c r="D80" s="72"/>
      <c r="E80" s="72"/>
      <c r="F80" s="72"/>
      <c r="G80" s="72"/>
      <c r="H80" s="72"/>
      <c r="I80" s="72"/>
      <c r="J80" s="72"/>
      <c r="K80" s="72"/>
      <c r="L80" s="72"/>
      <c r="M80" s="72"/>
      <c r="N80" s="72"/>
      <c r="O80" s="72"/>
      <c r="P80" s="101"/>
    </row>
    <row r="81" spans="2:16">
      <c r="B81" s="100"/>
      <c r="C81" s="72"/>
      <c r="D81" s="72"/>
      <c r="E81" s="72"/>
      <c r="F81" s="72"/>
      <c r="G81" s="72"/>
      <c r="H81" s="72"/>
      <c r="I81" s="72"/>
      <c r="J81" s="72"/>
      <c r="K81" s="72"/>
      <c r="L81" s="72"/>
      <c r="M81" s="72"/>
      <c r="N81" s="72"/>
      <c r="O81" s="72"/>
      <c r="P81" s="101"/>
    </row>
    <row r="82" spans="2:16">
      <c r="B82" s="100"/>
      <c r="C82" s="72"/>
      <c r="D82" s="72"/>
      <c r="E82" s="72"/>
      <c r="F82" s="72"/>
      <c r="G82" s="72"/>
      <c r="H82" s="72"/>
      <c r="I82" s="72"/>
      <c r="J82" s="72"/>
      <c r="K82" s="72"/>
      <c r="L82" s="72"/>
      <c r="M82" s="72"/>
      <c r="N82" s="72"/>
      <c r="O82" s="72"/>
      <c r="P82" s="101"/>
    </row>
    <row r="83" spans="2:16">
      <c r="B83" s="100"/>
      <c r="C83" s="72"/>
      <c r="D83" s="72"/>
      <c r="E83" s="72"/>
      <c r="F83" s="72"/>
      <c r="G83" s="72"/>
      <c r="H83" s="72"/>
      <c r="I83" s="72"/>
      <c r="J83" s="72"/>
      <c r="K83" s="72"/>
      <c r="L83" s="72"/>
      <c r="M83" s="72"/>
      <c r="N83" s="72"/>
      <c r="O83" s="72"/>
      <c r="P83" s="101"/>
    </row>
    <row r="84" spans="2:16">
      <c r="B84" s="100"/>
      <c r="C84" s="72"/>
      <c r="D84" s="72"/>
      <c r="E84" s="72"/>
      <c r="F84" s="72"/>
      <c r="G84" s="72"/>
      <c r="H84" s="72"/>
      <c r="I84" s="72"/>
      <c r="J84" s="72"/>
      <c r="K84" s="72"/>
      <c r="L84" s="72"/>
      <c r="M84" s="72"/>
      <c r="N84" s="72"/>
      <c r="O84" s="72"/>
      <c r="P84" s="101"/>
    </row>
    <row r="85" spans="2:16">
      <c r="B85" s="100"/>
      <c r="C85" s="72"/>
      <c r="D85" s="72"/>
      <c r="E85" s="72"/>
      <c r="F85" s="72"/>
      <c r="G85" s="72"/>
      <c r="H85" s="72"/>
      <c r="I85" s="72"/>
      <c r="J85" s="72"/>
      <c r="K85" s="72"/>
      <c r="L85" s="72"/>
      <c r="M85" s="72"/>
      <c r="N85" s="72"/>
      <c r="O85" s="72"/>
      <c r="P85" s="101"/>
    </row>
    <row r="86" spans="2:16">
      <c r="B86" s="100"/>
      <c r="C86" s="72"/>
      <c r="D86" s="72"/>
      <c r="E86" s="72"/>
      <c r="F86" s="72"/>
      <c r="G86" s="72"/>
      <c r="H86" s="72"/>
      <c r="I86" s="72"/>
      <c r="J86" s="72"/>
      <c r="K86" s="72"/>
      <c r="L86" s="72"/>
      <c r="M86" s="72"/>
      <c r="N86" s="72"/>
      <c r="O86" s="72"/>
      <c r="P86" s="101"/>
    </row>
    <row r="87" spans="2:16">
      <c r="B87" s="100"/>
      <c r="C87" s="72"/>
      <c r="D87" s="72"/>
      <c r="E87" s="72"/>
      <c r="F87" s="72"/>
      <c r="G87" s="72"/>
      <c r="H87" s="72"/>
      <c r="I87" s="72"/>
      <c r="J87" s="72"/>
      <c r="K87" s="72"/>
      <c r="L87" s="72"/>
      <c r="M87" s="72"/>
      <c r="N87" s="72"/>
      <c r="O87" s="72"/>
      <c r="P87" s="101"/>
    </row>
    <row r="88" spans="2:16">
      <c r="B88" s="100"/>
      <c r="C88" s="72"/>
      <c r="D88" s="72"/>
      <c r="E88" s="72"/>
      <c r="F88" s="72"/>
      <c r="G88" s="72"/>
      <c r="H88" s="72"/>
      <c r="I88" s="72"/>
      <c r="J88" s="72"/>
      <c r="K88" s="72"/>
      <c r="L88" s="72"/>
      <c r="M88" s="72"/>
      <c r="N88" s="72"/>
      <c r="O88" s="72"/>
      <c r="P88" s="101"/>
    </row>
    <row r="89" spans="2:16">
      <c r="B89" s="100"/>
      <c r="C89" s="72"/>
      <c r="D89" s="72"/>
      <c r="E89" s="72"/>
      <c r="F89" s="72"/>
      <c r="G89" s="72"/>
      <c r="H89" s="72"/>
      <c r="I89" s="72"/>
      <c r="J89" s="72"/>
      <c r="K89" s="72"/>
      <c r="L89" s="72"/>
      <c r="M89" s="72"/>
      <c r="N89" s="72"/>
      <c r="O89" s="72"/>
      <c r="P89" s="101"/>
    </row>
    <row r="90" spans="2:16">
      <c r="B90" s="100"/>
      <c r="C90" s="72"/>
      <c r="D90" s="72"/>
      <c r="E90" s="72"/>
      <c r="F90" s="72"/>
      <c r="G90" s="72"/>
      <c r="H90" s="72"/>
      <c r="I90" s="72"/>
      <c r="J90" s="72"/>
      <c r="K90" s="72"/>
      <c r="L90" s="72"/>
      <c r="M90" s="72"/>
      <c r="N90" s="72"/>
      <c r="O90" s="72"/>
      <c r="P90" s="101"/>
    </row>
    <row r="91" spans="2:16">
      <c r="B91" s="100"/>
      <c r="C91" s="72"/>
      <c r="D91" s="72"/>
      <c r="E91" s="72"/>
      <c r="F91" s="72"/>
      <c r="G91" s="72"/>
      <c r="H91" s="72"/>
      <c r="I91" s="72"/>
      <c r="J91" s="72"/>
      <c r="K91" s="72"/>
      <c r="L91" s="72"/>
      <c r="M91" s="72"/>
      <c r="N91" s="72"/>
      <c r="O91" s="72"/>
      <c r="P91" s="101"/>
    </row>
    <row r="92" spans="2:16">
      <c r="B92" s="100"/>
      <c r="C92" s="72"/>
      <c r="D92" s="72"/>
      <c r="E92" s="72"/>
      <c r="F92" s="72"/>
      <c r="G92" s="72"/>
      <c r="H92" s="72"/>
      <c r="I92" s="72"/>
      <c r="J92" s="72"/>
      <c r="K92" s="72"/>
      <c r="L92" s="72"/>
      <c r="M92" s="72"/>
      <c r="N92" s="72"/>
      <c r="O92" s="72"/>
      <c r="P92" s="101"/>
    </row>
    <row r="93" spans="2:16">
      <c r="B93" s="100"/>
      <c r="C93" s="72"/>
      <c r="D93" s="72"/>
      <c r="E93" s="72"/>
      <c r="F93" s="72"/>
      <c r="G93" s="72"/>
      <c r="H93" s="72"/>
      <c r="I93" s="72"/>
      <c r="J93" s="72"/>
      <c r="K93" s="72"/>
      <c r="L93" s="72"/>
      <c r="M93" s="72"/>
      <c r="N93" s="72"/>
      <c r="O93" s="72"/>
      <c r="P93" s="101"/>
    </row>
    <row r="94" spans="2:16">
      <c r="B94" s="100"/>
      <c r="C94" s="72"/>
      <c r="D94" s="72"/>
      <c r="E94" s="72"/>
      <c r="F94" s="72"/>
      <c r="G94" s="72"/>
      <c r="H94" s="72"/>
      <c r="I94" s="72"/>
      <c r="J94" s="72"/>
      <c r="K94" s="72"/>
      <c r="L94" s="72"/>
      <c r="M94" s="72"/>
      <c r="N94" s="72"/>
      <c r="O94" s="72"/>
      <c r="P94" s="101"/>
    </row>
    <row r="95" spans="2:16">
      <c r="B95" s="100"/>
      <c r="C95" s="72"/>
      <c r="D95" s="72"/>
      <c r="E95" s="72"/>
      <c r="F95" s="72"/>
      <c r="G95" s="72"/>
      <c r="H95" s="72"/>
      <c r="I95" s="72"/>
      <c r="J95" s="72"/>
      <c r="K95" s="72"/>
      <c r="L95" s="72"/>
      <c r="M95" s="72"/>
      <c r="N95" s="72"/>
      <c r="O95" s="72"/>
      <c r="P95" s="101"/>
    </row>
    <row r="96" spans="2:16">
      <c r="B96" s="100"/>
      <c r="C96" s="72"/>
      <c r="D96" s="72"/>
      <c r="E96" s="72"/>
      <c r="F96" s="72"/>
      <c r="G96" s="72"/>
      <c r="H96" s="72"/>
      <c r="I96" s="72"/>
      <c r="J96" s="72"/>
      <c r="K96" s="72"/>
      <c r="L96" s="72"/>
      <c r="M96" s="72"/>
      <c r="N96" s="72"/>
      <c r="O96" s="72"/>
      <c r="P96" s="101"/>
    </row>
    <row r="97" spans="2:16">
      <c r="B97" s="100"/>
      <c r="C97" s="72"/>
      <c r="D97" s="72"/>
      <c r="E97" s="72"/>
      <c r="F97" s="72"/>
      <c r="G97" s="72"/>
      <c r="H97" s="72"/>
      <c r="I97" s="72"/>
      <c r="J97" s="72"/>
      <c r="K97" s="72"/>
      <c r="L97" s="72"/>
      <c r="M97" s="72"/>
      <c r="N97" s="72"/>
      <c r="O97" s="72"/>
      <c r="P97" s="101"/>
    </row>
    <row r="98" spans="2:16">
      <c r="B98" s="100"/>
      <c r="C98" s="72"/>
      <c r="D98" s="72"/>
      <c r="E98" s="72"/>
      <c r="F98" s="72"/>
      <c r="G98" s="72"/>
      <c r="H98" s="72"/>
      <c r="I98" s="72"/>
      <c r="J98" s="72"/>
      <c r="K98" s="72"/>
      <c r="L98" s="72"/>
      <c r="M98" s="72"/>
      <c r="N98" s="72"/>
      <c r="O98" s="72"/>
      <c r="P98" s="101"/>
    </row>
    <row r="99" spans="2:16">
      <c r="B99" s="100"/>
      <c r="C99" s="72"/>
      <c r="D99" s="72"/>
      <c r="E99" s="72"/>
      <c r="F99" s="72"/>
      <c r="G99" s="72"/>
      <c r="H99" s="72"/>
      <c r="I99" s="72"/>
      <c r="J99" s="72"/>
      <c r="K99" s="72"/>
      <c r="L99" s="72"/>
      <c r="M99" s="72"/>
      <c r="N99" s="72"/>
      <c r="O99" s="72"/>
      <c r="P99" s="101"/>
    </row>
    <row r="100" spans="2:16">
      <c r="B100" s="100"/>
      <c r="C100" s="72"/>
      <c r="D100" s="72"/>
      <c r="E100" s="72"/>
      <c r="F100" s="72"/>
      <c r="G100" s="72"/>
      <c r="H100" s="72"/>
      <c r="I100" s="72"/>
      <c r="J100" s="72"/>
      <c r="K100" s="72"/>
      <c r="L100" s="72"/>
      <c r="M100" s="72"/>
      <c r="N100" s="72"/>
      <c r="O100" s="72"/>
      <c r="P100" s="101"/>
    </row>
    <row r="101" spans="2:16">
      <c r="B101" s="100"/>
      <c r="C101" s="72"/>
      <c r="D101" s="72"/>
      <c r="E101" s="72"/>
      <c r="F101" s="72"/>
      <c r="G101" s="72"/>
      <c r="H101" s="72"/>
      <c r="I101" s="72"/>
      <c r="J101" s="72"/>
      <c r="K101" s="72"/>
      <c r="L101" s="72"/>
      <c r="M101" s="72"/>
      <c r="N101" s="72"/>
      <c r="O101" s="72"/>
      <c r="P101" s="101"/>
    </row>
    <row r="102" spans="2:16">
      <c r="B102" s="100"/>
      <c r="C102" s="72"/>
      <c r="D102" s="72"/>
      <c r="E102" s="72"/>
      <c r="F102" s="72"/>
      <c r="G102" s="72"/>
      <c r="H102" s="72"/>
      <c r="I102" s="72"/>
      <c r="J102" s="72"/>
      <c r="K102" s="72"/>
      <c r="L102" s="72"/>
      <c r="M102" s="72"/>
      <c r="N102" s="72"/>
      <c r="O102" s="72"/>
      <c r="P102" s="101"/>
    </row>
    <row r="103" spans="2:16">
      <c r="B103" s="100"/>
      <c r="C103" s="72"/>
      <c r="D103" s="72"/>
      <c r="E103" s="72"/>
      <c r="F103" s="72"/>
      <c r="G103" s="72"/>
      <c r="H103" s="72"/>
      <c r="I103" s="72"/>
      <c r="J103" s="72"/>
      <c r="K103" s="72"/>
      <c r="L103" s="72"/>
      <c r="M103" s="72"/>
      <c r="N103" s="72"/>
      <c r="O103" s="72"/>
      <c r="P103" s="101"/>
    </row>
    <row r="104" spans="2:16">
      <c r="B104" s="100"/>
      <c r="C104" s="72"/>
      <c r="D104" s="72"/>
      <c r="E104" s="72"/>
      <c r="F104" s="72"/>
      <c r="G104" s="72"/>
      <c r="H104" s="72"/>
      <c r="I104" s="72"/>
      <c r="J104" s="72"/>
      <c r="K104" s="72"/>
      <c r="L104" s="72"/>
      <c r="M104" s="72"/>
      <c r="N104" s="72"/>
      <c r="O104" s="72"/>
      <c r="P104" s="101"/>
    </row>
    <row r="105" spans="2:16">
      <c r="B105" s="100"/>
      <c r="C105" s="72"/>
      <c r="D105" s="72"/>
      <c r="E105" s="72"/>
      <c r="F105" s="72"/>
      <c r="G105" s="72"/>
      <c r="H105" s="72"/>
      <c r="I105" s="72"/>
      <c r="J105" s="72"/>
      <c r="K105" s="72"/>
      <c r="L105" s="72"/>
      <c r="M105" s="72"/>
      <c r="N105" s="72"/>
      <c r="O105" s="72"/>
      <c r="P105" s="101"/>
    </row>
    <row r="106" spans="2:16">
      <c r="B106" s="100"/>
      <c r="C106" s="72"/>
      <c r="D106" s="72"/>
      <c r="E106" s="72"/>
      <c r="F106" s="72"/>
      <c r="G106" s="72"/>
      <c r="H106" s="72"/>
      <c r="I106" s="72"/>
      <c r="J106" s="72"/>
      <c r="K106" s="72"/>
      <c r="L106" s="72"/>
      <c r="M106" s="72"/>
      <c r="N106" s="72"/>
      <c r="O106" s="72"/>
      <c r="P106" s="101"/>
    </row>
    <row r="107" spans="2:16">
      <c r="B107" s="100"/>
      <c r="C107" s="72"/>
      <c r="D107" s="72"/>
      <c r="E107" s="72"/>
      <c r="F107" s="72"/>
      <c r="G107" s="72"/>
      <c r="H107" s="72"/>
      <c r="I107" s="72"/>
      <c r="J107" s="72"/>
      <c r="K107" s="72"/>
      <c r="L107" s="72"/>
      <c r="M107" s="72"/>
      <c r="N107" s="72"/>
      <c r="O107" s="72"/>
      <c r="P107" s="101"/>
    </row>
    <row r="108" spans="2:16">
      <c r="B108" s="100"/>
      <c r="C108" s="72"/>
      <c r="D108" s="72"/>
      <c r="E108" s="72"/>
      <c r="F108" s="72"/>
      <c r="G108" s="72"/>
      <c r="H108" s="72"/>
      <c r="I108" s="72"/>
      <c r="J108" s="72"/>
      <c r="K108" s="72"/>
      <c r="L108" s="72"/>
      <c r="M108" s="72"/>
      <c r="N108" s="72"/>
      <c r="O108" s="72"/>
      <c r="P108" s="101"/>
    </row>
    <row r="109" spans="2:16">
      <c r="B109" s="100"/>
      <c r="C109" s="72"/>
      <c r="D109" s="72"/>
      <c r="E109" s="72"/>
      <c r="F109" s="72"/>
      <c r="G109" s="72"/>
      <c r="H109" s="72"/>
      <c r="I109" s="72"/>
      <c r="J109" s="72"/>
      <c r="K109" s="72"/>
      <c r="L109" s="72"/>
      <c r="M109" s="72"/>
      <c r="N109" s="72"/>
      <c r="O109" s="72"/>
      <c r="P109" s="101"/>
    </row>
    <row r="110" spans="2:16">
      <c r="B110" s="100"/>
      <c r="C110" s="72"/>
      <c r="D110" s="72"/>
      <c r="E110" s="72"/>
      <c r="F110" s="72"/>
      <c r="G110" s="72"/>
      <c r="H110" s="72"/>
      <c r="I110" s="72"/>
      <c r="J110" s="72"/>
      <c r="K110" s="72"/>
      <c r="L110" s="72"/>
      <c r="M110" s="72"/>
      <c r="N110" s="72"/>
      <c r="O110" s="72"/>
      <c r="P110" s="101"/>
    </row>
    <row r="111" spans="2:16">
      <c r="B111" s="100"/>
      <c r="C111" s="72"/>
      <c r="D111" s="72"/>
      <c r="E111" s="72"/>
      <c r="F111" s="72"/>
      <c r="G111" s="72"/>
      <c r="H111" s="72"/>
      <c r="I111" s="72"/>
      <c r="J111" s="72"/>
      <c r="K111" s="72"/>
      <c r="L111" s="72"/>
      <c r="M111" s="72"/>
      <c r="N111" s="72"/>
      <c r="O111" s="72"/>
      <c r="P111" s="101"/>
    </row>
    <row r="112" spans="2:16">
      <c r="B112" s="100"/>
      <c r="C112" s="72"/>
      <c r="D112" s="72"/>
      <c r="E112" s="72"/>
      <c r="F112" s="72"/>
      <c r="G112" s="72"/>
      <c r="H112" s="72"/>
      <c r="I112" s="72"/>
      <c r="J112" s="72"/>
      <c r="K112" s="72"/>
      <c r="L112" s="72"/>
      <c r="M112" s="72"/>
      <c r="N112" s="72"/>
      <c r="O112" s="72"/>
      <c r="P112" s="101"/>
    </row>
    <row r="113" spans="2:16">
      <c r="B113" s="100"/>
      <c r="C113" s="72"/>
      <c r="D113" s="72"/>
      <c r="E113" s="72"/>
      <c r="F113" s="72"/>
      <c r="G113" s="72"/>
      <c r="H113" s="72"/>
      <c r="I113" s="72"/>
      <c r="J113" s="72"/>
      <c r="K113" s="72"/>
      <c r="L113" s="72"/>
      <c r="M113" s="72"/>
      <c r="N113" s="72"/>
      <c r="O113" s="72"/>
      <c r="P113" s="101"/>
    </row>
    <row r="114" spans="2:16">
      <c r="B114" s="100"/>
      <c r="C114" s="72"/>
      <c r="D114" s="72"/>
      <c r="E114" s="72"/>
      <c r="F114" s="72"/>
      <c r="G114" s="72"/>
      <c r="H114" s="72"/>
      <c r="I114" s="72"/>
      <c r="J114" s="72"/>
      <c r="K114" s="72"/>
      <c r="L114" s="72"/>
      <c r="M114" s="72"/>
      <c r="N114" s="72"/>
      <c r="O114" s="72"/>
      <c r="P114" s="101"/>
    </row>
    <row r="115" spans="2:16">
      <c r="B115" s="100"/>
      <c r="C115" s="72"/>
      <c r="D115" s="72"/>
      <c r="E115" s="72"/>
      <c r="F115" s="72"/>
      <c r="G115" s="72"/>
      <c r="H115" s="72"/>
      <c r="I115" s="72"/>
      <c r="J115" s="72"/>
      <c r="K115" s="72"/>
      <c r="L115" s="72"/>
      <c r="M115" s="72"/>
      <c r="N115" s="72"/>
      <c r="O115" s="72"/>
      <c r="P115" s="101"/>
    </row>
    <row r="116" spans="2:16">
      <c r="B116" s="100"/>
      <c r="C116" s="72"/>
      <c r="D116" s="72"/>
      <c r="E116" s="72"/>
      <c r="F116" s="72"/>
      <c r="G116" s="72"/>
      <c r="H116" s="72"/>
      <c r="I116" s="72"/>
      <c r="J116" s="72"/>
      <c r="K116" s="72"/>
      <c r="L116" s="72"/>
      <c r="M116" s="72"/>
      <c r="N116" s="72"/>
      <c r="O116" s="72"/>
      <c r="P116" s="101"/>
    </row>
    <row r="117" spans="2:16">
      <c r="B117" s="100"/>
      <c r="C117" s="72"/>
      <c r="D117" s="72"/>
      <c r="E117" s="72"/>
      <c r="F117" s="72"/>
      <c r="G117" s="72"/>
      <c r="H117" s="72"/>
      <c r="I117" s="72"/>
      <c r="J117" s="72"/>
      <c r="K117" s="72"/>
      <c r="L117" s="72"/>
      <c r="M117" s="72"/>
      <c r="N117" s="72"/>
      <c r="O117" s="72"/>
      <c r="P117" s="101"/>
    </row>
    <row r="118" spans="2:16">
      <c r="B118" s="100"/>
      <c r="C118" s="72"/>
      <c r="D118" s="72"/>
      <c r="E118" s="72"/>
      <c r="F118" s="72"/>
      <c r="G118" s="72"/>
      <c r="H118" s="72"/>
      <c r="I118" s="72"/>
      <c r="J118" s="72"/>
      <c r="K118" s="72"/>
      <c r="L118" s="72"/>
      <c r="M118" s="72"/>
      <c r="N118" s="72"/>
      <c r="O118" s="72"/>
      <c r="P118" s="101"/>
    </row>
    <row r="119" spans="2:16">
      <c r="B119" s="100"/>
      <c r="C119" s="72"/>
      <c r="D119" s="72"/>
      <c r="E119" s="72"/>
      <c r="F119" s="72"/>
      <c r="G119" s="72"/>
      <c r="H119" s="72"/>
      <c r="I119" s="72"/>
      <c r="J119" s="72"/>
      <c r="K119" s="72"/>
      <c r="L119" s="72"/>
      <c r="M119" s="72"/>
      <c r="N119" s="72"/>
      <c r="O119" s="72"/>
      <c r="P119" s="101"/>
    </row>
    <row r="120" spans="2:16">
      <c r="B120" s="100"/>
      <c r="C120" s="72"/>
      <c r="D120" s="72"/>
      <c r="E120" s="72"/>
      <c r="F120" s="72"/>
      <c r="G120" s="72"/>
      <c r="H120" s="72"/>
      <c r="I120" s="72"/>
      <c r="J120" s="72"/>
      <c r="K120" s="72"/>
      <c r="L120" s="72"/>
      <c r="M120" s="72"/>
      <c r="N120" s="72"/>
      <c r="O120" s="72"/>
      <c r="P120" s="101"/>
    </row>
    <row r="121" spans="2:16">
      <c r="B121" s="100"/>
      <c r="C121" s="72"/>
      <c r="D121" s="72"/>
      <c r="E121" s="72"/>
      <c r="F121" s="72"/>
      <c r="G121" s="72"/>
      <c r="H121" s="72"/>
      <c r="I121" s="72"/>
      <c r="J121" s="72"/>
      <c r="K121" s="72"/>
      <c r="L121" s="72"/>
      <c r="M121" s="72"/>
      <c r="N121" s="72"/>
      <c r="O121" s="72"/>
      <c r="P121" s="101"/>
    </row>
    <row r="122" spans="2:16">
      <c r="B122" s="100"/>
      <c r="C122" s="72"/>
      <c r="D122" s="72"/>
      <c r="E122" s="72"/>
      <c r="F122" s="72"/>
      <c r="G122" s="72"/>
      <c r="H122" s="72"/>
      <c r="I122" s="72"/>
      <c r="J122" s="72"/>
      <c r="K122" s="72"/>
      <c r="L122" s="72"/>
      <c r="M122" s="72"/>
      <c r="N122" s="72"/>
      <c r="O122" s="72"/>
      <c r="P122" s="101"/>
    </row>
    <row r="123" spans="2:16">
      <c r="B123" s="100"/>
      <c r="C123" s="72"/>
      <c r="D123" s="72"/>
      <c r="E123" s="72"/>
      <c r="F123" s="72"/>
      <c r="G123" s="72"/>
      <c r="H123" s="72"/>
      <c r="I123" s="72"/>
      <c r="J123" s="72"/>
      <c r="K123" s="72"/>
      <c r="L123" s="72"/>
      <c r="M123" s="72"/>
      <c r="N123" s="72"/>
      <c r="O123" s="72"/>
      <c r="P123" s="101"/>
    </row>
    <row r="124" spans="2:16">
      <c r="B124" s="100"/>
      <c r="C124" s="72"/>
      <c r="D124" s="72"/>
      <c r="E124" s="72"/>
      <c r="F124" s="72"/>
      <c r="G124" s="72"/>
      <c r="H124" s="72"/>
      <c r="I124" s="72"/>
      <c r="J124" s="72"/>
      <c r="K124" s="72"/>
      <c r="L124" s="72"/>
      <c r="M124" s="72"/>
      <c r="N124" s="72"/>
      <c r="O124" s="72"/>
      <c r="P124" s="101"/>
    </row>
    <row r="125" spans="2:16">
      <c r="B125" s="100"/>
      <c r="C125" s="72"/>
      <c r="D125" s="72"/>
      <c r="E125" s="72"/>
      <c r="F125" s="72"/>
      <c r="G125" s="72"/>
      <c r="H125" s="72"/>
      <c r="I125" s="72"/>
      <c r="J125" s="72"/>
      <c r="K125" s="72"/>
      <c r="L125" s="72"/>
      <c r="M125" s="72"/>
      <c r="N125" s="72"/>
      <c r="O125" s="72"/>
      <c r="P125" s="101"/>
    </row>
    <row r="126" spans="2:16">
      <c r="B126" s="100"/>
      <c r="C126" s="72"/>
      <c r="D126" s="72"/>
      <c r="E126" s="72"/>
      <c r="F126" s="72"/>
      <c r="G126" s="72"/>
      <c r="H126" s="72"/>
      <c r="I126" s="72"/>
      <c r="J126" s="72"/>
      <c r="K126" s="72"/>
      <c r="L126" s="72"/>
      <c r="M126" s="72"/>
      <c r="N126" s="72"/>
      <c r="O126" s="72"/>
      <c r="P126" s="101"/>
    </row>
    <row r="127" spans="2:16">
      <c r="B127" s="100"/>
      <c r="C127" s="72"/>
      <c r="D127" s="72"/>
      <c r="E127" s="72"/>
      <c r="F127" s="72"/>
      <c r="G127" s="72"/>
      <c r="H127" s="72"/>
      <c r="I127" s="72"/>
      <c r="J127" s="72"/>
      <c r="K127" s="72"/>
      <c r="L127" s="72"/>
      <c r="M127" s="72"/>
      <c r="N127" s="72"/>
      <c r="O127" s="72"/>
      <c r="P127" s="101"/>
    </row>
    <row r="128" spans="2:16">
      <c r="B128" s="100"/>
      <c r="C128" s="72"/>
      <c r="D128" s="72"/>
      <c r="E128" s="72"/>
      <c r="F128" s="72"/>
      <c r="G128" s="72"/>
      <c r="H128" s="72"/>
      <c r="I128" s="72"/>
      <c r="J128" s="72"/>
      <c r="K128" s="72"/>
      <c r="L128" s="72"/>
      <c r="M128" s="72"/>
      <c r="N128" s="72"/>
      <c r="O128" s="72"/>
      <c r="P128" s="101"/>
    </row>
    <row r="129" spans="2:16">
      <c r="B129" s="100"/>
      <c r="C129" s="72"/>
      <c r="D129" s="72"/>
      <c r="E129" s="72"/>
      <c r="F129" s="72"/>
      <c r="G129" s="72"/>
      <c r="H129" s="72"/>
      <c r="I129" s="72"/>
      <c r="J129" s="72"/>
      <c r="K129" s="72"/>
      <c r="L129" s="72"/>
      <c r="M129" s="72"/>
      <c r="N129" s="72"/>
      <c r="O129" s="72"/>
      <c r="P129" s="101"/>
    </row>
    <row r="130" spans="2:16">
      <c r="B130" s="100"/>
      <c r="C130" s="72"/>
      <c r="D130" s="72"/>
      <c r="E130" s="72"/>
      <c r="F130" s="72"/>
      <c r="G130" s="72"/>
      <c r="H130" s="72"/>
      <c r="I130" s="72"/>
      <c r="J130" s="72"/>
      <c r="K130" s="72"/>
      <c r="L130" s="72"/>
      <c r="M130" s="72"/>
      <c r="N130" s="72"/>
      <c r="O130" s="72"/>
      <c r="P130" s="101"/>
    </row>
    <row r="131" spans="2:16">
      <c r="B131" s="100"/>
      <c r="C131" s="72"/>
      <c r="D131" s="72"/>
      <c r="E131" s="72"/>
      <c r="F131" s="72"/>
      <c r="G131" s="72"/>
      <c r="H131" s="72"/>
      <c r="I131" s="72"/>
      <c r="J131" s="72"/>
      <c r="K131" s="72"/>
      <c r="L131" s="72"/>
      <c r="M131" s="72"/>
      <c r="N131" s="72"/>
      <c r="O131" s="72"/>
      <c r="P131" s="101"/>
    </row>
    <row r="132" spans="2:16">
      <c r="B132" s="100"/>
      <c r="C132" s="72"/>
      <c r="D132" s="72"/>
      <c r="E132" s="72"/>
      <c r="F132" s="72"/>
      <c r="G132" s="72"/>
      <c r="H132" s="72"/>
      <c r="I132" s="72"/>
      <c r="J132" s="72"/>
      <c r="K132" s="72"/>
      <c r="L132" s="72"/>
      <c r="M132" s="72"/>
      <c r="N132" s="72"/>
      <c r="O132" s="72"/>
      <c r="P132" s="101"/>
    </row>
    <row r="133" spans="2:16">
      <c r="B133" s="100"/>
      <c r="C133" s="72"/>
      <c r="D133" s="72"/>
      <c r="E133" s="72"/>
      <c r="F133" s="72"/>
      <c r="G133" s="72"/>
      <c r="H133" s="72"/>
      <c r="I133" s="72"/>
      <c r="J133" s="72"/>
      <c r="K133" s="72"/>
      <c r="L133" s="72"/>
      <c r="M133" s="72"/>
      <c r="N133" s="72"/>
      <c r="O133" s="72"/>
      <c r="P133" s="101"/>
    </row>
    <row r="134" spans="2:16">
      <c r="B134" s="100"/>
      <c r="C134" s="72"/>
      <c r="D134" s="72"/>
      <c r="E134" s="72"/>
      <c r="F134" s="72"/>
      <c r="G134" s="72"/>
      <c r="H134" s="72"/>
      <c r="I134" s="72"/>
      <c r="J134" s="72"/>
      <c r="K134" s="72"/>
      <c r="L134" s="72"/>
      <c r="M134" s="72"/>
      <c r="N134" s="72"/>
      <c r="O134" s="72"/>
      <c r="P134" s="101"/>
    </row>
    <row r="135" spans="2:16">
      <c r="B135" s="100"/>
      <c r="C135" s="72"/>
      <c r="D135" s="72"/>
      <c r="E135" s="72"/>
      <c r="F135" s="72"/>
      <c r="G135" s="72"/>
      <c r="H135" s="72"/>
      <c r="I135" s="72"/>
      <c r="J135" s="72"/>
      <c r="K135" s="72"/>
      <c r="L135" s="72"/>
      <c r="M135" s="72"/>
      <c r="N135" s="72"/>
      <c r="O135" s="72"/>
      <c r="P135" s="101"/>
    </row>
    <row r="136" spans="2:16">
      <c r="B136" s="100"/>
      <c r="C136" s="72"/>
      <c r="D136" s="72"/>
      <c r="E136" s="72"/>
      <c r="F136" s="72"/>
      <c r="G136" s="72"/>
      <c r="H136" s="72"/>
      <c r="I136" s="72"/>
      <c r="J136" s="72"/>
      <c r="K136" s="72"/>
      <c r="L136" s="72"/>
      <c r="M136" s="72"/>
      <c r="N136" s="72"/>
      <c r="O136" s="72"/>
      <c r="P136" s="101"/>
    </row>
    <row r="137" spans="2:16">
      <c r="B137" s="100"/>
      <c r="C137" s="72"/>
      <c r="D137" s="72"/>
      <c r="E137" s="72"/>
      <c r="F137" s="72"/>
      <c r="G137" s="72"/>
      <c r="H137" s="72"/>
      <c r="I137" s="72"/>
      <c r="J137" s="72"/>
      <c r="K137" s="72"/>
      <c r="L137" s="72"/>
      <c r="M137" s="72"/>
      <c r="N137" s="72"/>
      <c r="O137" s="72"/>
      <c r="P137" s="101"/>
    </row>
    <row r="138" spans="2:16">
      <c r="B138" s="100"/>
      <c r="C138" s="72"/>
      <c r="D138" s="72"/>
      <c r="E138" s="72"/>
      <c r="F138" s="72"/>
      <c r="G138" s="72"/>
      <c r="H138" s="72"/>
      <c r="I138" s="72"/>
      <c r="J138" s="72"/>
      <c r="K138" s="72"/>
      <c r="L138" s="72"/>
      <c r="M138" s="72"/>
      <c r="N138" s="72"/>
      <c r="O138" s="72"/>
      <c r="P138" s="101"/>
    </row>
    <row r="139" spans="2:16">
      <c r="B139" s="100"/>
      <c r="C139" s="72"/>
      <c r="D139" s="72"/>
      <c r="E139" s="72"/>
      <c r="F139" s="72"/>
      <c r="G139" s="72"/>
      <c r="H139" s="72"/>
      <c r="I139" s="72"/>
      <c r="J139" s="72"/>
      <c r="K139" s="72"/>
      <c r="L139" s="72"/>
      <c r="M139" s="72"/>
      <c r="N139" s="72"/>
      <c r="O139" s="72"/>
      <c r="P139" s="101"/>
    </row>
    <row r="140" spans="2:16">
      <c r="B140" s="100"/>
      <c r="C140" s="72"/>
      <c r="D140" s="72"/>
      <c r="E140" s="72"/>
      <c r="F140" s="72"/>
      <c r="G140" s="72"/>
      <c r="H140" s="72"/>
      <c r="I140" s="72"/>
      <c r="J140" s="72"/>
      <c r="K140" s="72"/>
      <c r="L140" s="72"/>
      <c r="M140" s="72"/>
      <c r="N140" s="72"/>
      <c r="O140" s="72"/>
      <c r="P140" s="101"/>
    </row>
    <row r="141" spans="2:16">
      <c r="B141" s="100"/>
      <c r="C141" s="72"/>
      <c r="D141" s="72"/>
      <c r="E141" s="72"/>
      <c r="F141" s="72"/>
      <c r="G141" s="72"/>
      <c r="H141" s="72"/>
      <c r="I141" s="72"/>
      <c r="J141" s="72"/>
      <c r="K141" s="72"/>
      <c r="L141" s="72"/>
      <c r="M141" s="72"/>
      <c r="N141" s="72"/>
      <c r="O141" s="72"/>
      <c r="P141" s="101"/>
    </row>
    <row r="142" spans="2:16">
      <c r="B142" s="100"/>
      <c r="C142" s="72"/>
      <c r="D142" s="72"/>
      <c r="E142" s="72"/>
      <c r="F142" s="72"/>
      <c r="G142" s="72"/>
      <c r="H142" s="72"/>
      <c r="I142" s="72"/>
      <c r="J142" s="72"/>
      <c r="K142" s="72"/>
      <c r="L142" s="72"/>
      <c r="M142" s="72"/>
      <c r="N142" s="72"/>
      <c r="O142" s="72"/>
      <c r="P142" s="101"/>
    </row>
    <row r="143" spans="2:16">
      <c r="B143" s="100"/>
      <c r="C143" s="72"/>
      <c r="D143" s="72"/>
      <c r="E143" s="72"/>
      <c r="F143" s="72"/>
      <c r="G143" s="72"/>
      <c r="H143" s="72"/>
      <c r="I143" s="72"/>
      <c r="J143" s="72"/>
      <c r="K143" s="72"/>
      <c r="L143" s="72"/>
      <c r="M143" s="72"/>
      <c r="N143" s="72"/>
      <c r="O143" s="72"/>
      <c r="P143" s="101"/>
    </row>
    <row r="144" spans="2:16">
      <c r="B144" s="100"/>
      <c r="C144" s="72"/>
      <c r="D144" s="72"/>
      <c r="E144" s="72"/>
      <c r="F144" s="72"/>
      <c r="G144" s="72"/>
      <c r="H144" s="72"/>
      <c r="I144" s="72"/>
      <c r="J144" s="72"/>
      <c r="K144" s="72"/>
      <c r="L144" s="72"/>
      <c r="M144" s="72"/>
      <c r="N144" s="72"/>
      <c r="O144" s="72"/>
      <c r="P144" s="101"/>
    </row>
    <row r="145" spans="2:16">
      <c r="B145" s="100"/>
      <c r="C145" s="72"/>
      <c r="D145" s="72"/>
      <c r="E145" s="72"/>
      <c r="F145" s="72"/>
      <c r="G145" s="72"/>
      <c r="H145" s="72"/>
      <c r="I145" s="72"/>
      <c r="J145" s="72"/>
      <c r="K145" s="72"/>
      <c r="L145" s="72"/>
      <c r="M145" s="72"/>
      <c r="N145" s="72"/>
      <c r="O145" s="72"/>
      <c r="P145" s="101"/>
    </row>
    <row r="146" spans="2:16">
      <c r="B146" s="100"/>
      <c r="C146" s="72"/>
      <c r="D146" s="72"/>
      <c r="E146" s="72"/>
      <c r="F146" s="72"/>
      <c r="G146" s="72"/>
      <c r="H146" s="72"/>
      <c r="I146" s="72"/>
      <c r="J146" s="72"/>
      <c r="K146" s="72"/>
      <c r="L146" s="72"/>
      <c r="M146" s="72"/>
      <c r="N146" s="72"/>
      <c r="O146" s="72"/>
      <c r="P146" s="101"/>
    </row>
    <row r="147" spans="2:16">
      <c r="B147" s="100"/>
      <c r="C147" s="72"/>
      <c r="D147" s="72"/>
      <c r="E147" s="72"/>
      <c r="F147" s="72"/>
      <c r="G147" s="72"/>
      <c r="H147" s="72"/>
      <c r="I147" s="72"/>
      <c r="J147" s="72"/>
      <c r="K147" s="72"/>
      <c r="L147" s="72"/>
      <c r="M147" s="72"/>
      <c r="N147" s="72"/>
      <c r="O147" s="72"/>
      <c r="P147" s="101"/>
    </row>
    <row r="148" spans="2:16">
      <c r="B148" s="100"/>
      <c r="C148" s="72"/>
      <c r="D148" s="72"/>
      <c r="E148" s="72"/>
      <c r="F148" s="72"/>
      <c r="G148" s="72"/>
      <c r="H148" s="72"/>
      <c r="I148" s="72"/>
      <c r="J148" s="72"/>
      <c r="K148" s="72"/>
      <c r="L148" s="72"/>
      <c r="M148" s="72"/>
      <c r="N148" s="72"/>
      <c r="O148" s="72"/>
      <c r="P148" s="101"/>
    </row>
    <row r="149" spans="2:16">
      <c r="B149" s="100"/>
      <c r="C149" s="72"/>
      <c r="D149" s="72"/>
      <c r="E149" s="72"/>
      <c r="F149" s="72"/>
      <c r="G149" s="72"/>
      <c r="H149" s="72"/>
      <c r="I149" s="72"/>
      <c r="J149" s="72"/>
      <c r="K149" s="72"/>
      <c r="L149" s="72"/>
      <c r="M149" s="72"/>
      <c r="N149" s="72"/>
      <c r="O149" s="72"/>
      <c r="P149" s="101"/>
    </row>
    <row r="150" spans="2:16">
      <c r="B150" s="100"/>
      <c r="C150" s="72"/>
      <c r="D150" s="72"/>
      <c r="E150" s="72"/>
      <c r="F150" s="72"/>
      <c r="G150" s="72"/>
      <c r="H150" s="72"/>
      <c r="I150" s="72"/>
      <c r="J150" s="72"/>
      <c r="K150" s="72"/>
      <c r="L150" s="72"/>
      <c r="M150" s="72"/>
      <c r="N150" s="72"/>
      <c r="O150" s="72"/>
      <c r="P150" s="101"/>
    </row>
    <row r="151" spans="2:16">
      <c r="B151" s="100"/>
      <c r="C151" s="72"/>
      <c r="D151" s="72"/>
      <c r="E151" s="72"/>
      <c r="F151" s="72"/>
      <c r="G151" s="72"/>
      <c r="H151" s="72"/>
      <c r="I151" s="72"/>
      <c r="J151" s="72"/>
      <c r="K151" s="72"/>
      <c r="L151" s="72"/>
      <c r="M151" s="72"/>
      <c r="N151" s="72"/>
      <c r="O151" s="72"/>
      <c r="P151" s="101"/>
    </row>
    <row r="152" spans="2:16">
      <c r="B152" s="100"/>
      <c r="C152" s="72"/>
      <c r="D152" s="72"/>
      <c r="E152" s="72"/>
      <c r="F152" s="72"/>
      <c r="G152" s="72"/>
      <c r="H152" s="72"/>
      <c r="I152" s="72"/>
      <c r="J152" s="72"/>
      <c r="K152" s="72"/>
      <c r="L152" s="72"/>
      <c r="M152" s="72"/>
      <c r="N152" s="72"/>
      <c r="O152" s="72"/>
      <c r="P152" s="101"/>
    </row>
    <row r="153" spans="2:16">
      <c r="B153" s="100"/>
      <c r="C153" s="72"/>
      <c r="D153" s="72"/>
      <c r="E153" s="72"/>
      <c r="F153" s="72"/>
      <c r="G153" s="72"/>
      <c r="H153" s="72"/>
      <c r="I153" s="72"/>
      <c r="J153" s="72"/>
      <c r="K153" s="72"/>
      <c r="L153" s="72"/>
      <c r="M153" s="72"/>
      <c r="N153" s="72"/>
      <c r="O153" s="72"/>
      <c r="P153" s="101"/>
    </row>
    <row r="154" spans="2:16">
      <c r="B154" s="100"/>
      <c r="C154" s="72"/>
      <c r="D154" s="72"/>
      <c r="E154" s="72"/>
      <c r="F154" s="72"/>
      <c r="G154" s="72"/>
      <c r="H154" s="72"/>
      <c r="I154" s="72"/>
      <c r="J154" s="72"/>
      <c r="K154" s="72"/>
      <c r="L154" s="72"/>
      <c r="M154" s="72"/>
      <c r="N154" s="72"/>
      <c r="O154" s="72"/>
      <c r="P154" s="101"/>
    </row>
    <row r="155" spans="2:16">
      <c r="B155" s="100"/>
      <c r="C155" s="72"/>
      <c r="D155" s="72"/>
      <c r="E155" s="72"/>
      <c r="F155" s="72"/>
      <c r="G155" s="72"/>
      <c r="H155" s="72"/>
      <c r="I155" s="72"/>
      <c r="J155" s="72"/>
      <c r="K155" s="72"/>
      <c r="L155" s="72"/>
      <c r="M155" s="72"/>
      <c r="N155" s="72"/>
      <c r="O155" s="72"/>
      <c r="P155" s="101"/>
    </row>
    <row r="156" spans="2:16">
      <c r="B156" s="100"/>
      <c r="C156" s="72"/>
      <c r="D156" s="72"/>
      <c r="E156" s="72"/>
      <c r="F156" s="72"/>
      <c r="G156" s="72"/>
      <c r="H156" s="72"/>
      <c r="I156" s="72"/>
      <c r="J156" s="72"/>
      <c r="K156" s="72"/>
      <c r="L156" s="72"/>
      <c r="M156" s="72"/>
      <c r="N156" s="72"/>
      <c r="O156" s="72"/>
      <c r="P156" s="101"/>
    </row>
    <row r="157" spans="2:16">
      <c r="B157" s="100"/>
      <c r="C157" s="72"/>
      <c r="D157" s="72"/>
      <c r="E157" s="72"/>
      <c r="F157" s="72"/>
      <c r="G157" s="72"/>
      <c r="H157" s="72"/>
      <c r="I157" s="72"/>
      <c r="J157" s="72"/>
      <c r="K157" s="72"/>
      <c r="L157" s="72"/>
      <c r="M157" s="72"/>
      <c r="N157" s="72"/>
      <c r="O157" s="72"/>
      <c r="P157" s="101"/>
    </row>
    <row r="158" spans="2:16">
      <c r="B158" s="100"/>
      <c r="C158" s="72"/>
      <c r="D158" s="72"/>
      <c r="E158" s="72"/>
      <c r="F158" s="72"/>
      <c r="G158" s="72"/>
      <c r="H158" s="72"/>
      <c r="I158" s="72"/>
      <c r="J158" s="72"/>
      <c r="K158" s="72"/>
      <c r="L158" s="72"/>
      <c r="M158" s="72"/>
      <c r="N158" s="72"/>
      <c r="O158" s="72"/>
      <c r="P158" s="101"/>
    </row>
    <row r="159" spans="2:16">
      <c r="B159" s="100"/>
      <c r="C159" s="72"/>
      <c r="D159" s="72"/>
      <c r="E159" s="72"/>
      <c r="F159" s="72"/>
      <c r="G159" s="72"/>
      <c r="H159" s="72"/>
      <c r="I159" s="72"/>
      <c r="J159" s="72"/>
      <c r="K159" s="72"/>
      <c r="L159" s="72"/>
      <c r="M159" s="72"/>
      <c r="N159" s="72"/>
      <c r="O159" s="72"/>
      <c r="P159" s="101"/>
    </row>
    <row r="160" spans="2:16">
      <c r="B160" s="100"/>
      <c r="C160" s="72"/>
      <c r="D160" s="72"/>
      <c r="E160" s="72"/>
      <c r="F160" s="72"/>
      <c r="G160" s="72"/>
      <c r="H160" s="72"/>
      <c r="I160" s="72"/>
      <c r="J160" s="72"/>
      <c r="K160" s="72"/>
      <c r="L160" s="72"/>
      <c r="M160" s="72"/>
      <c r="N160" s="72"/>
      <c r="O160" s="72"/>
      <c r="P160" s="101"/>
    </row>
    <row r="161" spans="2:16">
      <c r="B161" s="100"/>
      <c r="C161" s="72"/>
      <c r="D161" s="72"/>
      <c r="E161" s="72"/>
      <c r="F161" s="72"/>
      <c r="G161" s="72"/>
      <c r="H161" s="72"/>
      <c r="I161" s="72"/>
      <c r="J161" s="72"/>
      <c r="K161" s="72"/>
      <c r="L161" s="72"/>
      <c r="M161" s="72"/>
      <c r="N161" s="72"/>
      <c r="O161" s="72"/>
      <c r="P161" s="101"/>
    </row>
    <row r="162" spans="2:16">
      <c r="B162" s="100"/>
      <c r="C162" s="72"/>
      <c r="D162" s="72"/>
      <c r="E162" s="72"/>
      <c r="F162" s="72"/>
      <c r="G162" s="72"/>
      <c r="H162" s="72"/>
      <c r="I162" s="72"/>
      <c r="J162" s="72"/>
      <c r="K162" s="72"/>
      <c r="L162" s="72"/>
      <c r="M162" s="72"/>
      <c r="N162" s="72"/>
      <c r="O162" s="72"/>
      <c r="P162" s="101"/>
    </row>
    <row r="163" spans="2:16">
      <c r="B163" s="100"/>
      <c r="C163" s="72"/>
      <c r="D163" s="72"/>
      <c r="E163" s="72"/>
      <c r="F163" s="72"/>
      <c r="G163" s="72"/>
      <c r="H163" s="72"/>
      <c r="I163" s="72"/>
      <c r="J163" s="72"/>
      <c r="K163" s="72"/>
      <c r="L163" s="72"/>
      <c r="M163" s="72"/>
      <c r="N163" s="72"/>
      <c r="O163" s="72"/>
      <c r="P163" s="101"/>
    </row>
    <row r="164" spans="2:16">
      <c r="B164" s="100"/>
      <c r="C164" s="72"/>
      <c r="D164" s="72"/>
      <c r="E164" s="72"/>
      <c r="F164" s="72"/>
      <c r="G164" s="72"/>
      <c r="H164" s="72"/>
      <c r="I164" s="72"/>
      <c r="J164" s="72"/>
      <c r="K164" s="72"/>
      <c r="L164" s="72"/>
      <c r="M164" s="72"/>
      <c r="N164" s="72"/>
      <c r="O164" s="72"/>
      <c r="P164" s="101"/>
    </row>
    <row r="165" spans="2:16">
      <c r="B165" s="100"/>
      <c r="C165" s="72"/>
      <c r="D165" s="72"/>
      <c r="E165" s="72"/>
      <c r="F165" s="72"/>
      <c r="G165" s="72"/>
      <c r="H165" s="72"/>
      <c r="I165" s="72"/>
      <c r="J165" s="72"/>
      <c r="K165" s="72"/>
      <c r="L165" s="72"/>
      <c r="M165" s="72"/>
      <c r="N165" s="72"/>
      <c r="O165" s="72"/>
      <c r="P165" s="101"/>
    </row>
    <row r="166" spans="2:16">
      <c r="B166" s="100"/>
      <c r="C166" s="72"/>
      <c r="D166" s="72"/>
      <c r="E166" s="72"/>
      <c r="F166" s="72"/>
      <c r="G166" s="72"/>
      <c r="H166" s="72"/>
      <c r="I166" s="72"/>
      <c r="J166" s="72"/>
      <c r="K166" s="72"/>
      <c r="L166" s="72"/>
      <c r="M166" s="72"/>
      <c r="N166" s="72"/>
      <c r="O166" s="72"/>
      <c r="P166" s="101"/>
    </row>
    <row r="167" spans="2:16">
      <c r="B167" s="100"/>
      <c r="C167" s="72"/>
      <c r="D167" s="72"/>
      <c r="E167" s="72"/>
      <c r="F167" s="72"/>
      <c r="G167" s="72"/>
      <c r="H167" s="72"/>
      <c r="I167" s="72"/>
      <c r="J167" s="72"/>
      <c r="K167" s="72"/>
      <c r="L167" s="72"/>
      <c r="M167" s="72"/>
      <c r="N167" s="72"/>
      <c r="O167" s="72"/>
      <c r="P167" s="101"/>
    </row>
    <row r="168" spans="2:16">
      <c r="B168" s="100"/>
      <c r="C168" s="72"/>
      <c r="D168" s="72"/>
      <c r="E168" s="72"/>
      <c r="F168" s="72"/>
      <c r="G168" s="72"/>
      <c r="H168" s="72"/>
      <c r="I168" s="72"/>
      <c r="J168" s="72"/>
      <c r="K168" s="72"/>
      <c r="L168" s="72"/>
      <c r="M168" s="72"/>
      <c r="N168" s="72"/>
      <c r="O168" s="72"/>
      <c r="P168" s="101"/>
    </row>
    <row r="169" spans="2:16">
      <c r="B169" s="100"/>
      <c r="C169" s="72"/>
      <c r="D169" s="72"/>
      <c r="E169" s="72"/>
      <c r="F169" s="72"/>
      <c r="G169" s="72"/>
      <c r="H169" s="72"/>
      <c r="I169" s="72"/>
      <c r="J169" s="72"/>
      <c r="K169" s="72"/>
      <c r="L169" s="72"/>
      <c r="M169" s="72"/>
      <c r="N169" s="72"/>
      <c r="O169" s="72"/>
      <c r="P169" s="101"/>
    </row>
    <row r="170" spans="2:16">
      <c r="B170" s="100"/>
      <c r="C170" s="72"/>
      <c r="D170" s="72"/>
      <c r="E170" s="72"/>
      <c r="F170" s="72"/>
      <c r="G170" s="72"/>
      <c r="H170" s="72"/>
      <c r="I170" s="72"/>
      <c r="J170" s="72"/>
      <c r="K170" s="72"/>
      <c r="L170" s="72"/>
      <c r="M170" s="72"/>
      <c r="N170" s="72"/>
      <c r="O170" s="72"/>
      <c r="P170" s="101"/>
    </row>
    <row r="171" spans="2:16">
      <c r="B171" s="100"/>
      <c r="C171" s="72"/>
      <c r="D171" s="72"/>
      <c r="E171" s="72"/>
      <c r="F171" s="72"/>
      <c r="G171" s="72"/>
      <c r="H171" s="72"/>
      <c r="I171" s="72"/>
      <c r="J171" s="72"/>
      <c r="K171" s="72"/>
      <c r="L171" s="72"/>
      <c r="M171" s="72"/>
      <c r="N171" s="72"/>
      <c r="O171" s="72"/>
      <c r="P171" s="101"/>
    </row>
    <row r="172" spans="2:16">
      <c r="B172" s="100"/>
      <c r="C172" s="72"/>
      <c r="D172" s="72"/>
      <c r="E172" s="72"/>
      <c r="F172" s="72"/>
      <c r="G172" s="72"/>
      <c r="H172" s="72"/>
      <c r="I172" s="72"/>
      <c r="J172" s="72"/>
      <c r="K172" s="72"/>
      <c r="L172" s="72"/>
      <c r="M172" s="72"/>
      <c r="N172" s="72"/>
      <c r="O172" s="72"/>
      <c r="P172" s="101"/>
    </row>
    <row r="173" spans="2:16">
      <c r="B173" s="100"/>
      <c r="C173" s="72"/>
      <c r="D173" s="72"/>
      <c r="E173" s="72"/>
      <c r="F173" s="72"/>
      <c r="G173" s="72"/>
      <c r="H173" s="72"/>
      <c r="I173" s="72"/>
      <c r="J173" s="72"/>
      <c r="K173" s="72"/>
      <c r="L173" s="72"/>
      <c r="M173" s="72"/>
      <c r="N173" s="72"/>
      <c r="O173" s="72"/>
      <c r="P173" s="101"/>
    </row>
    <row r="174" spans="2:16">
      <c r="B174" s="100"/>
      <c r="C174" s="72"/>
      <c r="D174" s="72"/>
      <c r="E174" s="72"/>
      <c r="F174" s="72"/>
      <c r="G174" s="72"/>
      <c r="H174" s="72"/>
      <c r="I174" s="72"/>
      <c r="J174" s="72"/>
      <c r="K174" s="72"/>
      <c r="L174" s="72"/>
      <c r="M174" s="72"/>
      <c r="N174" s="72"/>
      <c r="O174" s="72"/>
      <c r="P174" s="101"/>
    </row>
    <row r="175" spans="2:16">
      <c r="B175" s="100"/>
      <c r="C175" s="72"/>
      <c r="D175" s="72"/>
      <c r="E175" s="72"/>
      <c r="F175" s="72"/>
      <c r="G175" s="72"/>
      <c r="H175" s="72"/>
      <c r="I175" s="72"/>
      <c r="J175" s="72"/>
      <c r="K175" s="72"/>
      <c r="L175" s="72"/>
      <c r="M175" s="72"/>
      <c r="N175" s="72"/>
      <c r="O175" s="72"/>
      <c r="P175" s="101"/>
    </row>
    <row r="176" spans="2:16">
      <c r="B176" s="100"/>
      <c r="C176" s="72"/>
      <c r="D176" s="72"/>
      <c r="E176" s="72"/>
      <c r="F176" s="72"/>
      <c r="G176" s="72"/>
      <c r="H176" s="72"/>
      <c r="I176" s="72"/>
      <c r="J176" s="72"/>
      <c r="K176" s="72"/>
      <c r="L176" s="72"/>
      <c r="M176" s="72"/>
      <c r="N176" s="72"/>
      <c r="O176" s="72"/>
      <c r="P176" s="101"/>
    </row>
    <row r="177" spans="2:16">
      <c r="B177" s="100"/>
      <c r="C177" s="72"/>
      <c r="D177" s="72"/>
      <c r="E177" s="72"/>
      <c r="F177" s="72"/>
      <c r="G177" s="72"/>
      <c r="H177" s="72"/>
      <c r="I177" s="72"/>
      <c r="J177" s="72"/>
      <c r="K177" s="72"/>
      <c r="L177" s="72"/>
      <c r="M177" s="72"/>
      <c r="N177" s="72"/>
      <c r="O177" s="72"/>
      <c r="P177" s="101"/>
    </row>
    <row r="178" spans="2:16">
      <c r="B178" s="100"/>
      <c r="C178" s="72"/>
      <c r="D178" s="72"/>
      <c r="E178" s="72"/>
      <c r="F178" s="72"/>
      <c r="G178" s="72"/>
      <c r="H178" s="72"/>
      <c r="I178" s="72"/>
      <c r="J178" s="72"/>
      <c r="K178" s="72"/>
      <c r="L178" s="72"/>
      <c r="M178" s="72"/>
      <c r="N178" s="72"/>
      <c r="O178" s="72"/>
      <c r="P178" s="101"/>
    </row>
    <row r="179" spans="2:16">
      <c r="B179" s="100"/>
      <c r="C179" s="72"/>
      <c r="D179" s="72"/>
      <c r="E179" s="72"/>
      <c r="F179" s="72"/>
      <c r="G179" s="72"/>
      <c r="H179" s="72"/>
      <c r="I179" s="72"/>
      <c r="J179" s="72"/>
      <c r="K179" s="72"/>
      <c r="L179" s="72"/>
      <c r="M179" s="72"/>
      <c r="N179" s="72"/>
      <c r="O179" s="72"/>
      <c r="P179" s="101"/>
    </row>
    <row r="180" spans="2:16">
      <c r="B180" s="100"/>
      <c r="C180" s="72"/>
      <c r="D180" s="72"/>
      <c r="E180" s="72"/>
      <c r="F180" s="72"/>
      <c r="G180" s="72"/>
      <c r="H180" s="72"/>
      <c r="I180" s="72"/>
      <c r="J180" s="72"/>
      <c r="K180" s="72"/>
      <c r="L180" s="72"/>
      <c r="M180" s="72"/>
      <c r="N180" s="72"/>
      <c r="O180" s="72"/>
      <c r="P180" s="101"/>
    </row>
    <row r="181" spans="2:16">
      <c r="B181" s="100"/>
      <c r="C181" s="72"/>
      <c r="D181" s="72"/>
      <c r="E181" s="72"/>
      <c r="F181" s="72"/>
      <c r="G181" s="72"/>
      <c r="H181" s="72"/>
      <c r="I181" s="72"/>
      <c r="J181" s="72"/>
      <c r="K181" s="72"/>
      <c r="L181" s="72"/>
      <c r="M181" s="72"/>
      <c r="N181" s="72"/>
      <c r="O181" s="72"/>
      <c r="P181" s="101"/>
    </row>
    <row r="182" spans="2:16">
      <c r="B182" s="100"/>
      <c r="C182" s="72"/>
      <c r="D182" s="72"/>
      <c r="E182" s="72"/>
      <c r="F182" s="72"/>
      <c r="G182" s="72"/>
      <c r="H182" s="72"/>
      <c r="I182" s="72"/>
      <c r="J182" s="72"/>
      <c r="K182" s="72"/>
      <c r="L182" s="72"/>
      <c r="M182" s="72"/>
      <c r="N182" s="72"/>
      <c r="O182" s="72"/>
      <c r="P182" s="101"/>
    </row>
    <row r="183" spans="2:16">
      <c r="B183" s="100"/>
      <c r="C183" s="72"/>
      <c r="D183" s="72"/>
      <c r="E183" s="72"/>
      <c r="F183" s="72"/>
      <c r="G183" s="72"/>
      <c r="H183" s="72"/>
      <c r="I183" s="72"/>
      <c r="J183" s="72"/>
      <c r="K183" s="72"/>
      <c r="L183" s="72"/>
      <c r="M183" s="72"/>
      <c r="N183" s="72"/>
      <c r="O183" s="72"/>
      <c r="P183" s="101"/>
    </row>
    <row r="184" spans="2:16">
      <c r="B184" s="100"/>
      <c r="C184" s="72"/>
      <c r="D184" s="72"/>
      <c r="E184" s="72"/>
      <c r="F184" s="72"/>
      <c r="G184" s="72"/>
      <c r="H184" s="72"/>
      <c r="I184" s="72"/>
      <c r="J184" s="72"/>
      <c r="K184" s="72"/>
      <c r="L184" s="72"/>
      <c r="M184" s="72"/>
      <c r="N184" s="72"/>
      <c r="O184" s="72"/>
      <c r="P184" s="101"/>
    </row>
    <row r="185" spans="2:16">
      <c r="B185" s="100"/>
      <c r="C185" s="72"/>
      <c r="D185" s="72"/>
      <c r="E185" s="72"/>
      <c r="F185" s="72"/>
      <c r="G185" s="72"/>
      <c r="H185" s="72"/>
      <c r="I185" s="72"/>
      <c r="J185" s="72"/>
      <c r="K185" s="72"/>
      <c r="L185" s="72"/>
      <c r="M185" s="72"/>
      <c r="N185" s="72"/>
      <c r="O185" s="72"/>
      <c r="P185" s="101"/>
    </row>
    <row r="186" spans="2:16">
      <c r="B186" s="100"/>
      <c r="C186" s="72"/>
      <c r="D186" s="72"/>
      <c r="E186" s="72"/>
      <c r="F186" s="72"/>
      <c r="G186" s="72"/>
      <c r="H186" s="72"/>
      <c r="I186" s="72"/>
      <c r="J186" s="72"/>
      <c r="K186" s="72"/>
      <c r="L186" s="72"/>
      <c r="M186" s="72"/>
      <c r="N186" s="72"/>
      <c r="O186" s="72"/>
      <c r="P186" s="101"/>
    </row>
    <row r="187" spans="2:16">
      <c r="B187" s="100"/>
      <c r="C187" s="72"/>
      <c r="D187" s="72"/>
      <c r="E187" s="72"/>
      <c r="F187" s="72"/>
      <c r="G187" s="72"/>
      <c r="H187" s="72"/>
      <c r="I187" s="72"/>
      <c r="J187" s="72"/>
      <c r="K187" s="72"/>
      <c r="L187" s="72"/>
      <c r="M187" s="72"/>
      <c r="N187" s="72"/>
      <c r="O187" s="72"/>
      <c r="P187" s="101"/>
    </row>
    <row r="188" spans="2:16">
      <c r="B188" s="100"/>
      <c r="C188" s="72"/>
      <c r="D188" s="72"/>
      <c r="E188" s="72"/>
      <c r="F188" s="72"/>
      <c r="G188" s="72"/>
      <c r="H188" s="72"/>
      <c r="I188" s="72"/>
      <c r="J188" s="72"/>
      <c r="K188" s="72"/>
      <c r="L188" s="72"/>
      <c r="M188" s="72"/>
      <c r="N188" s="72"/>
      <c r="O188" s="72"/>
      <c r="P188" s="101"/>
    </row>
    <row r="189" spans="2:16">
      <c r="B189" s="100"/>
      <c r="C189" s="72"/>
      <c r="D189" s="72"/>
      <c r="E189" s="72"/>
      <c r="F189" s="72"/>
      <c r="G189" s="72"/>
      <c r="H189" s="72"/>
      <c r="I189" s="72"/>
      <c r="J189" s="72"/>
      <c r="K189" s="72"/>
      <c r="L189" s="72"/>
      <c r="M189" s="72"/>
      <c r="N189" s="72"/>
      <c r="O189" s="72"/>
      <c r="P189" s="101"/>
    </row>
    <row r="190" spans="2:16">
      <c r="B190" s="107"/>
      <c r="C190" s="108"/>
      <c r="D190" s="108"/>
      <c r="E190" s="108"/>
      <c r="F190" s="108"/>
      <c r="G190" s="108"/>
      <c r="H190" s="108"/>
      <c r="I190" s="108"/>
      <c r="J190" s="108"/>
      <c r="K190" s="108"/>
      <c r="L190" s="108"/>
      <c r="M190" s="108"/>
      <c r="N190" s="108"/>
      <c r="O190" s="108"/>
      <c r="P190" s="180"/>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2" operator="greaterThanOrEqual">
      <formula>100</formula>
    </cfRule>
    <cfRule type="cellIs" dxfId="361" priority="3" operator="lessThan">
      <formula>100</formula>
    </cfRule>
  </conditionalFormatting>
  <conditionalFormatting sqref="L34">
    <cfRule type="cellIs" dxfId="360" priority="4" operator="equal">
      <formula>"NA"</formula>
    </cfRule>
    <cfRule type="cellIs" dxfId="359" priority="5" operator="between">
      <formula>100.1</formula>
      <formula>200</formula>
    </cfRule>
    <cfRule type="cellIs" dxfId="358" priority="6" operator="greaterThan">
      <formula>200</formula>
    </cfRule>
    <cfRule type="cellIs" dxfId="357" priority="7" operator="lessThanOrEqual">
      <formula>100</formula>
    </cfRule>
  </conditionalFormatting>
  <conditionalFormatting sqref="L27">
    <cfRule type="cellIs" dxfId="356" priority="8" operator="greaterThanOrEqual">
      <formula>100</formula>
    </cfRule>
    <cfRule type="cellIs" dxfId="355" priority="9" operator="lessThan">
      <formula>50</formula>
    </cfRule>
    <cfRule type="cellIs" dxfId="354" priority="10" operator="between">
      <formula>50</formula>
      <formula>100</formula>
    </cfRule>
  </conditionalFormatting>
  <conditionalFormatting sqref="E27:E33 E35">
    <cfRule type="cellIs" dxfId="353" priority="11" operator="lessThan">
      <formula>0.95*$C27*(E$14/$C$14)</formula>
    </cfRule>
  </conditionalFormatting>
  <conditionalFormatting sqref="F27:F33">
    <cfRule type="cellIs" dxfId="352" priority="12" operator="lessThan">
      <formula>0.95*$C27*(F$14/$C$14)</formula>
    </cfRule>
  </conditionalFormatting>
  <conditionalFormatting sqref="G27:G33">
    <cfRule type="cellIs" dxfId="351" priority="13" operator="lessThan">
      <formula>0.95*$C27*(G$14/$C$14)</formula>
    </cfRule>
  </conditionalFormatting>
  <conditionalFormatting sqref="F35">
    <cfRule type="cellIs" dxfId="350" priority="14" operator="lessThan">
      <formula>0.95*$C35*(F$14/$C$14)</formula>
    </cfRule>
  </conditionalFormatting>
  <conditionalFormatting sqref="G35">
    <cfRule type="cellIs" dxfId="349" priority="15" operator="lessThan">
      <formula>0.95*$C35*(G$14/$C$14)</formula>
    </cfRule>
  </conditionalFormatting>
  <conditionalFormatting sqref="L35">
    <cfRule type="cellIs" dxfId="348" priority="16" operator="greaterThanOrEqual">
      <formula>100</formula>
    </cfRule>
    <cfRule type="cellIs" dxfId="347" priority="17" operator="lessThan">
      <formula>100</formula>
    </cfRule>
  </conditionalFormatting>
  <conditionalFormatting sqref="J27">
    <cfRule type="cellIs" dxfId="346" priority="18" operator="lessThan">
      <formula>$C$27/3</formula>
    </cfRule>
  </conditionalFormatting>
  <conditionalFormatting sqref="I22">
    <cfRule type="cellIs" dxfId="345" priority="19" operator="greaterThan">
      <formula>320</formula>
    </cfRule>
    <cfRule type="cellIs" dxfId="344" priority="20" operator="greaterThan">
      <formula>320</formula>
    </cfRule>
  </conditionalFormatting>
  <conditionalFormatting sqref="E16">
    <cfRule type="cellIs" dxfId="343" priority="21" operator="lessThan">
      <formula>1.2</formula>
    </cfRule>
  </conditionalFormatting>
  <conditionalFormatting sqref="F16:G16">
    <cfRule type="cellIs" dxfId="342" priority="22" operator="lessThan">
      <formula>1.2</formula>
    </cfRule>
  </conditionalFormatting>
  <conditionalFormatting sqref="I27">
    <cfRule type="cellIs" dxfId="341"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T56"/>
  <sheetViews>
    <sheetView showGridLines="0" view="pageBreakPreview" zoomScale="140" zoomScaleNormal="100" zoomScalePageLayoutView="140" workbookViewId="0">
      <selection activeCell="E39" sqref="E3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6.109375" customWidth="1"/>
    <col min="12" max="12" width="8.77734375" customWidth="1"/>
    <col min="13" max="1025" width="11.44140625" customWidth="1"/>
  </cols>
  <sheetData>
    <row r="1" spans="2:15" ht="15.6">
      <c r="B1" s="149" t="s">
        <v>362</v>
      </c>
    </row>
    <row r="2" spans="2:15">
      <c r="C2" s="804" t="s">
        <v>263</v>
      </c>
      <c r="D2" s="804"/>
      <c r="E2" s="804"/>
      <c r="F2" s="805" t="s">
        <v>224</v>
      </c>
      <c r="G2" s="805"/>
      <c r="L2" s="42" t="s">
        <v>259</v>
      </c>
      <c r="M2" s="42"/>
    </row>
    <row r="4" spans="2:15" ht="25.5" customHeight="1">
      <c r="B4" s="30" t="s">
        <v>239</v>
      </c>
      <c r="C4" s="30" t="s">
        <v>240</v>
      </c>
      <c r="D4" s="15"/>
      <c r="E4" s="291" t="s">
        <v>343</v>
      </c>
      <c r="F4" s="291" t="s">
        <v>344</v>
      </c>
      <c r="G4" s="291" t="s">
        <v>345</v>
      </c>
      <c r="H4" s="291" t="s">
        <v>346</v>
      </c>
      <c r="I4" s="292" t="s">
        <v>264</v>
      </c>
      <c r="J4" s="291" t="s">
        <v>265</v>
      </c>
      <c r="L4" s="15"/>
      <c r="M4" s="34" t="s">
        <v>266</v>
      </c>
      <c r="N4" s="34" t="s">
        <v>267</v>
      </c>
    </row>
    <row r="5" spans="2:15">
      <c r="B5" s="45" t="s">
        <v>242</v>
      </c>
      <c r="C5" s="150" t="s">
        <v>185</v>
      </c>
      <c r="E5" s="156" t="s">
        <v>185</v>
      </c>
      <c r="F5" s="156" t="s">
        <v>185</v>
      </c>
      <c r="G5" s="156" t="s">
        <v>185</v>
      </c>
      <c r="H5" s="162"/>
      <c r="I5" s="171" t="s">
        <v>188</v>
      </c>
      <c r="J5" s="162"/>
      <c r="L5" s="163" t="s">
        <v>268</v>
      </c>
      <c r="M5">
        <f>I22/1000</f>
        <v>0.32</v>
      </c>
      <c r="N5" s="164">
        <f>M5</f>
        <v>0.32</v>
      </c>
    </row>
    <row r="6" spans="2:15">
      <c r="B6" s="45" t="s">
        <v>269</v>
      </c>
      <c r="C6" s="150" t="s">
        <v>231</v>
      </c>
      <c r="E6" s="156" t="s">
        <v>231</v>
      </c>
      <c r="F6" s="156" t="s">
        <v>231</v>
      </c>
      <c r="G6" s="156" t="s">
        <v>231</v>
      </c>
      <c r="H6" s="166"/>
      <c r="I6" s="165" t="s">
        <v>270</v>
      </c>
      <c r="J6" s="167"/>
      <c r="L6" s="163" t="s">
        <v>271</v>
      </c>
      <c r="M6">
        <f>I21/1000</f>
        <v>1E-3</v>
      </c>
      <c r="N6" s="164">
        <f>I20/1000</f>
        <v>1E-3</v>
      </c>
    </row>
    <row r="7" spans="2:15">
      <c r="B7" s="112" t="s">
        <v>244</v>
      </c>
      <c r="C7" s="133" t="str">
        <f>HLOOKUP(C5,MaterialData!$C$3:$O$4,2,0)</f>
        <v>Steel</v>
      </c>
      <c r="D7" s="151"/>
      <c r="E7" s="133" t="str">
        <f>HLOOKUP(E5,MaterialData!$C$3:$R$4,2,0)</f>
        <v>Steel</v>
      </c>
      <c r="F7" s="133" t="str">
        <f>HLOOKUP(F5,MaterialData!$C$3:$R$4,2,0)</f>
        <v>Steel</v>
      </c>
      <c r="G7" s="133" t="str">
        <f>HLOOKUP(G5,MaterialData!$C$3:$R$4,2,0)</f>
        <v>Steel</v>
      </c>
      <c r="H7" s="167"/>
      <c r="I7" s="313" t="str">
        <f>HLOOKUP(I5,MaterialData!$C$3:$R$4,2,0)</f>
        <v>T3.5_Laminate</v>
      </c>
      <c r="J7" s="166"/>
    </row>
    <row r="8" spans="2:15"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313">
        <f>INDEX(Innertable,MATCH($B8,MaterialData!$B$6:$B$11,0),MATCH(I$7,MaterialData!$C$4:$R$4,0))</f>
        <v>0</v>
      </c>
      <c r="J8" s="167"/>
      <c r="L8" s="163" t="s">
        <v>272</v>
      </c>
      <c r="M8" s="151">
        <f>M5*M6</f>
        <v>3.2000000000000003E-4</v>
      </c>
      <c r="N8" s="163" t="s">
        <v>273</v>
      </c>
      <c r="O8" s="151">
        <f>(M5*M6^3)/12</f>
        <v>2.6666666666666668E-11</v>
      </c>
    </row>
    <row r="9" spans="2:15"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313">
        <f>INDEX(Innertable,MATCH($B9,MaterialData!$B$6:$B$11,0),MATCH(I$7,MaterialData!$C$4:$R$4,0))</f>
        <v>0</v>
      </c>
      <c r="J9" s="167"/>
      <c r="L9" s="163" t="s">
        <v>274</v>
      </c>
      <c r="M9" s="151">
        <f>N5*N6</f>
        <v>3.2000000000000003E-4</v>
      </c>
      <c r="N9" s="163" t="s">
        <v>275</v>
      </c>
      <c r="O9" s="151">
        <f>(N5*N6^3)/12</f>
        <v>2.6666666666666668E-11</v>
      </c>
    </row>
    <row r="10" spans="2:15"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313">
        <f>INDEX(Innertable,MATCH($B10,MaterialData!$B$6:$B$11,0),MATCH(I$7,MaterialData!$C$4:$R$4,0))</f>
        <v>0</v>
      </c>
      <c r="J10" s="167"/>
      <c r="L10" s="163" t="s">
        <v>276</v>
      </c>
      <c r="M10">
        <f>M6/2</f>
        <v>5.0000000000000001E-4</v>
      </c>
      <c r="N10" s="163" t="s">
        <v>277</v>
      </c>
      <c r="O10" s="151">
        <f>O8+(M8*($M$12-M10)^2)</f>
        <v>2.8906666666666669E-8</v>
      </c>
    </row>
    <row r="11" spans="2:15" ht="15.6">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313" t="str">
        <f>INDEX(Innertable,MATCH($B11,MaterialData!$B$6:$B$11,0),MATCH(I$7,MaterialData!$C$4:$R$4,0))</f>
        <v>N/A</v>
      </c>
      <c r="J11" s="167"/>
      <c r="L11" s="163" t="s">
        <v>278</v>
      </c>
      <c r="M11">
        <f>(I18-0.5*I20)*0.001</f>
        <v>1.95E-2</v>
      </c>
      <c r="N11" s="163" t="s">
        <v>279</v>
      </c>
      <c r="O11" s="151">
        <f>O9+(M9*($M$12-M11)^2)</f>
        <v>2.8906666666666669E-8</v>
      </c>
    </row>
    <row r="12" spans="2:15" ht="15.6">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313" t="str">
        <f>INDEX(Innertable,MATCH($B12,MaterialData!$B$6:$B$11,0),MATCH(I$7,MaterialData!$C$4:$R$4,0))</f>
        <v>N/A</v>
      </c>
      <c r="J12" s="167"/>
      <c r="L12" s="163" t="s">
        <v>280</v>
      </c>
      <c r="M12" s="168">
        <f>(M8*M10+M9*M11)/(M8+M9)</f>
        <v>0.01</v>
      </c>
      <c r="N12" s="163" t="s">
        <v>281</v>
      </c>
      <c r="O12" s="135">
        <f>SUM(O10:O11)</f>
        <v>5.7813333333333339E-8</v>
      </c>
    </row>
    <row r="13" spans="2:15">
      <c r="E13" s="293"/>
      <c r="G13" s="294"/>
      <c r="H13" s="166"/>
      <c r="J13" s="166"/>
      <c r="O13" s="151"/>
    </row>
    <row r="14" spans="2:15">
      <c r="B14" s="112" t="s">
        <v>282</v>
      </c>
      <c r="C14" s="150">
        <v>3</v>
      </c>
      <c r="E14" s="156">
        <v>3</v>
      </c>
      <c r="F14" s="156">
        <v>0</v>
      </c>
      <c r="G14" s="156">
        <v>0</v>
      </c>
      <c r="H14" s="166"/>
      <c r="J14" s="166"/>
      <c r="O14" s="151"/>
    </row>
    <row r="15" spans="2:15">
      <c r="B15" s="112" t="s">
        <v>245</v>
      </c>
      <c r="C15" s="150">
        <v>25.4</v>
      </c>
      <c r="E15" s="156">
        <v>25.4</v>
      </c>
      <c r="F15" s="156">
        <v>25.4</v>
      </c>
      <c r="G15" s="156">
        <v>25.4</v>
      </c>
      <c r="H15" s="166"/>
      <c r="J15" s="166"/>
      <c r="O15" s="151"/>
    </row>
    <row r="16" spans="2:15">
      <c r="B16" s="112" t="s">
        <v>246</v>
      </c>
      <c r="C16" s="150">
        <v>1.6</v>
      </c>
      <c r="E16" s="156">
        <v>1.6</v>
      </c>
      <c r="F16" s="156">
        <v>1.6</v>
      </c>
      <c r="G16" s="156">
        <v>1.6</v>
      </c>
      <c r="H16" s="166"/>
      <c r="J16" s="166"/>
      <c r="L16" s="181"/>
      <c r="O16" s="151"/>
    </row>
    <row r="17" spans="2:20">
      <c r="E17" s="295"/>
      <c r="F17" s="296" t="s">
        <v>347</v>
      </c>
      <c r="G17" s="59" t="str">
        <f>IF(AND(K27&gt;=100,F2="tubing only",NOT(OR(E18="NO",F18="NO",G18="NO"))),"YES","NO")</f>
        <v>YES</v>
      </c>
      <c r="H17" s="166"/>
      <c r="J17" s="166"/>
      <c r="O17" s="151"/>
    </row>
    <row r="18" spans="2:20" ht="12.75" customHeight="1">
      <c r="B18" s="112" t="s">
        <v>283</v>
      </c>
      <c r="E18" s="297" t="str">
        <f>IF(E14=0,"N/A",IF(AND(E5=$C$5,E15&gt;=25.4,E16&gt;=1.6),"YES","NO"))</f>
        <v>YES</v>
      </c>
      <c r="F18" s="298" t="str">
        <f>IF(F14=0,"N/A",IF(AND(F5=$C$5,F15&gt;=25.4,F16&gt;=1.6),"YES","NO"))</f>
        <v>N/A</v>
      </c>
      <c r="G18" s="299" t="str">
        <f>IF(G14=0,"N/A",IF(AND(G5=$C$5,G15&gt;=25.4,G16&gt;=1.6),"YES","NO"))</f>
        <v>N/A</v>
      </c>
      <c r="H18" s="166"/>
      <c r="I18" s="170">
        <f>I19+I20+I21</f>
        <v>20</v>
      </c>
      <c r="J18" s="166"/>
      <c r="O18" s="151"/>
    </row>
    <row r="19" spans="2:20" ht="12.75" customHeight="1">
      <c r="B19" s="112" t="s">
        <v>284</v>
      </c>
      <c r="E19" s="817"/>
      <c r="F19" s="817"/>
      <c r="G19" s="817"/>
      <c r="H19" s="166"/>
      <c r="I19" s="171">
        <v>18</v>
      </c>
      <c r="J19" s="166"/>
      <c r="O19" s="151"/>
    </row>
    <row r="20" spans="2:20" ht="12.75" customHeight="1">
      <c r="B20" s="112" t="s">
        <v>285</v>
      </c>
      <c r="E20" s="817"/>
      <c r="F20" s="817"/>
      <c r="G20" s="817"/>
      <c r="H20" s="166"/>
      <c r="I20" s="171">
        <v>1</v>
      </c>
      <c r="J20" s="166"/>
      <c r="O20" s="151"/>
    </row>
    <row r="21" spans="2:20" ht="12.75" customHeight="1">
      <c r="B21" s="45" t="s">
        <v>286</v>
      </c>
      <c r="E21" s="817"/>
      <c r="F21" s="817"/>
      <c r="G21" s="817"/>
      <c r="H21" s="166"/>
      <c r="I21" s="171">
        <v>1</v>
      </c>
      <c r="J21" s="166"/>
      <c r="O21" s="151"/>
    </row>
    <row r="22" spans="2:20" ht="12.75" customHeight="1">
      <c r="B22" s="112" t="s">
        <v>287</v>
      </c>
      <c r="E22" s="817"/>
      <c r="F22" s="817"/>
      <c r="G22" s="817"/>
      <c r="H22" s="166"/>
      <c r="I22" s="171">
        <v>320</v>
      </c>
      <c r="J22" s="166"/>
      <c r="K22" s="22"/>
      <c r="O22" s="151"/>
    </row>
    <row r="23" spans="2:20">
      <c r="E23" s="300"/>
      <c r="F23" s="28"/>
      <c r="G23" s="301"/>
      <c r="H23" s="166"/>
      <c r="J23" s="166"/>
      <c r="O23" s="151"/>
    </row>
    <row r="24" spans="2:20">
      <c r="B24" s="112" t="s">
        <v>247</v>
      </c>
      <c r="C24" s="150">
        <f>C15/1000</f>
        <v>2.5399999999999999E-2</v>
      </c>
      <c r="E24" s="150">
        <f>IF($F$2="composite only","No tubes",IF(E14=0,"No tubes",E15/1000))</f>
        <v>2.5399999999999999E-2</v>
      </c>
      <c r="F24" s="150" t="str">
        <f>IF($F$2="composite only","No tubes",IF(F14=0,"No tubes",F15/1000))</f>
        <v>No tubes</v>
      </c>
      <c r="G24" s="150" t="str">
        <f>IF($F$2="composite only","No tubes",IF(G14=0,"No tubes",G15/1000))</f>
        <v>No tubes</v>
      </c>
      <c r="H24" s="166"/>
      <c r="J24" s="166"/>
      <c r="O24" s="151"/>
    </row>
    <row r="25" spans="2:20">
      <c r="B25" s="112" t="s">
        <v>248</v>
      </c>
      <c r="C25" s="150">
        <f>C16/1000</f>
        <v>1.6000000000000001E-3</v>
      </c>
      <c r="E25" s="150">
        <f>IF(E24="no tubes","",IF(E14=0,"",E16/1000))</f>
        <v>1.6000000000000001E-3</v>
      </c>
      <c r="F25" s="150" t="str">
        <f>IF(F24="no tubes","",IF(F14=0,"",F16/1000))</f>
        <v/>
      </c>
      <c r="G25" s="150" t="str">
        <f>IF(G24="no tubes","",IF(G14=0,"",G16/1000))</f>
        <v/>
      </c>
      <c r="H25" s="172"/>
      <c r="J25" s="172"/>
      <c r="O25" s="151"/>
      <c r="T25" s="153"/>
    </row>
    <row r="26" spans="2:20">
      <c r="B26" s="112" t="s">
        <v>249</v>
      </c>
      <c r="C26" s="133">
        <f>IF(C6="Round",((C24)^4-((C24-2*C25))^4)*3.142/64,((C24)^4-((C24-2*C25))^4)/12)</f>
        <v>8.5099184800000022E-9</v>
      </c>
      <c r="E26" s="133">
        <f>IF(E24="no tubes","",IF(E14=0,"",IF(E6="Round",(((E24)^4-((E24-2*E25))^4)*3.142/64),IF(E6="Square",(((E24)^4-((E24-2*E25))^4)/12),""))))</f>
        <v>8.5099184800000022E-9</v>
      </c>
      <c r="F26" s="133" t="str">
        <f>IF(F24="no tubes","",IF(F14=0,"",IF(F6="Round",(((F24)^4-((F24-2*F25))^4)*3.142/64),IF(F6="Square",(((F24)^4-((F24-2*F25))^4)/12),""))))</f>
        <v/>
      </c>
      <c r="G26" s="133" t="str">
        <f>IF(G24="no tubes","",IF(G14=0,"",IF(G6="Round",(((G24)^4-((G24-2*G25))^4)*3.142/64),IF(G6="Square",(((G24)^4-((G24-2*G25))^4)/12),""))))</f>
        <v/>
      </c>
      <c r="H26" s="133">
        <f t="shared" ref="H26:H33" si="0">IF(SUM(E26:G26)&gt;0,SUM(E26:G26),"")</f>
        <v>8.5099184800000022E-9</v>
      </c>
      <c r="I26" s="173" t="str">
        <f>IF($F$2="Tubing only","Tubing Only",O12)</f>
        <v>Tubing Only</v>
      </c>
      <c r="J26" s="133">
        <f t="shared" ref="J26:J33" si="1">IF($F$2="Tubing only",H26,IF($F$2="Composite only",I26,IF($F$2="Tubes + Composite",H26+I26,"No Type Selected")))</f>
        <v>8.5099184800000022E-9</v>
      </c>
      <c r="O26" s="151"/>
      <c r="S26" s="151"/>
      <c r="T26" s="153"/>
    </row>
    <row r="27" spans="2:20">
      <c r="B27" s="112" t="s">
        <v>250</v>
      </c>
      <c r="C27" s="133">
        <f>C8*C26*C14</f>
        <v>5105.9510880000016</v>
      </c>
      <c r="D27" s="151"/>
      <c r="E27" s="133">
        <f>IF(E24="no tubes","",IF(E14=0,"",E8*E26*E14))</f>
        <v>5105.9510880000016</v>
      </c>
      <c r="F27" s="133" t="str">
        <f>IF(F24="no tubes","",IF(F14=0,"",F8*F26*F14))</f>
        <v/>
      </c>
      <c r="G27" s="133" t="str">
        <f>IF(G24="no tubes","",IF(G14=0,"",G8*G26*G14))</f>
        <v/>
      </c>
      <c r="H27" s="133">
        <f t="shared" si="0"/>
        <v>5105.9510880000016</v>
      </c>
      <c r="I27" s="173" t="str">
        <f>IF(I26="Tubing Only","",I26*I8)</f>
        <v/>
      </c>
      <c r="J27" s="133">
        <f t="shared" si="1"/>
        <v>5105.9510880000016</v>
      </c>
      <c r="K27" s="174">
        <f>IF(AND(NOT($F$2="tubes + composite"),OR(AND($G$14&gt;0,G27&lt;(C27/3)),AND($F$14&gt;0,F27&lt;(C27/3)),AND($E$14&gt;0,E27&lt;(C27/3)))),0,100*J27/C27)</f>
        <v>100</v>
      </c>
      <c r="L27" t="str">
        <f>IF((99.9&gt;K27)*AND(K27&gt;33.3),"For Composites Only, Additional Proof Required","")</f>
        <v/>
      </c>
    </row>
    <row r="28" spans="2:20">
      <c r="B28" s="112" t="s">
        <v>251</v>
      </c>
      <c r="C28" s="155">
        <f>IF(C24="no tubes","",IF(C14=0,"",IF(C6="Round",C14*((C15^2-(C15-2*C16)^2)*PI()/4),IF(C6="Square",C14*(C15^2-(C15-2*C16)^2),""))))</f>
        <v>358.89554474609793</v>
      </c>
      <c r="D28" s="302"/>
      <c r="E28" s="155">
        <f>IF(E24="no tubes","",IF(E14=0,"",IF(E6="Round",E14*((E15^2-(E15-2*E16)^2)*PI()/4),IF(E6="Square",E14*(E15^2-(E15-2*E16)^2),""))))</f>
        <v>358.89554474609793</v>
      </c>
      <c r="F28" s="155" t="str">
        <f>IF(F24="no tubes","",IF(F14=0,"",IF(F6="Round",F14*((F15^2-(F15-2*F16)^2)*PI()/4),IF(F6="Square",F14*(F15^2-(F15-2*F16)^2),""))))</f>
        <v/>
      </c>
      <c r="G28" s="155" t="str">
        <f>IF(G24="no tubes","",IF(G14=0,"",IF(G6="Round",G14*((G15^2-(G15-2*G16)^2)*PI()/4),IF(G6="Square",G14*(G15^2-(G15-2*G16)^2),""))))</f>
        <v/>
      </c>
      <c r="H28" s="155">
        <f t="shared" si="0"/>
        <v>358.89554474609793</v>
      </c>
      <c r="I28" s="155" t="str">
        <f>IF(I26="Tubing Only","",(I18-I19)*I22)</f>
        <v/>
      </c>
      <c r="J28" s="155">
        <f t="shared" si="1"/>
        <v>358.89554474609793</v>
      </c>
      <c r="K28" s="174">
        <f>IF(AND($F$2="tubing only",AND(E5="steel",F5="steel",G5="steel")),100*J28/C28,"NA")</f>
        <v>100</v>
      </c>
      <c r="L28" t="str">
        <f>IF(AND(95&lt;K28,K28&lt;100),"For tubes only, provided your actual tube measures &gt;= your nominal OD and wall this is OK","")</f>
        <v/>
      </c>
      <c r="S28" s="151"/>
    </row>
    <row r="29" spans="2:20">
      <c r="B29" s="112" t="s">
        <v>252</v>
      </c>
      <c r="C29" s="133">
        <f>C$28*C9/1000000</f>
        <v>109463.14114755986</v>
      </c>
      <c r="D29" s="151"/>
      <c r="E29" s="133">
        <f>IF(E24="no tubes","",IF(E14=0,"",E$28*E9/1000000))</f>
        <v>109463.14114755986</v>
      </c>
      <c r="F29" s="133" t="str">
        <f>IF(F24="no tubes","",IF(F14=0,"",F$28*F9/1000000))</f>
        <v/>
      </c>
      <c r="G29" s="133" t="str">
        <f>IF(G24="no tubes","",IF(G14=0,"",G$28*G9/1000000))</f>
        <v/>
      </c>
      <c r="H29" s="133">
        <f t="shared" si="0"/>
        <v>109463.14114755986</v>
      </c>
      <c r="I29" s="133" t="str">
        <f>IF(I26="Tubing Only","",I28*I9/1000000)</f>
        <v/>
      </c>
      <c r="J29" s="133">
        <f t="shared" si="1"/>
        <v>109463.14114755986</v>
      </c>
      <c r="K29" s="174">
        <f>IF(AND($F$2="tubing only",OR($E29&lt;0.95*($E$14/$C$14)*$C29,$F29&lt;0.95*($F$14/$C$14)*$C29,$G29&lt;0.95*($G$14/$C$14)*$C29)),0,100*J29/C29)</f>
        <v>100</v>
      </c>
      <c r="L29" t="str">
        <f>IF(AND(95&lt;K29,K29&lt;100),"For tubes only, provided your actual tube measures &gt;= your nominal OD and wall this is OK","")</f>
        <v/>
      </c>
    </row>
    <row r="30" spans="2:20">
      <c r="B30" s="112" t="s">
        <v>253</v>
      </c>
      <c r="C30" s="133">
        <f>C$28*C10/1000000</f>
        <v>130996.87383232574</v>
      </c>
      <c r="D30" s="151"/>
      <c r="E30" s="133">
        <f>IF(E24="no tubes","",IF(E14=0,"",E$28*E10/1000000))</f>
        <v>130996.87383232574</v>
      </c>
      <c r="F30" s="133" t="str">
        <f>IF(F24="no tubes","",IF(F14=0,"",F$28*F10/1000000))</f>
        <v/>
      </c>
      <c r="G30" s="133" t="str">
        <f>IF(G24="no tubes","",IF(G14=0,"",G$28*G10/1000000))</f>
        <v/>
      </c>
      <c r="H30" s="133">
        <f t="shared" si="0"/>
        <v>130996.87383232574</v>
      </c>
      <c r="I30" s="133" t="str">
        <f>IF(I26="Tubing Only","",I28*I10/1000000)</f>
        <v/>
      </c>
      <c r="J30" s="133">
        <f t="shared" si="1"/>
        <v>130996.87383232574</v>
      </c>
      <c r="K30" s="174">
        <f>IF(AND($F$2="tubing only",OR($E30&lt;0.95*($E$14/$C$14)*$C30,$F30&lt;0.95*($F$14/$C$14)*$C30,$G30&lt;0.95*($G$14/$C$14)*$C30)),0,100*J30/C30)</f>
        <v>100</v>
      </c>
      <c r="L30" t="str">
        <f>IF(AND(95&lt;K30,K30&lt;100),"For tubes only, provided your actual tube measures &gt;= your nominal OD and wall this is OK","")</f>
        <v/>
      </c>
      <c r="S30" s="151"/>
    </row>
    <row r="31" spans="2:20">
      <c r="B31" s="112" t="s">
        <v>254</v>
      </c>
      <c r="C31" s="133">
        <f>C$28*C11/1000000</f>
        <v>64601.198054297631</v>
      </c>
      <c r="D31" s="151"/>
      <c r="E31" s="133">
        <f>IF(E24="no tubes","",IF(E14=0,"",E$28*E11/1000000))</f>
        <v>64601.198054297631</v>
      </c>
      <c r="F31" s="133" t="str">
        <f>IF(F24="no tubes","",IF(F14=0,"",F$28*F11/1000000))</f>
        <v/>
      </c>
      <c r="G31" s="133" t="str">
        <f>IF(G24="no tubes","",IF(G14=0,"",G$28*G11/1000000))</f>
        <v/>
      </c>
      <c r="H31" s="133">
        <f t="shared" si="0"/>
        <v>64601.198054297631</v>
      </c>
      <c r="I31" s="133" t="str">
        <f>IF(I26="Tubing Only","",I28*I9/1000000)</f>
        <v/>
      </c>
      <c r="J31" s="133">
        <f t="shared" si="1"/>
        <v>64601.198054297631</v>
      </c>
      <c r="K31" s="174">
        <f>IF(AND($F$2="tubing only",OR($E31&lt;0.95*($E$14/$C$14)*$C31,$F31&lt;0.95*($F$14/$C$14)*$C31,$G31&lt;0.95*($G$14/$C$14)*$C31)),0,100*J31/C31)</f>
        <v>100</v>
      </c>
      <c r="L31" t="str">
        <f>IF(AND(95&lt;K31,K31&lt;100),"For tubes only, provided your actual tube measures &gt;= your nominal OD and wall this is OK","")</f>
        <v/>
      </c>
      <c r="S31" s="151"/>
    </row>
    <row r="32" spans="2:20">
      <c r="B32" s="112" t="s">
        <v>255</v>
      </c>
      <c r="C32" s="133">
        <f>IF(C14=0,"",C$28*C12/1000000)</f>
        <v>107668.66342382938</v>
      </c>
      <c r="D32" s="151"/>
      <c r="E32" s="133">
        <f>IF(E24="no tubes","",IF(E14=0,"",E$28*E12/1000000))</f>
        <v>107668.66342382938</v>
      </c>
      <c r="F32" s="133" t="str">
        <f>IF(F24="no tubes","",IF(F14=0,"",F$28*F12/1000000))</f>
        <v/>
      </c>
      <c r="G32" s="133" t="str">
        <f>IF(G24="no tubes","",IF(G14=0,"",G$28*G12/1000000))</f>
        <v/>
      </c>
      <c r="H32" s="133">
        <f t="shared" si="0"/>
        <v>107668.66342382938</v>
      </c>
      <c r="I32" s="133" t="str">
        <f>IF(I26="tubing only","",I28*I10/1000000)</f>
        <v/>
      </c>
      <c r="J32" s="133">
        <f t="shared" si="1"/>
        <v>107668.66342382938</v>
      </c>
      <c r="K32" s="174">
        <f>IF(AND($F$2="tubing only",OR($E32&lt;0.95*($E$14/$C$14)*$C32,$F32&lt;0.95*($F$14/$C$14)*$C32,$G32&lt;0.95*($G$14/$C$14)*$C32)),0,100*J32/C32)</f>
        <v>100</v>
      </c>
      <c r="L32" t="str">
        <f>IF(AND(95&lt;K32,K32&lt;100),"For tubes only, provided your actual tube measures &gt;= your nominal OD and wall this is OK","")</f>
        <v/>
      </c>
      <c r="S32" s="151"/>
    </row>
    <row r="33" spans="2:13">
      <c r="B33" s="112" t="s">
        <v>256</v>
      </c>
      <c r="C33" s="133">
        <f>C14*4*C10*C26/(0.5*C24*1)</f>
        <v>2934.9167671181112</v>
      </c>
      <c r="E33" s="133">
        <f>IF(E24="no tubes","",IF(E14=0,"",E14*4*E10*E26/(0.5*E24*1)))</f>
        <v>2934.9167671181112</v>
      </c>
      <c r="F33" s="133" t="str">
        <f>IF(F24="no tubes","",IF(F14=0,"",F14*4*F10*F26/(0.5*F24*1)))</f>
        <v/>
      </c>
      <c r="G33" s="133" t="str">
        <f>IF(G24="no tubes","",IF(G14=0,"",G14*4*G10*G26/(0.5*G24*1)))</f>
        <v/>
      </c>
      <c r="H33" s="133">
        <f t="shared" si="0"/>
        <v>2934.9167671181112</v>
      </c>
      <c r="I33" s="133" t="str">
        <f>IF(I26="tubing only","",4*I10*(I26*2/(I18/1000))/1)</f>
        <v/>
      </c>
      <c r="J33" s="133">
        <f t="shared" si="1"/>
        <v>2934.9167671181112</v>
      </c>
      <c r="K33" s="174">
        <f>IF(AND($F$2="tubing only",OR($E33&lt;0.95*($E$14/$C$14)*$C33,$F33&lt;0.95*($F$14/$C$14)*$C33,$G33&lt;0.95*($G$14/$C$14)*$C33)),0,100*J33/C33)</f>
        <v>99.999999999999986</v>
      </c>
      <c r="L33" t="str">
        <f>IF((99.9&gt;K33)*AND(K33&gt;33.3),"For Composites Only, Additional Proof Required","")</f>
        <v/>
      </c>
    </row>
    <row r="34" spans="2:13">
      <c r="B34" s="112" t="s">
        <v>257</v>
      </c>
      <c r="C34" s="133">
        <f>IF(C14=0,"",C33*1^3/(48*C27))</f>
        <v>1.1975065616797901E-2</v>
      </c>
      <c r="E34" s="133">
        <f>IF(E24="no tubes","",IF(E14=0,"",($C$33*1^3/(48*E27))))</f>
        <v>1.1975065616797901E-2</v>
      </c>
      <c r="F34" s="133" t="str">
        <f>IF(F24="no tubes","",IF(F14=0,"",($C$33*1^3/(48*F27))))</f>
        <v/>
      </c>
      <c r="G34" s="133" t="str">
        <f>IF(G24="no tubes","",IF(G14=0,"",($C$33*1^3/(48*G27))))</f>
        <v/>
      </c>
      <c r="H34" s="133">
        <f>IF(F2="composite only","",$C$33*1^3/(48*H27))</f>
        <v>1.1975065616797901E-2</v>
      </c>
      <c r="I34" s="133" t="str">
        <f>IF(NOT($F$2="tubing only"),$C$33*1^3/(48*I27),"")</f>
        <v/>
      </c>
      <c r="J34" s="133">
        <f>IF($F$2="Tubing only",H34,IF($F$2="Composite only",I34,IF($F$2="Tubes + Composite",$C$33*1^3/(48*J27),"No Type Selected")))</f>
        <v>1.1975065616797901E-2</v>
      </c>
      <c r="K34" s="174">
        <f>IF(AND($F$2="tubing only",J34&gt;1.05*C34),101,100*J34/C34)</f>
        <v>100.00000000000001</v>
      </c>
      <c r="L34" t="str">
        <f>IF((100.1&lt;K34)*AND(K34&lt;300.1),"For Composites Only, Additional Proof Required","")</f>
        <v/>
      </c>
      <c r="M34" s="151"/>
    </row>
    <row r="35" spans="2:13">
      <c r="B35" s="112" t="s">
        <v>258</v>
      </c>
      <c r="C35" s="133">
        <f>0.5*C33*(C33*1^3/(48*C27))</f>
        <v>17.572910433039873</v>
      </c>
      <c r="E35" s="133">
        <f>IF(E24="no tubes","",0.5*E33*(E33*1^3/(48*E27)))</f>
        <v>17.572910433039873</v>
      </c>
      <c r="F35" s="133" t="str">
        <f>IF(F24="no tubes","",0.5*F33*(F33*1^3/(48*F27)))</f>
        <v/>
      </c>
      <c r="G35" s="133" t="str">
        <f>IF(G24="no tubes","",0.5*G33*(G33*1^3/(48*G27)))</f>
        <v/>
      </c>
      <c r="H35" s="133">
        <f>IF(SUM(E35:G35)&gt;0,SUM(E35:G35),"")</f>
        <v>17.572910433039873</v>
      </c>
      <c r="I35" s="133" t="str">
        <f>IF(I26="tubing only","",0.5*I33*(I33*1^3/(48*I27)))</f>
        <v/>
      </c>
      <c r="J35" s="133">
        <f>IF($F$2="Tubing only",H35,IF($F$2="Composite only",I35,IF($F$2="Tubes + Composite",H35+I35,"No Type Selected")))</f>
        <v>17.572910433039873</v>
      </c>
      <c r="K35" s="174">
        <f>IF(AND($F$2="tubing only",OR($E$36&lt;$C$36,$F$36&lt;$C$36,$G$36&lt;$C$36)),0,100*J35/C35)</f>
        <v>100</v>
      </c>
      <c r="L35" t="str">
        <f>IF((99.9&gt;K35)*AND(K35&gt;33.3),"For Composites Only, Additional Proof Required","")</f>
        <v/>
      </c>
    </row>
    <row r="36" spans="2:13">
      <c r="C36" s="303">
        <f>0.99*C27/C14</f>
        <v>1684.9638590400007</v>
      </c>
      <c r="D36" s="304"/>
      <c r="E36" s="303">
        <f>IF(AND($F$2="tubing only",E14&gt;0),E27/E14,9E+99)</f>
        <v>1701.9836960000005</v>
      </c>
      <c r="F36" s="303">
        <f>IF(AND($F$2="tubing only",F14&gt;0),F27/F14,9E+99)</f>
        <v>8.9999999999999999E+99</v>
      </c>
      <c r="G36" s="303">
        <f>IF(AND($F$2="tubing only",G14&gt;0),G27/G14,9E+99)</f>
        <v>8.9999999999999999E+99</v>
      </c>
      <c r="H36" s="22"/>
    </row>
    <row r="37" spans="2:13">
      <c r="B37" s="15" t="s">
        <v>288</v>
      </c>
      <c r="E37" s="151"/>
    </row>
    <row r="38" spans="2:13">
      <c r="B38" s="176"/>
      <c r="C38" s="177"/>
      <c r="D38" s="177"/>
      <c r="E38" s="177"/>
      <c r="F38" s="177"/>
      <c r="G38" s="177"/>
      <c r="H38" s="177"/>
      <c r="I38" s="177"/>
      <c r="J38" s="177"/>
      <c r="K38" s="178"/>
    </row>
    <row r="39" spans="2:13">
      <c r="B39" s="322" t="s">
        <v>363</v>
      </c>
      <c r="C39" s="72"/>
      <c r="D39" s="72"/>
      <c r="E39" s="72"/>
      <c r="F39" s="72"/>
      <c r="G39" s="72"/>
      <c r="H39" s="72"/>
      <c r="I39" s="72"/>
      <c r="J39" s="72"/>
      <c r="K39" s="101"/>
    </row>
    <row r="40" spans="2:13">
      <c r="B40" s="322" t="s">
        <v>364</v>
      </c>
      <c r="C40" s="72"/>
      <c r="D40" s="72"/>
      <c r="E40" s="72"/>
      <c r="F40" s="72"/>
      <c r="G40" s="72"/>
      <c r="H40" s="72"/>
      <c r="I40" s="72"/>
      <c r="J40" s="72"/>
      <c r="K40" s="101"/>
    </row>
    <row r="41" spans="2:13">
      <c r="B41" s="100"/>
      <c r="C41" s="72"/>
      <c r="D41" s="72"/>
      <c r="E41" s="72"/>
      <c r="F41" s="72"/>
      <c r="G41" s="72"/>
      <c r="H41" s="72"/>
      <c r="I41" s="72"/>
      <c r="J41" s="72"/>
      <c r="K41" s="101"/>
    </row>
    <row r="42" spans="2:13">
      <c r="B42" s="100"/>
      <c r="C42" s="72"/>
      <c r="D42" s="72"/>
      <c r="E42" s="72"/>
      <c r="F42" s="72"/>
      <c r="G42" s="72"/>
      <c r="H42" s="72"/>
      <c r="I42" s="72"/>
      <c r="J42" s="72"/>
      <c r="K42" s="101"/>
    </row>
    <row r="43" spans="2:13">
      <c r="B43" s="100"/>
      <c r="C43" s="72"/>
      <c r="D43" s="72"/>
      <c r="E43" s="72"/>
      <c r="F43" s="72"/>
      <c r="G43" s="72"/>
      <c r="H43" s="72"/>
      <c r="I43" s="72"/>
      <c r="J43" s="72"/>
      <c r="K43" s="101"/>
    </row>
    <row r="44" spans="2:13">
      <c r="B44" s="100"/>
      <c r="C44" s="72"/>
      <c r="D44" s="72"/>
      <c r="E44" s="72"/>
      <c r="F44" s="72"/>
      <c r="G44" s="72"/>
      <c r="H44" s="72"/>
      <c r="I44" s="72"/>
      <c r="J44" s="72"/>
      <c r="K44" s="101"/>
    </row>
    <row r="45" spans="2:13">
      <c r="B45" s="100"/>
      <c r="C45" s="72"/>
      <c r="D45" s="72"/>
      <c r="E45" s="72"/>
      <c r="F45" s="72"/>
      <c r="G45" s="72"/>
      <c r="H45" s="72"/>
      <c r="I45" s="72"/>
      <c r="J45" s="72"/>
      <c r="K45" s="101"/>
    </row>
    <row r="46" spans="2:13">
      <c r="B46" s="100"/>
      <c r="C46" s="72"/>
      <c r="D46" s="72"/>
      <c r="E46" s="72"/>
      <c r="F46" s="72"/>
      <c r="G46" s="72"/>
      <c r="H46" s="72"/>
      <c r="I46" s="72"/>
      <c r="J46" s="72"/>
      <c r="K46" s="101"/>
    </row>
    <row r="47" spans="2:13">
      <c r="B47" s="100"/>
      <c r="C47" s="72"/>
      <c r="D47" s="72"/>
      <c r="E47" s="72"/>
      <c r="F47" s="72"/>
      <c r="G47" s="72"/>
      <c r="H47" s="72"/>
      <c r="I47" s="72"/>
      <c r="J47" s="72"/>
      <c r="K47" s="101"/>
    </row>
    <row r="48" spans="2:13">
      <c r="B48" s="100"/>
      <c r="C48" s="72"/>
      <c r="D48" s="72"/>
      <c r="E48" s="72"/>
      <c r="F48" s="72"/>
      <c r="G48" s="72"/>
      <c r="H48" s="72"/>
      <c r="I48" s="72"/>
      <c r="J48" s="72"/>
      <c r="K48" s="101"/>
    </row>
    <row r="49" spans="2:11">
      <c r="B49" s="100"/>
      <c r="C49" s="72"/>
      <c r="D49" s="72"/>
      <c r="E49" s="72"/>
      <c r="F49" s="72"/>
      <c r="G49" s="72"/>
      <c r="H49" s="72"/>
      <c r="I49" s="72"/>
      <c r="J49" s="72"/>
      <c r="K49" s="101"/>
    </row>
    <row r="50" spans="2:11">
      <c r="B50" s="100"/>
      <c r="C50" s="72"/>
      <c r="D50" s="72"/>
      <c r="E50" s="72"/>
      <c r="F50" s="72"/>
      <c r="G50" s="72"/>
      <c r="H50" s="72"/>
      <c r="I50" s="72"/>
      <c r="J50" s="72"/>
      <c r="K50" s="101"/>
    </row>
    <row r="51" spans="2:11">
      <c r="B51" s="100"/>
      <c r="C51" s="72"/>
      <c r="D51" s="72"/>
      <c r="E51" s="72"/>
      <c r="F51" s="72"/>
      <c r="G51" s="72"/>
      <c r="H51" s="72"/>
      <c r="I51" s="72"/>
      <c r="J51" s="72"/>
      <c r="K51" s="101"/>
    </row>
    <row r="52" spans="2:11">
      <c r="B52" s="100"/>
      <c r="C52" s="72"/>
      <c r="D52" s="72"/>
      <c r="E52" s="72"/>
      <c r="F52" s="72"/>
      <c r="G52" s="72"/>
      <c r="H52" s="72"/>
      <c r="I52" s="72"/>
      <c r="J52" s="72"/>
      <c r="K52" s="101"/>
    </row>
    <row r="53" spans="2:11">
      <c r="B53" s="100"/>
      <c r="C53" s="72"/>
      <c r="D53" s="72"/>
      <c r="E53" s="72"/>
      <c r="F53" s="72"/>
      <c r="G53" s="72"/>
      <c r="H53" s="72"/>
      <c r="I53" s="72"/>
      <c r="J53" s="72"/>
      <c r="K53" s="101"/>
    </row>
    <row r="54" spans="2:11">
      <c r="B54" s="100"/>
      <c r="C54" s="72"/>
      <c r="D54" s="72"/>
      <c r="E54" s="72"/>
      <c r="F54" s="72"/>
      <c r="G54" s="72"/>
      <c r="H54" s="72"/>
      <c r="I54" s="72"/>
      <c r="J54" s="72"/>
      <c r="K54" s="101"/>
    </row>
    <row r="55" spans="2:11">
      <c r="B55" s="100"/>
      <c r="C55" s="72"/>
      <c r="D55" s="72"/>
      <c r="E55" s="72"/>
      <c r="F55" s="72"/>
      <c r="G55" s="72"/>
      <c r="H55" s="72"/>
      <c r="I55" s="72"/>
      <c r="J55" s="72"/>
      <c r="K55" s="101"/>
    </row>
    <row r="56" spans="2:11">
      <c r="B56" s="107"/>
      <c r="C56" s="108"/>
      <c r="D56" s="108"/>
      <c r="E56" s="108"/>
      <c r="F56" s="108"/>
      <c r="G56" s="108"/>
      <c r="H56" s="108"/>
      <c r="I56" s="108"/>
      <c r="J56" s="108"/>
      <c r="K56" s="180"/>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conditionalFormatting sqref="G35">
    <cfRule type="cellIs" dxfId="340" priority="2" operator="lessThan">
      <formula>0.95*$C35*(G$14/$C$14)</formula>
    </cfRule>
  </conditionalFormatting>
  <conditionalFormatting sqref="K28:K33">
    <cfRule type="cellIs" dxfId="339" priority="3" operator="greaterThanOrEqual">
      <formula>100</formula>
    </cfRule>
    <cfRule type="cellIs" dxfId="338" priority="4" operator="lessThan">
      <formula>100</formula>
    </cfRule>
  </conditionalFormatting>
  <conditionalFormatting sqref="K34">
    <cfRule type="cellIs" dxfId="337" priority="5" operator="between">
      <formula>100.1</formula>
      <formula>300</formula>
    </cfRule>
    <cfRule type="cellIs" dxfId="336" priority="6" operator="greaterThan">
      <formula>300</formula>
    </cfRule>
    <cfRule type="cellIs" dxfId="335" priority="7" operator="lessThanOrEqual">
      <formula>100</formula>
    </cfRule>
  </conditionalFormatting>
  <conditionalFormatting sqref="K27">
    <cfRule type="cellIs" dxfId="334" priority="8" operator="greaterThanOrEqual">
      <formula>100</formula>
    </cfRule>
    <cfRule type="cellIs" dxfId="333" priority="9" operator="lessThan">
      <formula>33.3</formula>
    </cfRule>
    <cfRule type="cellIs" dxfId="332" priority="10" operator="between">
      <formula>33.3</formula>
      <formula>100</formula>
    </cfRule>
  </conditionalFormatting>
  <conditionalFormatting sqref="E27:E33 E35">
    <cfRule type="cellIs" dxfId="331" priority="11" operator="lessThan">
      <formula>0.95*$C27*(E$14/$C$14)</formula>
    </cfRule>
  </conditionalFormatting>
  <conditionalFormatting sqref="K35">
    <cfRule type="cellIs" dxfId="330" priority="12" operator="greaterThanOrEqual">
      <formula>100</formula>
    </cfRule>
    <cfRule type="cellIs" dxfId="329" priority="13" operator="lessThan">
      <formula>33.3</formula>
    </cfRule>
    <cfRule type="cellIs" dxfId="328" priority="14" operator="between">
      <formula>33.3</formula>
      <formula>100</formula>
    </cfRule>
  </conditionalFormatting>
  <conditionalFormatting sqref="F27:F33">
    <cfRule type="cellIs" dxfId="327" priority="15" operator="lessThan">
      <formula>0.95*$C27*(F$14/$C$14)</formula>
    </cfRule>
  </conditionalFormatting>
  <conditionalFormatting sqref="G27:G33">
    <cfRule type="cellIs" dxfId="326" priority="16" operator="lessThan">
      <formula>0.95*$C27*(G$14/$C$14)</formula>
    </cfRule>
  </conditionalFormatting>
  <conditionalFormatting sqref="F35">
    <cfRule type="cellIs" dxfId="325" priority="17" operator="lessThan">
      <formula>0.95*$C35*(F$14/$C$14)</formula>
    </cfRule>
  </conditionalFormatting>
  <dataValidations count="6">
    <dataValidation allowBlank="1" showInputMessage="1" showErrorMessage="1" promptTitle="Select Material" sqref="C6 I6 J13:J14" xr:uid="{00000000-0002-0000-1300-000000000000}">
      <formula1>0</formula1>
      <formula2>0</formula2>
    </dataValidation>
    <dataValidation type="list" allowBlank="1" showInputMessage="1" showErrorMessage="1" promptTitle="Select Material" sqref="E6:G6" xr:uid="{00000000-0002-0000-1300-000001000000}">
      <formula1>Tube_Type</formula1>
      <formula2>0</formula2>
    </dataValidation>
    <dataValidation type="list" allowBlank="1" showInputMessage="1" showErrorMessage="1" promptTitle="Select Material" sqref="C5:D5 H5:H6 D6" xr:uid="{00000000-0002-0000-1300-000002000000}">
      <formula1>Materials</formula1>
      <formula2>0</formula2>
    </dataValidation>
    <dataValidation type="list" allowBlank="1" showInputMessage="1" showErrorMessage="1" sqref="F2" xr:uid="{00000000-0002-0000-1300-000003000000}">
      <formula1>ConstructionType</formula1>
      <formula2>0</formula2>
    </dataValidation>
    <dataValidation type="list" allowBlank="1" showInputMessage="1" showErrorMessage="1" sqref="I5" xr:uid="{00000000-0002-0000-1300-000004000000}">
      <formula1>Material</formula1>
      <formula2>0</formula2>
    </dataValidation>
    <dataValidation type="list" allowBlank="1" showInputMessage="1" showErrorMessage="1" promptTitle="Select Material" sqref="E5:G5" xr:uid="{00000000-0002-0000-1300-000005000000}">
      <formula1>Metallic_Mats</formula1>
      <formula2>0</formula2>
    </dataValidation>
  </dataValidations>
  <hyperlinks>
    <hyperlink ref="L2" location="'Cover Sheet'!A1" display="BACK to COVER SHEET" xr:uid="{00000000-0004-0000-1300-000000000000}"/>
  </hyperlinks>
  <pageMargins left="0.75" right="0.75" top="1" bottom="1"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T56"/>
  <sheetViews>
    <sheetView showGridLines="0" view="pageBreakPreview" zoomScale="140" zoomScaleNormal="100" zoomScalePageLayoutView="140" workbookViewId="0">
      <selection activeCell="B1" sqref="B1"/>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6.109375" customWidth="1"/>
    <col min="12" max="12" width="8.77734375" customWidth="1"/>
    <col min="13" max="1025" width="11.44140625" customWidth="1"/>
  </cols>
  <sheetData>
    <row r="1" spans="2:15" ht="15.6">
      <c r="B1" s="149" t="s">
        <v>362</v>
      </c>
    </row>
    <row r="2" spans="2:15">
      <c r="C2" s="804" t="s">
        <v>263</v>
      </c>
      <c r="D2" s="804"/>
      <c r="E2" s="804"/>
      <c r="F2" s="805" t="s">
        <v>224</v>
      </c>
      <c r="G2" s="805"/>
      <c r="L2" s="42" t="s">
        <v>259</v>
      </c>
      <c r="M2" s="42"/>
    </row>
    <row r="4" spans="2:15" ht="25.5" customHeight="1">
      <c r="B4" s="30" t="s">
        <v>239</v>
      </c>
      <c r="C4" s="30" t="s">
        <v>240</v>
      </c>
      <c r="D4" s="15"/>
      <c r="E4" s="291" t="s">
        <v>343</v>
      </c>
      <c r="F4" s="291" t="s">
        <v>344</v>
      </c>
      <c r="G4" s="291" t="s">
        <v>345</v>
      </c>
      <c r="H4" s="291" t="s">
        <v>346</v>
      </c>
      <c r="I4" s="292" t="s">
        <v>264</v>
      </c>
      <c r="J4" s="291" t="s">
        <v>265</v>
      </c>
      <c r="L4" s="15"/>
      <c r="M4" s="34" t="s">
        <v>266</v>
      </c>
      <c r="N4" s="34" t="s">
        <v>267</v>
      </c>
    </row>
    <row r="5" spans="2:15">
      <c r="B5" s="45" t="s">
        <v>242</v>
      </c>
      <c r="C5" s="150" t="s">
        <v>185</v>
      </c>
      <c r="E5" s="156" t="s">
        <v>185</v>
      </c>
      <c r="F5" s="156" t="s">
        <v>185</v>
      </c>
      <c r="G5" s="156" t="s">
        <v>185</v>
      </c>
      <c r="H5" s="162"/>
      <c r="I5" s="171" t="s">
        <v>188</v>
      </c>
      <c r="J5" s="162"/>
      <c r="L5" s="163" t="s">
        <v>268</v>
      </c>
      <c r="M5">
        <f>I22/1000</f>
        <v>0.32</v>
      </c>
      <c r="N5" s="164">
        <f>M5</f>
        <v>0.32</v>
      </c>
    </row>
    <row r="6" spans="2:15">
      <c r="B6" s="45" t="s">
        <v>269</v>
      </c>
      <c r="C6" s="150" t="s">
        <v>231</v>
      </c>
      <c r="E6" s="156" t="s">
        <v>231</v>
      </c>
      <c r="F6" s="156" t="s">
        <v>231</v>
      </c>
      <c r="G6" s="156" t="s">
        <v>231</v>
      </c>
      <c r="H6" s="166"/>
      <c r="I6" s="165" t="s">
        <v>270</v>
      </c>
      <c r="J6" s="167"/>
      <c r="L6" s="163" t="s">
        <v>271</v>
      </c>
      <c r="M6">
        <f>I21/1000</f>
        <v>1E-3</v>
      </c>
      <c r="N6" s="164">
        <f>I20/1000</f>
        <v>1E-3</v>
      </c>
    </row>
    <row r="7" spans="2:15">
      <c r="B7" s="112" t="s">
        <v>244</v>
      </c>
      <c r="C7" s="133" t="str">
        <f>HLOOKUP(C5,MaterialData!$C$3:$O$4,2,0)</f>
        <v>Steel</v>
      </c>
      <c r="D7" s="151"/>
      <c r="E7" s="133" t="str">
        <f>HLOOKUP(E5,MaterialData!$C$3:$R$4,2,0)</f>
        <v>Steel</v>
      </c>
      <c r="F7" s="133" t="str">
        <f>HLOOKUP(F5,MaterialData!$C$3:$R$4,2,0)</f>
        <v>Steel</v>
      </c>
      <c r="G7" s="133" t="str">
        <f>HLOOKUP(G5,MaterialData!$C$3:$R$4,2,0)</f>
        <v>Steel</v>
      </c>
      <c r="H7" s="167"/>
      <c r="I7" s="313" t="str">
        <f>HLOOKUP(I5,MaterialData!$C$3:$R$4,2,0)</f>
        <v>T3.5_Laminate</v>
      </c>
      <c r="J7" s="166"/>
    </row>
    <row r="8" spans="2:15" ht="15.6">
      <c r="B8" s="112" t="s">
        <v>211</v>
      </c>
      <c r="C8" s="133">
        <f>INDEX(Innertable,MATCH($B8,MaterialData!$B$6:$B$11,0),MATCH(C$7,MaterialData!$C$4:$O$4,0))</f>
        <v>200000000000</v>
      </c>
      <c r="D8" s="151"/>
      <c r="E8" s="133">
        <f>INDEX(Innertable,MATCH($B8,MaterialData!$B$6:$B$11,0),MATCH(E$7,MaterialData!$C$4:$R$4,0))</f>
        <v>200000000000</v>
      </c>
      <c r="F8" s="133">
        <f>INDEX(Innertable,MATCH($B8,MaterialData!$B$6:$B$11,0),MATCH(F$7,MaterialData!$C$4:$R$4,0))</f>
        <v>200000000000</v>
      </c>
      <c r="G8" s="133">
        <f>INDEX(Innertable,MATCH($B8,MaterialData!$B$6:$B$11,0),MATCH(G$7,MaterialData!$C$4:$R$4,0))</f>
        <v>200000000000</v>
      </c>
      <c r="H8" s="167"/>
      <c r="I8" s="313">
        <f>INDEX(Innertable,MATCH($B8,MaterialData!$B$6:$B$11,0),MATCH(I$7,MaterialData!$C$4:$R$4,0))</f>
        <v>0</v>
      </c>
      <c r="J8" s="167"/>
      <c r="L8" s="163" t="s">
        <v>272</v>
      </c>
      <c r="M8" s="151">
        <f>M5*M6</f>
        <v>3.2000000000000003E-4</v>
      </c>
      <c r="N8" s="163" t="s">
        <v>273</v>
      </c>
      <c r="O8" s="151">
        <f>(M5*M6^3)/12</f>
        <v>2.6666666666666668E-11</v>
      </c>
    </row>
    <row r="9" spans="2:15" ht="15.6">
      <c r="B9" s="112" t="s">
        <v>212</v>
      </c>
      <c r="C9" s="133">
        <f>INDEX(Innertable,MATCH($B9,MaterialData!$B$6:$B$11,0),MATCH(C$7,MaterialData!$C$4:$O$4,0))</f>
        <v>305000000</v>
      </c>
      <c r="D9" s="151"/>
      <c r="E9" s="133">
        <f>INDEX(Innertable,MATCH($B9,MaterialData!$B$6:$B$11,0),MATCH(E$7,MaterialData!$C$4:$R$4,0))</f>
        <v>305000000</v>
      </c>
      <c r="F9" s="133">
        <f>INDEX(Innertable,MATCH($B9,MaterialData!$B$6:$B$11,0),MATCH(F$7,MaterialData!$C$4:$R$4,0))</f>
        <v>305000000</v>
      </c>
      <c r="G9" s="133">
        <f>INDEX(Innertable,MATCH($B9,MaterialData!$B$6:$B$11,0),MATCH(G$7,MaterialData!$C$4:$R$4,0))</f>
        <v>305000000</v>
      </c>
      <c r="H9" s="167"/>
      <c r="I9" s="313">
        <f>INDEX(Innertable,MATCH($B9,MaterialData!$B$6:$B$11,0),MATCH(I$7,MaterialData!$C$4:$R$4,0))</f>
        <v>0</v>
      </c>
      <c r="J9" s="167"/>
      <c r="L9" s="163" t="s">
        <v>274</v>
      </c>
      <c r="M9" s="151">
        <f>N5*N6</f>
        <v>3.2000000000000003E-4</v>
      </c>
      <c r="N9" s="163" t="s">
        <v>275</v>
      </c>
      <c r="O9" s="151">
        <f>(N5*N6^3)/12</f>
        <v>2.6666666666666668E-11</v>
      </c>
    </row>
    <row r="10" spans="2:15" ht="15.6">
      <c r="B10" s="112" t="s">
        <v>213</v>
      </c>
      <c r="C10" s="133">
        <f>INDEX(Innertable,MATCH($B10,MaterialData!$B$6:$B$11,0),MATCH(C$7,MaterialData!$C$4:$O$4,0))</f>
        <v>365000000</v>
      </c>
      <c r="D10" s="151"/>
      <c r="E10" s="133">
        <f>INDEX(Innertable,MATCH($B10,MaterialData!$B$6:$B$11,0),MATCH(E$7,MaterialData!$C$4:$R$4,0))</f>
        <v>365000000</v>
      </c>
      <c r="F10" s="133">
        <f>INDEX(Innertable,MATCH($B10,MaterialData!$B$6:$B$11,0),MATCH(F$7,MaterialData!$C$4:$R$4,0))</f>
        <v>365000000</v>
      </c>
      <c r="G10" s="133">
        <f>INDEX(Innertable,MATCH($B10,MaterialData!$B$6:$B$11,0),MATCH(G$7,MaterialData!$C$4:$R$4,0))</f>
        <v>365000000</v>
      </c>
      <c r="H10" s="167"/>
      <c r="I10" s="313">
        <f>INDEX(Innertable,MATCH($B10,MaterialData!$B$6:$B$11,0),MATCH(I$7,MaterialData!$C$4:$R$4,0))</f>
        <v>0</v>
      </c>
      <c r="J10" s="167"/>
      <c r="L10" s="163" t="s">
        <v>276</v>
      </c>
      <c r="M10">
        <f>M6/2</f>
        <v>5.0000000000000001E-4</v>
      </c>
      <c r="N10" s="163" t="s">
        <v>277</v>
      </c>
      <c r="O10" s="151">
        <f>O8+(M8*($M$12-M10)^2)</f>
        <v>2.8906666666666669E-8</v>
      </c>
    </row>
    <row r="11" spans="2:15" ht="15.6">
      <c r="B11" s="112" t="s">
        <v>214</v>
      </c>
      <c r="C11" s="133">
        <f>INDEX(Innertable,MATCH($B11,MaterialData!$B$6:$B$11,0),MATCH(C$7,MaterialData!$C$4:$O$4,0))</f>
        <v>180000000</v>
      </c>
      <c r="D11" s="151"/>
      <c r="E11" s="133">
        <f>INDEX(Innertable,MATCH($B11,MaterialData!$B$6:$B$11,0),MATCH(E$7,MaterialData!$C$4:$R$4,0))</f>
        <v>180000000</v>
      </c>
      <c r="F11" s="133">
        <f>INDEX(Innertable,MATCH($B11,MaterialData!$B$6:$B$11,0),MATCH(F$7,MaterialData!$C$4:$R$4,0))</f>
        <v>180000000</v>
      </c>
      <c r="G11" s="133">
        <f>INDEX(Innertable,MATCH($B11,MaterialData!$B$6:$B$11,0),MATCH(G$7,MaterialData!$C$4:$R$4,0))</f>
        <v>180000000</v>
      </c>
      <c r="H11" s="167"/>
      <c r="I11" s="313" t="str">
        <f>INDEX(Innertable,MATCH($B11,MaterialData!$B$6:$B$11,0),MATCH(I$7,MaterialData!$C$4:$R$4,0))</f>
        <v>N/A</v>
      </c>
      <c r="J11" s="167"/>
      <c r="L11" s="163" t="s">
        <v>278</v>
      </c>
      <c r="M11">
        <f>(I18-0.5*I20)*0.001</f>
        <v>1.95E-2</v>
      </c>
      <c r="N11" s="163" t="s">
        <v>279</v>
      </c>
      <c r="O11" s="151">
        <f>O9+(M9*($M$12-M11)^2)</f>
        <v>2.8906666666666669E-8</v>
      </c>
    </row>
    <row r="12" spans="2:15" ht="15.6">
      <c r="B12" s="112" t="s">
        <v>215</v>
      </c>
      <c r="C12" s="133">
        <f>INDEX(Innertable,MATCH($B12,MaterialData!$B$6:$B$11,0),MATCH(C$7,MaterialData!$C$4:$O$4,0))</f>
        <v>300000000</v>
      </c>
      <c r="D12" s="151"/>
      <c r="E12" s="133">
        <f>INDEX(Innertable,MATCH($B12,MaterialData!$B$6:$B$11,0),MATCH(E$7,MaterialData!$C$4:$R$4,0))</f>
        <v>300000000</v>
      </c>
      <c r="F12" s="133">
        <f>INDEX(Innertable,MATCH($B12,MaterialData!$B$6:$B$11,0),MATCH(F$7,MaterialData!$C$4:$R$4,0))</f>
        <v>300000000</v>
      </c>
      <c r="G12" s="133">
        <f>INDEX(Innertable,MATCH($B12,MaterialData!$B$6:$B$11,0),MATCH(G$7,MaterialData!$C$4:$R$4,0))</f>
        <v>300000000</v>
      </c>
      <c r="H12" s="167"/>
      <c r="I12" s="313" t="str">
        <f>INDEX(Innertable,MATCH($B12,MaterialData!$B$6:$B$11,0),MATCH(I$7,MaterialData!$C$4:$R$4,0))</f>
        <v>N/A</v>
      </c>
      <c r="J12" s="167"/>
      <c r="L12" s="163" t="s">
        <v>280</v>
      </c>
      <c r="M12" s="168">
        <f>(M8*M10+M9*M11)/(M8+M9)</f>
        <v>0.01</v>
      </c>
      <c r="N12" s="163" t="s">
        <v>281</v>
      </c>
      <c r="O12" s="135">
        <f>SUM(O10:O11)</f>
        <v>5.7813333333333339E-8</v>
      </c>
    </row>
    <row r="13" spans="2:15">
      <c r="E13" s="293"/>
      <c r="G13" s="294"/>
      <c r="H13" s="166"/>
      <c r="J13" s="166"/>
      <c r="O13" s="151"/>
    </row>
    <row r="14" spans="2:15">
      <c r="B14" s="112" t="s">
        <v>282</v>
      </c>
      <c r="C14" s="150">
        <v>3</v>
      </c>
      <c r="E14" s="156">
        <v>3</v>
      </c>
      <c r="F14" s="156">
        <v>0</v>
      </c>
      <c r="G14" s="156">
        <v>0</v>
      </c>
      <c r="H14" s="166"/>
      <c r="J14" s="166"/>
      <c r="O14" s="151"/>
    </row>
    <row r="15" spans="2:15">
      <c r="B15" s="112" t="s">
        <v>245</v>
      </c>
      <c r="C15" s="150">
        <v>25.4</v>
      </c>
      <c r="E15" s="156">
        <v>25.4</v>
      </c>
      <c r="F15" s="156">
        <v>25.4</v>
      </c>
      <c r="G15" s="156">
        <v>25.4</v>
      </c>
      <c r="H15" s="166"/>
      <c r="J15" s="166"/>
      <c r="O15" s="151"/>
    </row>
    <row r="16" spans="2:15">
      <c r="B16" s="112" t="s">
        <v>246</v>
      </c>
      <c r="C16" s="150">
        <v>1.6</v>
      </c>
      <c r="E16" s="156">
        <v>1.6</v>
      </c>
      <c r="F16" s="156">
        <v>1.6</v>
      </c>
      <c r="G16" s="156">
        <v>1.6</v>
      </c>
      <c r="H16" s="166"/>
      <c r="J16" s="166"/>
      <c r="L16" s="181"/>
      <c r="O16" s="151"/>
    </row>
    <row r="17" spans="2:20">
      <c r="E17" s="295"/>
      <c r="F17" s="296" t="s">
        <v>347</v>
      </c>
      <c r="G17" s="59" t="str">
        <f>IF(AND(K27&gt;=100,F2="tubing only",NOT(OR(E18="NO",F18="NO",G18="NO"))),"YES","NO")</f>
        <v>YES</v>
      </c>
      <c r="H17" s="166"/>
      <c r="J17" s="166"/>
      <c r="O17" s="151"/>
    </row>
    <row r="18" spans="2:20" ht="12.75" customHeight="1">
      <c r="B18" s="112" t="s">
        <v>283</v>
      </c>
      <c r="E18" s="297" t="str">
        <f>IF(E14=0,"N/A",IF(AND(E5=$C$5,E15&gt;=25.4,E16&gt;=1.6),"YES","NO"))</f>
        <v>YES</v>
      </c>
      <c r="F18" s="298" t="str">
        <f>IF(F14=0,"N/A",IF(AND(F5=$C$5,F15&gt;=25.4,F16&gt;=1.6),"YES","NO"))</f>
        <v>N/A</v>
      </c>
      <c r="G18" s="299" t="str">
        <f>IF(G14=0,"N/A",IF(AND(G5=$C$5,G15&gt;=25.4,G16&gt;=1.6),"YES","NO"))</f>
        <v>N/A</v>
      </c>
      <c r="H18" s="166"/>
      <c r="I18" s="170">
        <f>I19+I20+I21</f>
        <v>20</v>
      </c>
      <c r="J18" s="166"/>
      <c r="O18" s="151"/>
    </row>
    <row r="19" spans="2:20" ht="12.75" customHeight="1">
      <c r="B19" s="112" t="s">
        <v>284</v>
      </c>
      <c r="E19" s="817"/>
      <c r="F19" s="817"/>
      <c r="G19" s="817"/>
      <c r="H19" s="166"/>
      <c r="I19" s="171">
        <v>18</v>
      </c>
      <c r="J19" s="166"/>
      <c r="O19" s="151"/>
    </row>
    <row r="20" spans="2:20" ht="12.75" customHeight="1">
      <c r="B20" s="112" t="s">
        <v>285</v>
      </c>
      <c r="E20" s="817"/>
      <c r="F20" s="817"/>
      <c r="G20" s="817"/>
      <c r="H20" s="166"/>
      <c r="I20" s="171">
        <v>1</v>
      </c>
      <c r="J20" s="166"/>
      <c r="O20" s="151"/>
    </row>
    <row r="21" spans="2:20" ht="12.75" customHeight="1">
      <c r="B21" s="45" t="s">
        <v>286</v>
      </c>
      <c r="E21" s="817"/>
      <c r="F21" s="817"/>
      <c r="G21" s="817"/>
      <c r="H21" s="166"/>
      <c r="I21" s="171">
        <v>1</v>
      </c>
      <c r="J21" s="166"/>
      <c r="O21" s="151"/>
    </row>
    <row r="22" spans="2:20" ht="12.75" customHeight="1">
      <c r="B22" s="112" t="s">
        <v>287</v>
      </c>
      <c r="E22" s="817"/>
      <c r="F22" s="817"/>
      <c r="G22" s="817"/>
      <c r="H22" s="166"/>
      <c r="I22" s="171">
        <v>320</v>
      </c>
      <c r="J22" s="166"/>
      <c r="K22" s="22"/>
      <c r="O22" s="151"/>
    </row>
    <row r="23" spans="2:20">
      <c r="E23" s="300"/>
      <c r="F23" s="28"/>
      <c r="G23" s="301"/>
      <c r="H23" s="166"/>
      <c r="J23" s="166"/>
      <c r="O23" s="151"/>
    </row>
    <row r="24" spans="2:20">
      <c r="B24" s="112" t="s">
        <v>247</v>
      </c>
      <c r="C24" s="150">
        <f>C15/1000</f>
        <v>2.5399999999999999E-2</v>
      </c>
      <c r="E24" s="150">
        <f>IF($F$2="composite only","No tubes",IF(E14=0,"No tubes",E15/1000))</f>
        <v>2.5399999999999999E-2</v>
      </c>
      <c r="F24" s="150" t="str">
        <f>IF($F$2="composite only","No tubes",IF(F14=0,"No tubes",F15/1000))</f>
        <v>No tubes</v>
      </c>
      <c r="G24" s="150" t="str">
        <f>IF($F$2="composite only","No tubes",IF(G14=0,"No tubes",G15/1000))</f>
        <v>No tubes</v>
      </c>
      <c r="H24" s="166"/>
      <c r="J24" s="166"/>
      <c r="O24" s="151"/>
    </row>
    <row r="25" spans="2:20">
      <c r="B25" s="112" t="s">
        <v>248</v>
      </c>
      <c r="C25" s="150">
        <f>C16/1000</f>
        <v>1.6000000000000001E-3</v>
      </c>
      <c r="E25" s="150">
        <f>IF(E24="no tubes","",IF(E14=0,"",E16/1000))</f>
        <v>1.6000000000000001E-3</v>
      </c>
      <c r="F25" s="150" t="str">
        <f>IF(F24="no tubes","",IF(F14=0,"",F16/1000))</f>
        <v/>
      </c>
      <c r="G25" s="150" t="str">
        <f>IF(G24="no tubes","",IF(G14=0,"",G16/1000))</f>
        <v/>
      </c>
      <c r="H25" s="172"/>
      <c r="J25" s="172"/>
      <c r="O25" s="151"/>
      <c r="T25" s="153"/>
    </row>
    <row r="26" spans="2:20">
      <c r="B26" s="112" t="s">
        <v>249</v>
      </c>
      <c r="C26" s="133">
        <f>IF(C6="Round",((C24)^4-((C24-2*C25))^4)*3.142/64,((C24)^4-((C24-2*C25))^4)/12)</f>
        <v>8.5099184800000022E-9</v>
      </c>
      <c r="E26" s="133">
        <f>IF(E24="no tubes","",IF(E14=0,"",IF(E6="Round",(((E24)^4-((E24-2*E25))^4)*3.142/64),IF(E6="Square",(((E24)^4-((E24-2*E25))^4)/12),""))))</f>
        <v>8.5099184800000022E-9</v>
      </c>
      <c r="F26" s="133" t="str">
        <f>IF(F24="no tubes","",IF(F14=0,"",IF(F6="Round",(((F24)^4-((F24-2*F25))^4)*3.142/64),IF(F6="Square",(((F24)^4-((F24-2*F25))^4)/12),""))))</f>
        <v/>
      </c>
      <c r="G26" s="133" t="str">
        <f>IF(G24="no tubes","",IF(G14=0,"",IF(G6="Round",(((G24)^4-((G24-2*G25))^4)*3.142/64),IF(G6="Square",(((G24)^4-((G24-2*G25))^4)/12),""))))</f>
        <v/>
      </c>
      <c r="H26" s="133">
        <f t="shared" ref="H26:H33" si="0">IF(SUM(E26:G26)&gt;0,SUM(E26:G26),"")</f>
        <v>8.5099184800000022E-9</v>
      </c>
      <c r="I26" s="173" t="str">
        <f>IF($F$2="Tubing only","Tubing Only",O12)</f>
        <v>Tubing Only</v>
      </c>
      <c r="J26" s="133">
        <f t="shared" ref="J26:J33" si="1">IF($F$2="Tubing only",H26,IF($F$2="Composite only",I26,IF($F$2="Tubes + Composite",H26+I26,"No Type Selected")))</f>
        <v>8.5099184800000022E-9</v>
      </c>
      <c r="O26" s="151"/>
      <c r="S26" s="151"/>
      <c r="T26" s="153"/>
    </row>
    <row r="27" spans="2:20">
      <c r="B27" s="112" t="s">
        <v>250</v>
      </c>
      <c r="C27" s="133">
        <f>C8*C26*C14</f>
        <v>5105.9510880000016</v>
      </c>
      <c r="D27" s="151"/>
      <c r="E27" s="133">
        <f>IF(E24="no tubes","",IF(E14=0,"",E8*E26*E14))</f>
        <v>5105.9510880000016</v>
      </c>
      <c r="F27" s="133" t="str">
        <f>IF(F24="no tubes","",IF(F14=0,"",F8*F26*F14))</f>
        <v/>
      </c>
      <c r="G27" s="133" t="str">
        <f>IF(G24="no tubes","",IF(G14=0,"",G8*G26*G14))</f>
        <v/>
      </c>
      <c r="H27" s="133">
        <f t="shared" si="0"/>
        <v>5105.9510880000016</v>
      </c>
      <c r="I27" s="173" t="str">
        <f>IF(I26="Tubing Only","",I26*I8)</f>
        <v/>
      </c>
      <c r="J27" s="133">
        <f t="shared" si="1"/>
        <v>5105.9510880000016</v>
      </c>
      <c r="K27" s="174">
        <f>IF(AND(NOT($F$2="tubes + composite"),OR(AND($G$14&gt;0,G27&lt;(C27/3)),AND($F$14&gt;0,F27&lt;(C27/3)),AND($E$14&gt;0,E27&lt;(C27/3)))),0,100*J27/C27)</f>
        <v>100</v>
      </c>
      <c r="L27" t="str">
        <f>IF((99.9&gt;K27)*AND(K27&gt;33.3),"For Composites Only, Additional Proof Required","")</f>
        <v/>
      </c>
    </row>
    <row r="28" spans="2:20">
      <c r="B28" s="112" t="s">
        <v>251</v>
      </c>
      <c r="C28" s="155">
        <f>IF(C24="no tubes","",IF(C14=0,"",IF(C6="Round",C14*((C15^2-(C15-2*C16)^2)*PI()/4),IF(C6="Square",C14*(C15^2-(C15-2*C16)^2),""))))</f>
        <v>358.89554474609793</v>
      </c>
      <c r="D28" s="302"/>
      <c r="E28" s="155">
        <f>IF(E24="no tubes","",IF(E14=0,"",IF(E6="Round",E14*((E15^2-(E15-2*E16)^2)*PI()/4),IF(E6="Square",E14*(E15^2-(E15-2*E16)^2),""))))</f>
        <v>358.89554474609793</v>
      </c>
      <c r="F28" s="155" t="str">
        <f>IF(F24="no tubes","",IF(F14=0,"",IF(F6="Round",F14*((F15^2-(F15-2*F16)^2)*PI()/4),IF(F6="Square",F14*(F15^2-(F15-2*F16)^2),""))))</f>
        <v/>
      </c>
      <c r="G28" s="155" t="str">
        <f>IF(G24="no tubes","",IF(G14=0,"",IF(G6="Round",G14*((G15^2-(G15-2*G16)^2)*PI()/4),IF(G6="Square",G14*(G15^2-(G15-2*G16)^2),""))))</f>
        <v/>
      </c>
      <c r="H28" s="155">
        <f t="shared" si="0"/>
        <v>358.89554474609793</v>
      </c>
      <c r="I28" s="155" t="str">
        <f>IF(I26="Tubing Only","",(I18-I19)*I22)</f>
        <v/>
      </c>
      <c r="J28" s="155">
        <f t="shared" si="1"/>
        <v>358.89554474609793</v>
      </c>
      <c r="K28" s="174">
        <f>IF(AND($F$2="tubing only",AND(E5="steel",F5="steel",G5="steel")),100*J28/C28,"NA")</f>
        <v>100</v>
      </c>
      <c r="L28" t="str">
        <f>IF(AND(95&lt;K28,K28&lt;100),"For tubes only, provided your actual tube measures &gt;= your nominal OD and wall this is OK","")</f>
        <v/>
      </c>
      <c r="S28" s="151"/>
    </row>
    <row r="29" spans="2:20">
      <c r="B29" s="112" t="s">
        <v>252</v>
      </c>
      <c r="C29" s="133">
        <f>C$28*C9/1000000</f>
        <v>109463.14114755986</v>
      </c>
      <c r="D29" s="151"/>
      <c r="E29" s="133">
        <f>IF(E24="no tubes","",IF(E14=0,"",E$28*E9/1000000))</f>
        <v>109463.14114755986</v>
      </c>
      <c r="F29" s="133" t="str">
        <f>IF(F24="no tubes","",IF(F14=0,"",F$28*F9/1000000))</f>
        <v/>
      </c>
      <c r="G29" s="133" t="str">
        <f>IF(G24="no tubes","",IF(G14=0,"",G$28*G9/1000000))</f>
        <v/>
      </c>
      <c r="H29" s="133">
        <f t="shared" si="0"/>
        <v>109463.14114755986</v>
      </c>
      <c r="I29" s="133" t="str">
        <f>IF(I26="Tubing Only","",I28*I9/1000000)</f>
        <v/>
      </c>
      <c r="J29" s="133">
        <f t="shared" si="1"/>
        <v>109463.14114755986</v>
      </c>
      <c r="K29" s="174">
        <f>IF(AND($F$2="tubing only",OR($E29&lt;0.95*($E$14/$C$14)*$C29,$F29&lt;0.95*($F$14/$C$14)*$C29,$G29&lt;0.95*($G$14/$C$14)*$C29)),0,100*J29/C29)</f>
        <v>100</v>
      </c>
      <c r="L29" t="str">
        <f>IF(AND(95&lt;K29,K29&lt;100),"For tubes only, provided your actual tube measures &gt;= your nominal OD and wall this is OK","")</f>
        <v/>
      </c>
    </row>
    <row r="30" spans="2:20">
      <c r="B30" s="112" t="s">
        <v>253</v>
      </c>
      <c r="C30" s="133">
        <f>C$28*C10/1000000</f>
        <v>130996.87383232574</v>
      </c>
      <c r="D30" s="151"/>
      <c r="E30" s="133">
        <f>IF(E24="no tubes","",IF(E14=0,"",E$28*E10/1000000))</f>
        <v>130996.87383232574</v>
      </c>
      <c r="F30" s="133" t="str">
        <f>IF(F24="no tubes","",IF(F14=0,"",F$28*F10/1000000))</f>
        <v/>
      </c>
      <c r="G30" s="133" t="str">
        <f>IF(G24="no tubes","",IF(G14=0,"",G$28*G10/1000000))</f>
        <v/>
      </c>
      <c r="H30" s="133">
        <f t="shared" si="0"/>
        <v>130996.87383232574</v>
      </c>
      <c r="I30" s="133" t="str">
        <f>IF(I26="Tubing Only","",I28*I10/1000000)</f>
        <v/>
      </c>
      <c r="J30" s="133">
        <f t="shared" si="1"/>
        <v>130996.87383232574</v>
      </c>
      <c r="K30" s="174">
        <f>IF(AND($F$2="tubing only",OR($E30&lt;0.95*($E$14/$C$14)*$C30,$F30&lt;0.95*($F$14/$C$14)*$C30,$G30&lt;0.95*($G$14/$C$14)*$C30)),0,100*J30/C30)</f>
        <v>100</v>
      </c>
      <c r="L30" t="str">
        <f>IF(AND(95&lt;K30,K30&lt;100),"For tubes only, provided your actual tube measures &gt;= your nominal OD and wall this is OK","")</f>
        <v/>
      </c>
      <c r="S30" s="151"/>
    </row>
    <row r="31" spans="2:20">
      <c r="B31" s="112" t="s">
        <v>254</v>
      </c>
      <c r="C31" s="133">
        <f>C$28*C11/1000000</f>
        <v>64601.198054297631</v>
      </c>
      <c r="D31" s="151"/>
      <c r="E31" s="133">
        <f>IF(E24="no tubes","",IF(E14=0,"",E$28*E11/1000000))</f>
        <v>64601.198054297631</v>
      </c>
      <c r="F31" s="133" t="str">
        <f>IF(F24="no tubes","",IF(F14=0,"",F$28*F11/1000000))</f>
        <v/>
      </c>
      <c r="G31" s="133" t="str">
        <f>IF(G24="no tubes","",IF(G14=0,"",G$28*G11/1000000))</f>
        <v/>
      </c>
      <c r="H31" s="133">
        <f t="shared" si="0"/>
        <v>64601.198054297631</v>
      </c>
      <c r="I31" s="133" t="str">
        <f>IF(I26="Tubing Only","",I28*I9/1000000)</f>
        <v/>
      </c>
      <c r="J31" s="133">
        <f t="shared" si="1"/>
        <v>64601.198054297631</v>
      </c>
      <c r="K31" s="174">
        <f>IF(AND($F$2="tubing only",OR($E31&lt;0.95*($E$14/$C$14)*$C31,$F31&lt;0.95*($F$14/$C$14)*$C31,$G31&lt;0.95*($G$14/$C$14)*$C31)),0,100*J31/C31)</f>
        <v>100</v>
      </c>
      <c r="L31" t="str">
        <f>IF(AND(95&lt;K31,K31&lt;100),"For tubes only, provided your actual tube measures &gt;= your nominal OD and wall this is OK","")</f>
        <v/>
      </c>
      <c r="S31" s="151"/>
    </row>
    <row r="32" spans="2:20">
      <c r="B32" s="112" t="s">
        <v>255</v>
      </c>
      <c r="C32" s="133">
        <f>IF(C14=0,"",C$28*C12/1000000)</f>
        <v>107668.66342382938</v>
      </c>
      <c r="D32" s="151"/>
      <c r="E32" s="133">
        <f>IF(E24="no tubes","",IF(E14=0,"",E$28*E12/1000000))</f>
        <v>107668.66342382938</v>
      </c>
      <c r="F32" s="133" t="str">
        <f>IF(F24="no tubes","",IF(F14=0,"",F$28*F12/1000000))</f>
        <v/>
      </c>
      <c r="G32" s="133" t="str">
        <f>IF(G24="no tubes","",IF(G14=0,"",G$28*G12/1000000))</f>
        <v/>
      </c>
      <c r="H32" s="133">
        <f t="shared" si="0"/>
        <v>107668.66342382938</v>
      </c>
      <c r="I32" s="133" t="str">
        <f>IF(I26="tubing only","",I28*I10/1000000)</f>
        <v/>
      </c>
      <c r="J32" s="133">
        <f t="shared" si="1"/>
        <v>107668.66342382938</v>
      </c>
      <c r="K32" s="174">
        <f>IF(AND($F$2="tubing only",OR($E32&lt;0.95*($E$14/$C$14)*$C32,$F32&lt;0.95*($F$14/$C$14)*$C32,$G32&lt;0.95*($G$14/$C$14)*$C32)),0,100*J32/C32)</f>
        <v>100</v>
      </c>
      <c r="L32" t="str">
        <f>IF(AND(95&lt;K32,K32&lt;100),"For tubes only, provided your actual tube measures &gt;= your nominal OD and wall this is OK","")</f>
        <v/>
      </c>
      <c r="S32" s="151"/>
    </row>
    <row r="33" spans="2:13">
      <c r="B33" s="112" t="s">
        <v>256</v>
      </c>
      <c r="C33" s="133">
        <f>C14*4*C10*C26/(0.5*C24*1)</f>
        <v>2934.9167671181112</v>
      </c>
      <c r="E33" s="133">
        <f>IF(E24="no tubes","",IF(E14=0,"",E14*4*E10*E26/(0.5*E24*1)))</f>
        <v>2934.9167671181112</v>
      </c>
      <c r="F33" s="133" t="str">
        <f>IF(F24="no tubes","",IF(F14=0,"",F14*4*F10*F26/(0.5*F24*1)))</f>
        <v/>
      </c>
      <c r="G33" s="133" t="str">
        <f>IF(G24="no tubes","",IF(G14=0,"",G14*4*G10*G26/(0.5*G24*1)))</f>
        <v/>
      </c>
      <c r="H33" s="133">
        <f t="shared" si="0"/>
        <v>2934.9167671181112</v>
      </c>
      <c r="I33" s="133" t="str">
        <f>IF(I26="tubing only","",4*I10*(I26*2/(I18/1000))/1)</f>
        <v/>
      </c>
      <c r="J33" s="133">
        <f t="shared" si="1"/>
        <v>2934.9167671181112</v>
      </c>
      <c r="K33" s="174">
        <f>IF(AND($F$2="tubing only",OR($E33&lt;0.95*($E$14/$C$14)*$C33,$F33&lt;0.95*($F$14/$C$14)*$C33,$G33&lt;0.95*($G$14/$C$14)*$C33)),0,100*J33/C33)</f>
        <v>99.999999999999986</v>
      </c>
      <c r="L33" t="str">
        <f>IF((99.9&gt;K33)*AND(K33&gt;33.3),"For Composites Only, Additional Proof Required","")</f>
        <v/>
      </c>
    </row>
    <row r="34" spans="2:13">
      <c r="B34" s="112" t="s">
        <v>257</v>
      </c>
      <c r="C34" s="133">
        <f>IF(C14=0,"",C33*1^3/(48*C27))</f>
        <v>1.1975065616797901E-2</v>
      </c>
      <c r="E34" s="133">
        <f>IF(E24="no tubes","",IF(E14=0,"",($C$33*1^3/(48*E27))))</f>
        <v>1.1975065616797901E-2</v>
      </c>
      <c r="F34" s="133" t="str">
        <f>IF(F24="no tubes","",IF(F14=0,"",($C$33*1^3/(48*F27))))</f>
        <v/>
      </c>
      <c r="G34" s="133" t="str">
        <f>IF(G24="no tubes","",IF(G14=0,"",($C$33*1^3/(48*G27))))</f>
        <v/>
      </c>
      <c r="H34" s="133">
        <f>IF(F2="composite only","",$C$33*1^3/(48*H27))</f>
        <v>1.1975065616797901E-2</v>
      </c>
      <c r="I34" s="133" t="str">
        <f>IF(NOT($F$2="tubing only"),$C$33*1^3/(48*I27),"")</f>
        <v/>
      </c>
      <c r="J34" s="133">
        <f>IF($F$2="Tubing only",H34,IF($F$2="Composite only",I34,IF($F$2="Tubes + Composite",$C$33*1^3/(48*J27),"No Type Selected")))</f>
        <v>1.1975065616797901E-2</v>
      </c>
      <c r="K34" s="174">
        <f>IF(AND($F$2="tubing only",J34&gt;1.05*C34),101,100*J34/C34)</f>
        <v>100.00000000000001</v>
      </c>
      <c r="L34" t="str">
        <f>IF((100.1&lt;K34)*AND(K34&lt;300.1),"For Composites Only, Additional Proof Required","")</f>
        <v/>
      </c>
      <c r="M34" s="151"/>
    </row>
    <row r="35" spans="2:13">
      <c r="B35" s="112" t="s">
        <v>258</v>
      </c>
      <c r="C35" s="133">
        <f>0.5*C33*(C33*1^3/(48*C27))</f>
        <v>17.572910433039873</v>
      </c>
      <c r="E35" s="133">
        <f>IF(E24="no tubes","",0.5*E33*(E33*1^3/(48*E27)))</f>
        <v>17.572910433039873</v>
      </c>
      <c r="F35" s="133" t="str">
        <f>IF(F24="no tubes","",0.5*F33*(F33*1^3/(48*F27)))</f>
        <v/>
      </c>
      <c r="G35" s="133" t="str">
        <f>IF(G24="no tubes","",0.5*G33*(G33*1^3/(48*G27)))</f>
        <v/>
      </c>
      <c r="H35" s="133">
        <f>IF(SUM(E35:G35)&gt;0,SUM(E35:G35),"")</f>
        <v>17.572910433039873</v>
      </c>
      <c r="I35" s="133" t="str">
        <f>IF(I26="tubing only","",0.5*I33*(I33*1^3/(48*I27)))</f>
        <v/>
      </c>
      <c r="J35" s="133">
        <f>IF($F$2="Tubing only",H35,IF($F$2="Composite only",I35,IF($F$2="Tubes + Composite",H35+I35,"No Type Selected")))</f>
        <v>17.572910433039873</v>
      </c>
      <c r="K35" s="174">
        <f>IF(AND($F$2="tubing only",OR($E$36&lt;$C$36,$F$36&lt;$C$36,$G$36&lt;$C$36)),0,100*J35/C35)</f>
        <v>100</v>
      </c>
      <c r="L35" t="str">
        <f>IF((99.9&gt;K35)*AND(K35&gt;33.3),"For Composites Only, Additional Proof Required","")</f>
        <v/>
      </c>
    </row>
    <row r="36" spans="2:13">
      <c r="C36" s="303">
        <f>0.99*C27/C14</f>
        <v>1684.9638590400007</v>
      </c>
      <c r="D36" s="304"/>
      <c r="E36" s="303">
        <f>IF(AND($F$2="tubing only",E14&gt;0),E27/E14,9E+99)</f>
        <v>1701.9836960000005</v>
      </c>
      <c r="F36" s="303">
        <f>IF(AND($F$2="tubing only",F14&gt;0),F27/F14,9E+99)</f>
        <v>8.9999999999999999E+99</v>
      </c>
      <c r="G36" s="303">
        <f>IF(AND($F$2="tubing only",G14&gt;0),G27/G14,9E+99)</f>
        <v>8.9999999999999999E+99</v>
      </c>
      <c r="H36" s="22"/>
    </row>
    <row r="37" spans="2:13">
      <c r="B37" s="15" t="s">
        <v>288</v>
      </c>
      <c r="E37" s="151"/>
    </row>
    <row r="38" spans="2:13">
      <c r="B38" s="176"/>
      <c r="C38" s="177"/>
      <c r="D38" s="177"/>
      <c r="E38" s="177"/>
      <c r="F38" s="177"/>
      <c r="G38" s="177"/>
      <c r="H38" s="177"/>
      <c r="I38" s="177"/>
      <c r="J38" s="177"/>
      <c r="K38" s="178"/>
    </row>
    <row r="39" spans="2:13">
      <c r="B39" s="322" t="s">
        <v>363</v>
      </c>
      <c r="C39" s="72"/>
      <c r="D39" s="72"/>
      <c r="E39" s="72"/>
      <c r="F39" s="72"/>
      <c r="G39" s="72"/>
      <c r="H39" s="72"/>
      <c r="I39" s="72"/>
      <c r="J39" s="72"/>
      <c r="K39" s="101"/>
    </row>
    <row r="40" spans="2:13">
      <c r="B40" s="322" t="s">
        <v>364</v>
      </c>
      <c r="C40" s="72"/>
      <c r="D40" s="72"/>
      <c r="E40" s="72"/>
      <c r="F40" s="72"/>
      <c r="G40" s="72"/>
      <c r="H40" s="72"/>
      <c r="I40" s="72"/>
      <c r="J40" s="72"/>
      <c r="K40" s="101"/>
    </row>
    <row r="41" spans="2:13">
      <c r="B41" s="100"/>
      <c r="C41" s="72"/>
      <c r="D41" s="72"/>
      <c r="E41" s="72"/>
      <c r="F41" s="72"/>
      <c r="G41" s="72"/>
      <c r="H41" s="72"/>
      <c r="I41" s="72"/>
      <c r="J41" s="72"/>
      <c r="K41" s="101"/>
    </row>
    <row r="42" spans="2:13">
      <c r="B42" s="100"/>
      <c r="C42" s="72"/>
      <c r="D42" s="72"/>
      <c r="E42" s="72"/>
      <c r="F42" s="72"/>
      <c r="G42" s="72"/>
      <c r="H42" s="72"/>
      <c r="I42" s="72"/>
      <c r="J42" s="72"/>
      <c r="K42" s="101"/>
    </row>
    <row r="43" spans="2:13">
      <c r="B43" s="100"/>
      <c r="C43" s="72"/>
      <c r="D43" s="72"/>
      <c r="E43" s="72"/>
      <c r="F43" s="72"/>
      <c r="G43" s="72"/>
      <c r="H43" s="72"/>
      <c r="I43" s="72"/>
      <c r="J43" s="72"/>
      <c r="K43" s="101"/>
    </row>
    <row r="44" spans="2:13">
      <c r="B44" s="100"/>
      <c r="C44" s="72"/>
      <c r="D44" s="72"/>
      <c r="E44" s="72"/>
      <c r="F44" s="72"/>
      <c r="G44" s="72"/>
      <c r="H44" s="72"/>
      <c r="I44" s="72"/>
      <c r="J44" s="72"/>
      <c r="K44" s="101"/>
    </row>
    <row r="45" spans="2:13">
      <c r="B45" s="100"/>
      <c r="C45" s="72"/>
      <c r="D45" s="72"/>
      <c r="E45" s="72"/>
      <c r="F45" s="72"/>
      <c r="G45" s="72"/>
      <c r="H45" s="72"/>
      <c r="I45" s="72"/>
      <c r="J45" s="72"/>
      <c r="K45" s="101"/>
    </row>
    <row r="46" spans="2:13">
      <c r="B46" s="100"/>
      <c r="C46" s="72"/>
      <c r="D46" s="72"/>
      <c r="E46" s="72"/>
      <c r="F46" s="72"/>
      <c r="G46" s="72"/>
      <c r="H46" s="72"/>
      <c r="I46" s="72"/>
      <c r="J46" s="72"/>
      <c r="K46" s="101"/>
    </row>
    <row r="47" spans="2:13">
      <c r="B47" s="100"/>
      <c r="C47" s="72"/>
      <c r="D47" s="72"/>
      <c r="E47" s="72"/>
      <c r="F47" s="72"/>
      <c r="G47" s="72"/>
      <c r="H47" s="72"/>
      <c r="I47" s="72"/>
      <c r="J47" s="72"/>
      <c r="K47" s="101"/>
    </row>
    <row r="48" spans="2:13">
      <c r="B48" s="100"/>
      <c r="C48" s="72"/>
      <c r="D48" s="72"/>
      <c r="E48" s="72"/>
      <c r="F48" s="72"/>
      <c r="G48" s="72"/>
      <c r="H48" s="72"/>
      <c r="I48" s="72"/>
      <c r="J48" s="72"/>
      <c r="K48" s="101"/>
    </row>
    <row r="49" spans="2:11">
      <c r="B49" s="100"/>
      <c r="C49" s="72"/>
      <c r="D49" s="72"/>
      <c r="E49" s="72"/>
      <c r="F49" s="72"/>
      <c r="G49" s="72"/>
      <c r="H49" s="72"/>
      <c r="I49" s="72"/>
      <c r="J49" s="72"/>
      <c r="K49" s="101"/>
    </row>
    <row r="50" spans="2:11">
      <c r="B50" s="100"/>
      <c r="C50" s="72"/>
      <c r="D50" s="72"/>
      <c r="E50" s="72"/>
      <c r="F50" s="72"/>
      <c r="G50" s="72"/>
      <c r="H50" s="72"/>
      <c r="I50" s="72"/>
      <c r="J50" s="72"/>
      <c r="K50" s="101"/>
    </row>
    <row r="51" spans="2:11">
      <c r="B51" s="100"/>
      <c r="C51" s="72"/>
      <c r="D51" s="72"/>
      <c r="E51" s="72"/>
      <c r="F51" s="72"/>
      <c r="G51" s="72"/>
      <c r="H51" s="72"/>
      <c r="I51" s="72"/>
      <c r="J51" s="72"/>
      <c r="K51" s="101"/>
    </row>
    <row r="52" spans="2:11">
      <c r="B52" s="100"/>
      <c r="C52" s="72"/>
      <c r="D52" s="72"/>
      <c r="E52" s="72"/>
      <c r="F52" s="72"/>
      <c r="G52" s="72"/>
      <c r="H52" s="72"/>
      <c r="I52" s="72"/>
      <c r="J52" s="72"/>
      <c r="K52" s="101"/>
    </row>
    <row r="53" spans="2:11">
      <c r="B53" s="100"/>
      <c r="C53" s="72"/>
      <c r="D53" s="72"/>
      <c r="E53" s="72"/>
      <c r="F53" s="72"/>
      <c r="G53" s="72"/>
      <c r="H53" s="72"/>
      <c r="I53" s="72"/>
      <c r="J53" s="72"/>
      <c r="K53" s="101"/>
    </row>
    <row r="54" spans="2:11">
      <c r="B54" s="100"/>
      <c r="C54" s="72"/>
      <c r="D54" s="72"/>
      <c r="E54" s="72"/>
      <c r="F54" s="72"/>
      <c r="G54" s="72"/>
      <c r="H54" s="72"/>
      <c r="I54" s="72"/>
      <c r="J54" s="72"/>
      <c r="K54" s="101"/>
    </row>
    <row r="55" spans="2:11">
      <c r="B55" s="100"/>
      <c r="C55" s="72"/>
      <c r="D55" s="72"/>
      <c r="E55" s="72"/>
      <c r="F55" s="72"/>
      <c r="G55" s="72"/>
      <c r="H55" s="72"/>
      <c r="I55" s="72"/>
      <c r="J55" s="72"/>
      <c r="K55" s="101"/>
    </row>
    <row r="56" spans="2:11">
      <c r="B56" s="107"/>
      <c r="C56" s="108"/>
      <c r="D56" s="108"/>
      <c r="E56" s="108"/>
      <c r="F56" s="108"/>
      <c r="G56" s="108"/>
      <c r="H56" s="108"/>
      <c r="I56" s="108"/>
      <c r="J56" s="108"/>
      <c r="K56" s="180"/>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2" operator="lessThan">
      <formula>0.95*$C35*(G$14/$C$14)</formula>
    </cfRule>
  </conditionalFormatting>
  <conditionalFormatting sqref="K28:K33">
    <cfRule type="cellIs" dxfId="323" priority="3" operator="greaterThanOrEqual">
      <formula>100</formula>
    </cfRule>
    <cfRule type="cellIs" dxfId="322" priority="4" operator="lessThan">
      <formula>100</formula>
    </cfRule>
  </conditionalFormatting>
  <conditionalFormatting sqref="K34">
    <cfRule type="cellIs" dxfId="321" priority="5" operator="between">
      <formula>100.1</formula>
      <formula>300</formula>
    </cfRule>
    <cfRule type="cellIs" dxfId="320" priority="6" operator="greaterThan">
      <formula>300</formula>
    </cfRule>
    <cfRule type="cellIs" dxfId="319" priority="7" operator="lessThanOrEqual">
      <formula>100</formula>
    </cfRule>
  </conditionalFormatting>
  <conditionalFormatting sqref="K27">
    <cfRule type="cellIs" dxfId="318" priority="8" operator="greaterThanOrEqual">
      <formula>100</formula>
    </cfRule>
    <cfRule type="cellIs" dxfId="317" priority="9" operator="lessThan">
      <formula>33.3</formula>
    </cfRule>
    <cfRule type="cellIs" dxfId="316" priority="10" operator="between">
      <formula>33.3</formula>
      <formula>100</formula>
    </cfRule>
  </conditionalFormatting>
  <conditionalFormatting sqref="E27:E33 E35">
    <cfRule type="cellIs" dxfId="315" priority="11" operator="lessThan">
      <formula>0.95*$C27*(E$14/$C$14)</formula>
    </cfRule>
  </conditionalFormatting>
  <conditionalFormatting sqref="K35">
    <cfRule type="cellIs" dxfId="314" priority="12" operator="greaterThanOrEqual">
      <formula>100</formula>
    </cfRule>
    <cfRule type="cellIs" dxfId="313" priority="13" operator="lessThan">
      <formula>33.3</formula>
    </cfRule>
    <cfRule type="cellIs" dxfId="312" priority="14" operator="between">
      <formula>33.3</formula>
      <formula>100</formula>
    </cfRule>
  </conditionalFormatting>
  <conditionalFormatting sqref="F27:F33">
    <cfRule type="cellIs" dxfId="311" priority="15" operator="lessThan">
      <formula>0.95*$C27*(F$14/$C$14)</formula>
    </cfRule>
  </conditionalFormatting>
  <conditionalFormatting sqref="G27:G33">
    <cfRule type="cellIs" dxfId="310" priority="16" operator="lessThan">
      <formula>0.95*$C27*(G$14/$C$14)</formula>
    </cfRule>
  </conditionalFormatting>
  <conditionalFormatting sqref="F35">
    <cfRule type="cellIs" dxfId="309" priority="17" operator="lessThan">
      <formula>0.95*$C35*(F$14/$C$14)</formula>
    </cfRule>
  </conditionalFormatting>
  <dataValidations count="6">
    <dataValidation allowBlank="1" showInputMessage="1" showErrorMessage="1" promptTitle="Select Material" sqref="C6 I6 J13:J14" xr:uid="{00000000-0002-0000-1400-000000000000}">
      <formula1>0</formula1>
      <formula2>0</formula2>
    </dataValidation>
    <dataValidation type="list" allowBlank="1" showInputMessage="1" showErrorMessage="1" promptTitle="Select Material" sqref="E5:G5" xr:uid="{00000000-0002-0000-1400-000001000000}">
      <formula1>Metallic_Mats</formula1>
      <formula2>0</formula2>
    </dataValidation>
    <dataValidation type="list" allowBlank="1" showInputMessage="1" showErrorMessage="1" sqref="I5" xr:uid="{00000000-0002-0000-1400-000002000000}">
      <formula1>Material</formula1>
      <formula2>0</formula2>
    </dataValidation>
    <dataValidation type="list" allowBlank="1" showInputMessage="1" showErrorMessage="1" sqref="F2" xr:uid="{00000000-0002-0000-1400-000003000000}">
      <formula1>ConstructionType</formula1>
      <formula2>0</formula2>
    </dataValidation>
    <dataValidation type="list" allowBlank="1" showInputMessage="1" showErrorMessage="1" promptTitle="Select Material" sqref="C5:D5 H5:H6 D6" xr:uid="{00000000-0002-0000-1400-000004000000}">
      <formula1>Materials</formula1>
      <formula2>0</formula2>
    </dataValidation>
    <dataValidation type="list" allowBlank="1" showInputMessage="1" showErrorMessage="1" promptTitle="Select Material" sqref="E6:G6" xr:uid="{00000000-0002-0000-1400-000005000000}">
      <formula1>Tube_Type</formula1>
      <formula2>0</formula2>
    </dataValidation>
  </dataValidations>
  <hyperlinks>
    <hyperlink ref="L2" location="'Cover Sheet'!A1" display="BACK to COVER SHEET" xr:uid="{00000000-0004-0000-1400-000000000000}"/>
  </hyperlinks>
  <pageMargins left="0.75" right="0.75" top="1" bottom="1"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topLeftCell="A29"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8" t="s">
        <v>365</v>
      </c>
      <c r="B1" s="818"/>
      <c r="C1" s="818"/>
      <c r="D1" s="818"/>
      <c r="E1" s="818"/>
      <c r="F1" s="818"/>
      <c r="G1" s="818"/>
      <c r="H1" s="818"/>
      <c r="I1" s="818"/>
      <c r="J1" s="818"/>
      <c r="K1" s="818"/>
      <c r="L1" s="818"/>
      <c r="M1" s="818"/>
      <c r="N1" s="818"/>
      <c r="O1" s="818"/>
      <c r="P1" s="818"/>
      <c r="Q1" s="818"/>
      <c r="R1" s="818"/>
      <c r="S1" s="818"/>
      <c r="T1" s="818" t="s">
        <v>366</v>
      </c>
      <c r="U1" s="818"/>
      <c r="V1" s="818"/>
      <c r="W1" s="818"/>
      <c r="X1" s="818"/>
      <c r="Y1" s="818"/>
      <c r="Z1" s="818"/>
      <c r="AA1" s="818"/>
      <c r="AB1" s="818"/>
      <c r="AC1" s="818"/>
      <c r="AD1" s="818"/>
      <c r="AE1" s="818"/>
      <c r="AF1" s="818"/>
      <c r="AG1" s="818"/>
      <c r="AH1" s="818"/>
      <c r="AI1" s="818"/>
      <c r="AJ1" s="818"/>
      <c r="AK1" s="818"/>
      <c r="AL1" s="818"/>
    </row>
    <row r="2" spans="1:41">
      <c r="A2" s="323"/>
      <c r="S2" s="294"/>
      <c r="T2" s="293"/>
      <c r="AL2" s="294"/>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
      </c>
      <c r="AI3" s="792"/>
      <c r="AJ3" s="792"/>
      <c r="AK3" s="792"/>
      <c r="AL3" s="792"/>
    </row>
    <row r="4" spans="1:41">
      <c r="A4" s="293"/>
      <c r="S4" s="294"/>
      <c r="T4" s="293"/>
      <c r="AL4" s="294"/>
    </row>
    <row r="5" spans="1:41" ht="12.75" customHeight="1">
      <c r="A5" s="819"/>
      <c r="B5" s="819"/>
      <c r="C5" s="819"/>
      <c r="D5" s="819"/>
      <c r="E5" s="819"/>
      <c r="F5" s="819"/>
      <c r="G5" s="819"/>
      <c r="H5" s="819"/>
      <c r="I5" s="819"/>
      <c r="J5" s="819"/>
      <c r="K5" s="819"/>
      <c r="L5" s="819"/>
      <c r="M5" s="819"/>
      <c r="N5" s="819"/>
      <c r="O5" s="819"/>
      <c r="P5" s="819"/>
      <c r="Q5" s="819"/>
      <c r="R5" s="819"/>
      <c r="S5" s="819"/>
      <c r="T5" s="176"/>
      <c r="U5" s="177"/>
      <c r="V5" s="177"/>
      <c r="W5" s="177"/>
      <c r="X5" s="177"/>
      <c r="Y5" s="177"/>
      <c r="Z5" s="177"/>
      <c r="AA5" s="177"/>
      <c r="AB5" s="177"/>
      <c r="AC5" s="177"/>
      <c r="AD5" s="177"/>
      <c r="AE5" s="177"/>
      <c r="AF5" s="177"/>
      <c r="AG5" s="177"/>
      <c r="AH5" s="177"/>
      <c r="AI5" s="177"/>
      <c r="AJ5" s="177"/>
      <c r="AK5" s="177"/>
      <c r="AL5" s="178"/>
    </row>
    <row r="6" spans="1:41">
      <c r="A6" s="324"/>
      <c r="B6" s="102"/>
      <c r="C6" s="102"/>
      <c r="D6" s="102"/>
      <c r="E6" s="102"/>
      <c r="F6" s="102"/>
      <c r="G6" s="102"/>
      <c r="H6" s="102"/>
      <c r="I6" s="102"/>
      <c r="J6" s="102"/>
      <c r="K6" s="102"/>
      <c r="L6" s="102"/>
      <c r="M6" s="102"/>
      <c r="N6" s="102"/>
      <c r="O6" s="102"/>
      <c r="P6" s="102"/>
      <c r="Q6" s="102"/>
      <c r="R6" s="102"/>
      <c r="S6" s="325"/>
      <c r="T6" s="100"/>
      <c r="U6" s="72"/>
      <c r="V6" s="72"/>
      <c r="W6" s="72"/>
      <c r="X6" s="72"/>
      <c r="Y6" s="72"/>
      <c r="Z6" s="72"/>
      <c r="AA6" s="72"/>
      <c r="AB6" s="72"/>
      <c r="AC6" s="72"/>
      <c r="AD6" s="72"/>
      <c r="AE6" s="72"/>
      <c r="AF6" s="72"/>
      <c r="AG6" s="72"/>
      <c r="AH6" s="72"/>
      <c r="AI6" s="72"/>
      <c r="AJ6" s="72"/>
      <c r="AK6" s="72"/>
      <c r="AL6" s="101"/>
    </row>
    <row r="7" spans="1:41">
      <c r="A7" s="324"/>
      <c r="B7" s="326" t="s">
        <v>367</v>
      </c>
      <c r="C7" s="327"/>
      <c r="D7" s="102"/>
      <c r="E7" s="102"/>
      <c r="F7" s="102"/>
      <c r="G7" s="102"/>
      <c r="H7" s="102"/>
      <c r="I7" s="102"/>
      <c r="J7" s="102"/>
      <c r="K7" s="102"/>
      <c r="L7" s="102"/>
      <c r="M7" s="102"/>
      <c r="N7" s="102"/>
      <c r="O7" s="102"/>
      <c r="P7" s="102"/>
      <c r="Q7" s="102"/>
      <c r="R7" s="102"/>
      <c r="S7" s="325"/>
      <c r="T7" s="100"/>
      <c r="U7" s="326" t="s">
        <v>367</v>
      </c>
      <c r="V7" s="72"/>
      <c r="W7" s="72"/>
      <c r="X7" s="72"/>
      <c r="Y7" s="72"/>
      <c r="Z7" s="72"/>
      <c r="AA7" s="72"/>
      <c r="AB7" s="72"/>
      <c r="AC7" s="72"/>
      <c r="AD7" s="72"/>
      <c r="AE7" s="72"/>
      <c r="AF7" s="72"/>
      <c r="AG7" s="72"/>
      <c r="AH7" s="72"/>
      <c r="AI7" s="72"/>
      <c r="AJ7" s="72"/>
      <c r="AK7" s="72"/>
      <c r="AL7" s="101"/>
    </row>
    <row r="8" spans="1:41">
      <c r="A8" s="324"/>
      <c r="B8" s="74"/>
      <c r="C8" s="102"/>
      <c r="D8" s="102"/>
      <c r="E8" s="102"/>
      <c r="F8" s="102"/>
      <c r="G8" s="102"/>
      <c r="H8" s="102"/>
      <c r="I8" s="102"/>
      <c r="J8" s="102"/>
      <c r="K8" s="102"/>
      <c r="L8" s="102"/>
      <c r="M8" s="102"/>
      <c r="N8" s="102"/>
      <c r="O8" s="102"/>
      <c r="P8" s="102"/>
      <c r="Q8" s="102"/>
      <c r="R8" s="102"/>
      <c r="S8" s="325"/>
      <c r="T8" s="100"/>
      <c r="U8" s="74"/>
      <c r="V8" s="72"/>
      <c r="W8" s="72"/>
      <c r="X8" s="72"/>
      <c r="Y8" s="72"/>
      <c r="Z8" s="72"/>
      <c r="AA8" s="72"/>
      <c r="AB8" s="72"/>
      <c r="AC8" s="72"/>
      <c r="AD8" s="72"/>
      <c r="AE8" s="72"/>
      <c r="AF8" s="72"/>
      <c r="AG8" s="72"/>
      <c r="AH8" s="72"/>
      <c r="AI8" s="72"/>
      <c r="AJ8" s="72"/>
      <c r="AK8" s="72"/>
      <c r="AL8" s="101"/>
    </row>
    <row r="9" spans="1:41">
      <c r="A9" s="324"/>
      <c r="B9" s="326" t="s">
        <v>368</v>
      </c>
      <c r="C9" s="327"/>
      <c r="D9" s="102"/>
      <c r="E9" s="102"/>
      <c r="F9" s="72"/>
      <c r="G9" s="72"/>
      <c r="H9" s="102"/>
      <c r="I9" s="102"/>
      <c r="J9" s="102"/>
      <c r="K9" s="102"/>
      <c r="L9" s="102"/>
      <c r="M9" s="102"/>
      <c r="N9" s="102"/>
      <c r="O9" s="102"/>
      <c r="P9" s="102"/>
      <c r="Q9" s="102"/>
      <c r="R9" s="102"/>
      <c r="S9" s="325"/>
      <c r="T9" s="100"/>
      <c r="U9" s="326" t="s">
        <v>368</v>
      </c>
      <c r="V9" s="72"/>
      <c r="W9" s="72"/>
      <c r="X9" s="72"/>
      <c r="Y9" s="72"/>
      <c r="Z9" s="72"/>
      <c r="AA9" s="72"/>
      <c r="AB9" s="72"/>
      <c r="AC9" s="72"/>
      <c r="AD9" s="72"/>
      <c r="AE9" s="72"/>
      <c r="AF9" s="72"/>
      <c r="AG9" s="72"/>
      <c r="AH9" s="72"/>
      <c r="AI9" s="72"/>
      <c r="AJ9" s="72"/>
      <c r="AK9" s="72"/>
      <c r="AL9" s="101"/>
    </row>
    <row r="10" spans="1:41">
      <c r="A10" s="324"/>
      <c r="B10" s="74"/>
      <c r="C10" s="102"/>
      <c r="D10" s="102"/>
      <c r="E10" s="102"/>
      <c r="F10" s="102"/>
      <c r="G10" s="102"/>
      <c r="H10" s="102"/>
      <c r="I10" s="102"/>
      <c r="J10" s="102"/>
      <c r="K10" s="102"/>
      <c r="L10" s="102"/>
      <c r="M10" s="102"/>
      <c r="N10" s="102"/>
      <c r="O10" s="102"/>
      <c r="P10" s="102"/>
      <c r="Q10" s="102"/>
      <c r="R10" s="102"/>
      <c r="S10" s="325"/>
      <c r="T10" s="100"/>
      <c r="U10" s="74"/>
      <c r="V10" s="72"/>
      <c r="W10" s="72"/>
      <c r="X10" s="72"/>
      <c r="Y10" s="72"/>
      <c r="Z10" s="72"/>
      <c r="AA10" s="72"/>
      <c r="AB10" s="72"/>
      <c r="AC10" s="72"/>
      <c r="AD10" s="72"/>
      <c r="AE10" s="72"/>
      <c r="AF10" s="72"/>
      <c r="AG10" s="72"/>
      <c r="AH10" s="72"/>
      <c r="AI10" s="72"/>
      <c r="AJ10" s="72"/>
      <c r="AK10" s="72"/>
      <c r="AL10" s="101"/>
    </row>
    <row r="11" spans="1:41">
      <c r="A11" s="324"/>
      <c r="B11" s="326" t="s">
        <v>369</v>
      </c>
      <c r="C11" s="327"/>
      <c r="D11" s="102"/>
      <c r="E11" s="102"/>
      <c r="F11" s="102"/>
      <c r="G11" s="72"/>
      <c r="H11" s="102"/>
      <c r="I11" s="102"/>
      <c r="J11" s="102"/>
      <c r="K11" s="102"/>
      <c r="L11" s="102"/>
      <c r="M11" s="102"/>
      <c r="N11" s="102"/>
      <c r="O11" s="102"/>
      <c r="P11" s="102"/>
      <c r="Q11" s="102"/>
      <c r="R11" s="102"/>
      <c r="S11" s="325"/>
      <c r="T11" s="100"/>
      <c r="U11" s="326" t="s">
        <v>369</v>
      </c>
      <c r="V11" s="72"/>
      <c r="W11" s="72"/>
      <c r="X11" s="327"/>
      <c r="Y11" s="72"/>
      <c r="Z11" s="327"/>
      <c r="AA11" s="72"/>
      <c r="AB11" s="72"/>
      <c r="AC11" s="72"/>
      <c r="AD11" s="72"/>
      <c r="AE11" s="72"/>
      <c r="AF11" s="72"/>
      <c r="AG11" s="72"/>
      <c r="AH11" s="72"/>
      <c r="AI11" s="72"/>
      <c r="AJ11" s="72"/>
      <c r="AK11" s="72"/>
      <c r="AL11" s="101"/>
    </row>
    <row r="12" spans="1:41">
      <c r="A12" s="324"/>
      <c r="B12" s="102"/>
      <c r="C12" s="102"/>
      <c r="D12" s="102"/>
      <c r="E12" s="102"/>
      <c r="F12" s="102"/>
      <c r="G12" s="72"/>
      <c r="H12" s="102"/>
      <c r="I12" s="102"/>
      <c r="J12" s="102"/>
      <c r="K12" s="102"/>
      <c r="L12" s="102"/>
      <c r="M12" s="102"/>
      <c r="N12" s="102"/>
      <c r="O12" s="102"/>
      <c r="P12" s="102"/>
      <c r="Q12" s="102"/>
      <c r="R12" s="102"/>
      <c r="S12" s="325"/>
      <c r="T12" s="100"/>
      <c r="U12" s="72"/>
      <c r="V12" s="72"/>
      <c r="W12" s="72"/>
      <c r="X12" s="72"/>
      <c r="Y12" s="72"/>
      <c r="Z12" s="72"/>
      <c r="AA12" s="72"/>
      <c r="AB12" s="72"/>
      <c r="AC12" s="72"/>
      <c r="AD12" s="72"/>
      <c r="AE12" s="72"/>
      <c r="AF12" s="72"/>
      <c r="AG12" s="72"/>
      <c r="AH12" s="72"/>
      <c r="AI12" s="72"/>
      <c r="AJ12" s="72"/>
      <c r="AK12" s="72"/>
      <c r="AL12" s="101"/>
    </row>
    <row r="13" spans="1:41">
      <c r="A13" s="324"/>
      <c r="B13" s="102"/>
      <c r="C13" s="102"/>
      <c r="D13" s="102"/>
      <c r="E13" s="102"/>
      <c r="F13" s="102"/>
      <c r="G13" s="72"/>
      <c r="H13" s="102"/>
      <c r="I13" s="102"/>
      <c r="J13" s="102"/>
      <c r="K13" s="102"/>
      <c r="L13" s="102"/>
      <c r="M13" s="102"/>
      <c r="N13" s="102"/>
      <c r="O13" s="102"/>
      <c r="P13" s="102"/>
      <c r="Q13" s="102"/>
      <c r="R13" s="102"/>
      <c r="S13" s="325"/>
      <c r="T13" s="100"/>
      <c r="U13" s="72"/>
      <c r="V13" s="72"/>
      <c r="W13" s="72"/>
      <c r="X13" s="72"/>
      <c r="Y13" s="72"/>
      <c r="Z13" s="327"/>
      <c r="AA13" s="72"/>
      <c r="AB13" s="72"/>
      <c r="AC13" s="72"/>
      <c r="AD13" s="72"/>
      <c r="AE13" s="72"/>
      <c r="AF13" s="72"/>
      <c r="AG13" s="72"/>
      <c r="AH13" s="72"/>
      <c r="AI13" s="72"/>
      <c r="AJ13" s="72"/>
      <c r="AK13" s="72"/>
      <c r="AL13" s="101"/>
    </row>
    <row r="14" spans="1:41">
      <c r="A14" s="324"/>
      <c r="B14" s="102"/>
      <c r="C14" s="102"/>
      <c r="D14" s="102"/>
      <c r="E14" s="102"/>
      <c r="F14" s="102"/>
      <c r="G14" s="102"/>
      <c r="H14" s="102"/>
      <c r="I14" s="102"/>
      <c r="J14" s="102"/>
      <c r="K14" s="102"/>
      <c r="L14" s="102"/>
      <c r="M14" s="102"/>
      <c r="N14" s="102"/>
      <c r="O14" s="102"/>
      <c r="P14" s="102"/>
      <c r="Q14" s="102"/>
      <c r="R14" s="102"/>
      <c r="S14" s="325"/>
      <c r="T14" s="100"/>
      <c r="U14" s="72"/>
      <c r="V14" s="72"/>
      <c r="W14" s="72"/>
      <c r="X14" s="72"/>
      <c r="Y14" s="72"/>
      <c r="Z14" s="72"/>
      <c r="AA14" s="72"/>
      <c r="AB14" s="72"/>
      <c r="AC14" s="72"/>
      <c r="AD14" s="72"/>
      <c r="AE14" s="72"/>
      <c r="AF14" s="72"/>
      <c r="AG14" s="72"/>
      <c r="AH14" s="72"/>
      <c r="AI14" s="72"/>
      <c r="AJ14" s="72"/>
      <c r="AK14" s="72"/>
      <c r="AL14" s="101"/>
    </row>
    <row r="15" spans="1:41">
      <c r="A15" s="324"/>
      <c r="B15" s="102"/>
      <c r="C15" s="102"/>
      <c r="D15" s="102"/>
      <c r="E15" s="102"/>
      <c r="F15" s="102"/>
      <c r="G15" s="102"/>
      <c r="H15" s="102"/>
      <c r="I15" s="102"/>
      <c r="J15" s="102"/>
      <c r="K15" s="102"/>
      <c r="L15" s="102"/>
      <c r="M15" s="102"/>
      <c r="N15" s="102"/>
      <c r="O15" s="102"/>
      <c r="P15" s="102"/>
      <c r="Q15" s="102"/>
      <c r="R15" s="102"/>
      <c r="S15" s="325"/>
      <c r="T15" s="100"/>
      <c r="U15" s="72"/>
      <c r="V15" s="72"/>
      <c r="W15" s="72"/>
      <c r="X15" s="72"/>
      <c r="Y15" s="72"/>
      <c r="Z15" s="72"/>
      <c r="AA15" s="72"/>
      <c r="AB15" s="72"/>
      <c r="AC15" s="72"/>
      <c r="AD15" s="72"/>
      <c r="AE15" s="72"/>
      <c r="AF15" s="72"/>
      <c r="AG15" s="72"/>
      <c r="AH15" s="72"/>
      <c r="AI15" s="72"/>
      <c r="AJ15" s="72"/>
      <c r="AK15" s="72"/>
      <c r="AL15" s="101"/>
    </row>
    <row r="16" spans="1:41">
      <c r="A16" s="324"/>
      <c r="B16" s="102"/>
      <c r="C16" s="102"/>
      <c r="D16" s="102"/>
      <c r="E16" s="102"/>
      <c r="F16" s="102"/>
      <c r="G16" s="102"/>
      <c r="H16" s="102"/>
      <c r="I16" s="102"/>
      <c r="J16" s="102"/>
      <c r="K16" s="102"/>
      <c r="L16" s="102"/>
      <c r="M16" s="102"/>
      <c r="N16" s="102"/>
      <c r="O16" s="102"/>
      <c r="P16" s="102"/>
      <c r="Q16" s="102"/>
      <c r="R16" s="102"/>
      <c r="S16" s="325"/>
      <c r="T16" s="100"/>
      <c r="U16" s="72"/>
      <c r="V16" s="72"/>
      <c r="W16" s="72"/>
      <c r="X16" s="72"/>
      <c r="Y16" s="72"/>
      <c r="Z16" s="72"/>
      <c r="AA16" s="72"/>
      <c r="AB16" s="72"/>
      <c r="AC16" s="72"/>
      <c r="AD16" s="72"/>
      <c r="AE16" s="72"/>
      <c r="AF16" s="72"/>
      <c r="AG16" s="72"/>
      <c r="AH16" s="72"/>
      <c r="AI16" s="72"/>
      <c r="AJ16" s="72"/>
      <c r="AK16" s="72"/>
      <c r="AL16" s="101"/>
    </row>
    <row r="17" spans="1:38">
      <c r="A17" s="324"/>
      <c r="B17" s="102"/>
      <c r="C17" s="102"/>
      <c r="D17" s="102"/>
      <c r="E17" s="102"/>
      <c r="F17" s="102"/>
      <c r="G17" s="102"/>
      <c r="H17" s="102"/>
      <c r="I17" s="102"/>
      <c r="J17" s="102"/>
      <c r="K17" s="102"/>
      <c r="L17" s="102"/>
      <c r="M17" s="102"/>
      <c r="N17" s="102"/>
      <c r="O17" s="102"/>
      <c r="P17" s="102"/>
      <c r="Q17" s="102"/>
      <c r="R17" s="102"/>
      <c r="S17" s="325"/>
      <c r="T17" s="100"/>
      <c r="U17" s="72"/>
      <c r="V17" s="72"/>
      <c r="W17" s="72"/>
      <c r="X17" s="72"/>
      <c r="Y17" s="72"/>
      <c r="Z17" s="72"/>
      <c r="AA17" s="72"/>
      <c r="AB17" s="72"/>
      <c r="AC17" s="72"/>
      <c r="AD17" s="72"/>
      <c r="AE17" s="72"/>
      <c r="AF17" s="72"/>
      <c r="AG17" s="72"/>
      <c r="AH17" s="72"/>
      <c r="AI17" s="72"/>
      <c r="AJ17" s="72"/>
      <c r="AK17" s="72"/>
      <c r="AL17" s="101"/>
    </row>
    <row r="18" spans="1:38">
      <c r="A18" s="328"/>
      <c r="B18" s="110"/>
      <c r="C18" s="110"/>
      <c r="D18" s="110"/>
      <c r="E18" s="108"/>
      <c r="F18" s="108"/>
      <c r="G18" s="110"/>
      <c r="H18" s="108"/>
      <c r="I18" s="110"/>
      <c r="J18" s="110"/>
      <c r="K18" s="110"/>
      <c r="L18" s="110"/>
      <c r="M18" s="110"/>
      <c r="N18" s="110"/>
      <c r="O18" s="110"/>
      <c r="P18" s="110"/>
      <c r="Q18" s="110"/>
      <c r="R18" s="110"/>
      <c r="S18" s="329"/>
      <c r="T18" s="107"/>
      <c r="U18" s="108"/>
      <c r="V18" s="108"/>
      <c r="W18" s="108"/>
      <c r="X18" s="108"/>
      <c r="Y18" s="108"/>
      <c r="Z18" s="108"/>
      <c r="AA18" s="108"/>
      <c r="AB18" s="108"/>
      <c r="AC18" s="108"/>
      <c r="AD18" s="108"/>
      <c r="AE18" s="108"/>
      <c r="AF18" s="108"/>
      <c r="AG18" s="108"/>
      <c r="AH18" s="108"/>
      <c r="AI18" s="108"/>
      <c r="AJ18" s="108"/>
      <c r="AK18" s="108"/>
      <c r="AL18" s="180"/>
    </row>
    <row r="19" spans="1:38">
      <c r="A19" s="330" t="s">
        <v>370</v>
      </c>
      <c r="B19" s="71"/>
      <c r="C19" s="71"/>
      <c r="D19" s="71"/>
      <c r="E19" s="71"/>
      <c r="F19" s="71"/>
      <c r="G19" s="71"/>
      <c r="H19" s="71"/>
      <c r="I19" s="71"/>
      <c r="J19" s="71"/>
      <c r="K19" s="71"/>
      <c r="L19" s="71"/>
      <c r="M19" s="71"/>
      <c r="N19" s="71"/>
      <c r="O19" s="71"/>
      <c r="P19" s="71"/>
      <c r="Q19" s="71"/>
      <c r="R19" s="71"/>
      <c r="S19" s="331"/>
      <c r="T19" s="330" t="s">
        <v>371</v>
      </c>
      <c r="AL19" s="294"/>
    </row>
    <row r="20" spans="1:38">
      <c r="A20" s="332"/>
      <c r="B20" s="71"/>
      <c r="C20" s="71"/>
      <c r="D20" s="71"/>
      <c r="E20" s="71"/>
      <c r="F20" s="71"/>
      <c r="G20" s="71"/>
      <c r="H20" s="71"/>
      <c r="I20" s="71"/>
      <c r="J20" s="71"/>
      <c r="K20" s="71"/>
      <c r="L20" s="71"/>
      <c r="M20" s="71"/>
      <c r="N20" s="71"/>
      <c r="O20" s="71"/>
      <c r="P20" s="71"/>
      <c r="Q20" s="71"/>
      <c r="R20" s="71"/>
      <c r="S20" s="331"/>
      <c r="T20" s="293"/>
      <c r="AL20" s="294"/>
    </row>
    <row r="21" spans="1:38">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row>
    <row r="22" spans="1:38">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row>
    <row r="23" spans="1:38">
      <c r="A23" s="100"/>
      <c r="B23" s="326" t="s">
        <v>372</v>
      </c>
      <c r="C23" s="327"/>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row>
    <row r="24" spans="1:38">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row>
    <row r="25" spans="1:38" ht="12.75" customHeight="1">
      <c r="A25" s="100"/>
      <c r="B25" s="326" t="s">
        <v>373</v>
      </c>
      <c r="C25" s="327"/>
      <c r="D25" s="72"/>
      <c r="E25" s="72"/>
      <c r="F25" s="333"/>
      <c r="G25" s="72"/>
      <c r="H25" s="72"/>
      <c r="I25" s="72"/>
      <c r="J25" s="72"/>
      <c r="K25" s="72"/>
      <c r="L25" s="72"/>
      <c r="M25" s="72"/>
      <c r="N25" s="72"/>
      <c r="O25" s="72"/>
      <c r="P25" s="72"/>
      <c r="Q25" s="72"/>
      <c r="R25" s="72"/>
      <c r="S25" s="101"/>
      <c r="T25" s="100"/>
      <c r="U25" s="326" t="s">
        <v>373</v>
      </c>
      <c r="V25" s="72"/>
      <c r="W25" s="106"/>
      <c r="X25" s="72"/>
      <c r="Y25" s="72"/>
      <c r="Z25" s="72"/>
      <c r="AA25" s="72"/>
      <c r="AB25" s="72"/>
      <c r="AC25" s="72"/>
      <c r="AD25" s="72"/>
      <c r="AE25" s="72"/>
      <c r="AF25" s="72"/>
      <c r="AG25" s="72"/>
      <c r="AH25" s="72"/>
      <c r="AI25" s="72"/>
      <c r="AJ25" s="72"/>
      <c r="AK25" s="72"/>
      <c r="AL25" s="101"/>
    </row>
    <row r="26" spans="1:38">
      <c r="A26" s="100"/>
      <c r="B26" s="73"/>
      <c r="C26" s="72"/>
      <c r="D26" s="72"/>
      <c r="E26" s="72"/>
      <c r="F26" s="72"/>
      <c r="G26" s="72"/>
      <c r="H26" s="72"/>
      <c r="I26" s="72"/>
      <c r="J26" s="72"/>
      <c r="K26" s="72"/>
      <c r="L26" s="72"/>
      <c r="M26" s="72"/>
      <c r="N26" s="72"/>
      <c r="O26" s="72"/>
      <c r="P26" s="72"/>
      <c r="Q26" s="72"/>
      <c r="R26" s="72"/>
      <c r="S26" s="101"/>
      <c r="T26" s="100"/>
      <c r="U26" s="73"/>
      <c r="V26" s="72"/>
      <c r="W26" s="106"/>
      <c r="X26" s="72"/>
      <c r="Y26" s="72"/>
      <c r="Z26" s="72"/>
      <c r="AA26" s="72"/>
      <c r="AB26" s="72"/>
      <c r="AC26" s="72"/>
      <c r="AD26" s="72"/>
      <c r="AE26" s="72"/>
      <c r="AF26" s="72"/>
      <c r="AG26" s="72"/>
      <c r="AH26" s="72"/>
      <c r="AI26" s="72"/>
      <c r="AJ26" s="72"/>
      <c r="AK26" s="72"/>
      <c r="AL26" s="101"/>
    </row>
    <row r="27" spans="1:38">
      <c r="A27" s="100"/>
      <c r="B27" s="326" t="s">
        <v>374</v>
      </c>
      <c r="C27" s="327"/>
      <c r="D27" s="72"/>
      <c r="E27" s="72"/>
      <c r="F27" s="106"/>
      <c r="G27" s="72"/>
      <c r="H27" s="72"/>
      <c r="I27" s="72"/>
      <c r="J27" s="72"/>
      <c r="K27" s="72"/>
      <c r="L27" s="72"/>
      <c r="M27" s="72"/>
      <c r="N27" s="72"/>
      <c r="O27" s="72"/>
      <c r="P27" s="72"/>
      <c r="Q27" s="72"/>
      <c r="R27" s="72"/>
      <c r="S27" s="101"/>
      <c r="T27" s="100"/>
      <c r="U27" s="326" t="s">
        <v>374</v>
      </c>
      <c r="V27" s="72"/>
      <c r="W27" s="106"/>
      <c r="X27" s="72"/>
      <c r="Y27" s="72"/>
      <c r="Z27" s="72"/>
      <c r="AA27" s="72"/>
      <c r="AB27" s="72"/>
      <c r="AC27" s="72"/>
      <c r="AD27" s="72"/>
      <c r="AE27" s="72"/>
      <c r="AF27" s="72"/>
      <c r="AG27" s="72"/>
      <c r="AH27" s="72"/>
      <c r="AI27" s="72"/>
      <c r="AJ27" s="72"/>
      <c r="AK27" s="72"/>
      <c r="AL27" s="101"/>
    </row>
    <row r="28" spans="1:38">
      <c r="A28" s="100"/>
      <c r="B28" s="73"/>
      <c r="C28" s="72"/>
      <c r="D28" s="72"/>
      <c r="E28" s="72"/>
      <c r="F28" s="72"/>
      <c r="G28" s="72"/>
      <c r="H28" s="72"/>
      <c r="I28" s="72"/>
      <c r="J28" s="72"/>
      <c r="K28" s="72"/>
      <c r="L28" s="72"/>
      <c r="M28" s="72"/>
      <c r="N28" s="72"/>
      <c r="O28" s="72"/>
      <c r="P28" s="72"/>
      <c r="Q28" s="72"/>
      <c r="R28" s="72"/>
      <c r="S28" s="101"/>
      <c r="T28" s="100"/>
      <c r="U28" s="73"/>
      <c r="V28" s="72"/>
      <c r="W28" s="72"/>
      <c r="X28" s="72"/>
      <c r="Y28" s="72"/>
      <c r="Z28" s="72"/>
      <c r="AA28" s="72"/>
      <c r="AB28" s="72"/>
      <c r="AC28" s="72"/>
      <c r="AD28" s="72"/>
      <c r="AE28" s="72"/>
      <c r="AF28" s="72"/>
      <c r="AG28" s="72"/>
      <c r="AH28" s="72"/>
      <c r="AI28" s="72"/>
      <c r="AJ28" s="72"/>
      <c r="AK28" s="72"/>
      <c r="AL28" s="101"/>
    </row>
    <row r="29" spans="1:38">
      <c r="A29" s="100"/>
      <c r="B29" s="326" t="s">
        <v>375</v>
      </c>
      <c r="C29" s="72"/>
      <c r="D29" s="72"/>
      <c r="E29" s="72"/>
      <c r="F29" s="72"/>
      <c r="G29" s="72"/>
      <c r="H29" s="72"/>
      <c r="I29" s="72"/>
      <c r="J29" s="72"/>
      <c r="K29" s="72"/>
      <c r="L29" s="72"/>
      <c r="M29" s="72"/>
      <c r="N29" s="72"/>
      <c r="O29" s="72"/>
      <c r="P29" s="72"/>
      <c r="Q29" s="72"/>
      <c r="R29" s="72"/>
      <c r="S29" s="101"/>
      <c r="T29" s="100"/>
      <c r="U29" s="326" t="s">
        <v>375</v>
      </c>
      <c r="V29" s="72"/>
      <c r="W29" s="72"/>
      <c r="X29" s="72"/>
      <c r="Y29" s="72"/>
      <c r="Z29" s="72"/>
      <c r="AA29" s="72"/>
      <c r="AB29" s="72"/>
      <c r="AC29" s="72"/>
      <c r="AD29" s="72"/>
      <c r="AE29" s="72"/>
      <c r="AF29" s="72"/>
      <c r="AG29" s="72"/>
      <c r="AH29" s="72"/>
      <c r="AI29" s="72"/>
      <c r="AJ29" s="72"/>
      <c r="AK29" s="72"/>
      <c r="AL29" s="101"/>
    </row>
    <row r="30" spans="1:38">
      <c r="A30" s="100"/>
      <c r="B30" s="326" t="s">
        <v>376</v>
      </c>
      <c r="C30" s="72"/>
      <c r="D30" s="72"/>
      <c r="E30" s="72"/>
      <c r="F30" s="72"/>
      <c r="G30" s="72"/>
      <c r="H30" s="72"/>
      <c r="I30" s="72"/>
      <c r="J30" s="72"/>
      <c r="K30" s="72"/>
      <c r="L30" s="72"/>
      <c r="M30" s="72"/>
      <c r="N30" s="72"/>
      <c r="O30" s="72"/>
      <c r="P30" s="72"/>
      <c r="Q30" s="72"/>
      <c r="R30" s="72"/>
      <c r="S30" s="101"/>
      <c r="T30" s="100"/>
      <c r="U30" s="326" t="s">
        <v>376</v>
      </c>
      <c r="V30" s="72"/>
      <c r="W30" s="72"/>
      <c r="X30" s="72"/>
      <c r="Y30" s="72"/>
      <c r="Z30" s="72"/>
      <c r="AA30" s="72"/>
      <c r="AB30" s="72"/>
      <c r="AC30" s="72"/>
      <c r="AD30" s="72"/>
      <c r="AE30" s="72"/>
      <c r="AF30" s="72"/>
      <c r="AG30" s="72"/>
      <c r="AH30" s="72"/>
      <c r="AI30" s="72"/>
      <c r="AJ30" s="72"/>
      <c r="AK30" s="72"/>
      <c r="AL30" s="101"/>
    </row>
    <row r="31" spans="1:38">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row>
    <row r="32" spans="1:38">
      <c r="A32" s="100"/>
      <c r="B32" s="72"/>
      <c r="C32" s="72"/>
      <c r="D32" s="72"/>
      <c r="E32" s="72"/>
      <c r="F32" s="72"/>
      <c r="G32" s="72"/>
      <c r="H32" s="72"/>
      <c r="I32" s="72"/>
      <c r="J32" s="72"/>
      <c r="K32" s="72"/>
      <c r="L32" s="72"/>
      <c r="M32" s="72"/>
      <c r="N32" s="72"/>
      <c r="O32" s="72"/>
      <c r="P32" s="72"/>
      <c r="Q32" s="72"/>
      <c r="R32" s="72"/>
      <c r="S32" s="101"/>
      <c r="T32" s="100"/>
      <c r="U32" s="72"/>
      <c r="V32" s="72"/>
      <c r="W32" s="72"/>
      <c r="X32" s="72"/>
      <c r="Y32" s="72"/>
      <c r="Z32" s="327"/>
      <c r="AA32" s="72"/>
      <c r="AB32" s="72"/>
      <c r="AC32" s="72"/>
      <c r="AD32" s="72"/>
      <c r="AE32" s="72"/>
      <c r="AF32" s="72"/>
      <c r="AG32" s="72"/>
      <c r="AH32" s="72"/>
      <c r="AI32" s="72"/>
      <c r="AJ32" s="72"/>
      <c r="AK32" s="72"/>
      <c r="AL32" s="101"/>
    </row>
    <row r="33" spans="1:38">
      <c r="A33" s="100"/>
      <c r="B33" s="72"/>
      <c r="C33" s="72"/>
      <c r="D33" s="327"/>
      <c r="E33" s="72"/>
      <c r="F33" s="72"/>
      <c r="G33" s="72"/>
      <c r="H33" s="72"/>
      <c r="I33" s="72"/>
      <c r="J33" s="72"/>
      <c r="K33" s="72"/>
      <c r="L33" s="72"/>
      <c r="M33" s="72"/>
      <c r="N33" s="72"/>
      <c r="O33" s="72"/>
      <c r="P33" s="72"/>
      <c r="Q33" s="72"/>
      <c r="R33" s="72"/>
      <c r="S33" s="101"/>
      <c r="T33" s="100"/>
      <c r="U33" s="72"/>
      <c r="V33" s="72"/>
      <c r="W33" s="72"/>
      <c r="X33" s="72"/>
      <c r="Y33" s="72"/>
      <c r="Z33" s="72"/>
      <c r="AA33" s="72"/>
      <c r="AB33" s="72"/>
      <c r="AC33" s="72"/>
      <c r="AD33" s="72"/>
      <c r="AE33" s="72"/>
      <c r="AF33" s="72"/>
      <c r="AG33" s="72"/>
      <c r="AH33" s="72"/>
      <c r="AI33" s="72"/>
      <c r="AJ33" s="72"/>
      <c r="AK33" s="72"/>
      <c r="AL33" s="101"/>
    </row>
    <row r="34" spans="1:38">
      <c r="A34" s="100"/>
      <c r="B34" s="72"/>
      <c r="C34" s="72"/>
      <c r="D34" s="72"/>
      <c r="E34" s="72"/>
      <c r="F34" s="72"/>
      <c r="G34" s="72"/>
      <c r="H34" s="72"/>
      <c r="I34" s="72"/>
      <c r="J34" s="72"/>
      <c r="K34" s="72"/>
      <c r="L34" s="72"/>
      <c r="M34" s="72"/>
      <c r="N34" s="72"/>
      <c r="O34" s="72"/>
      <c r="P34" s="72"/>
      <c r="Q34" s="72"/>
      <c r="R34" s="72"/>
      <c r="S34" s="101"/>
      <c r="T34" s="100"/>
      <c r="U34" s="72"/>
      <c r="V34" s="72"/>
      <c r="W34" s="72"/>
      <c r="X34" s="72"/>
      <c r="Y34" s="72"/>
      <c r="Z34" s="327"/>
      <c r="AA34" s="72"/>
      <c r="AB34" s="72"/>
      <c r="AC34" s="72"/>
      <c r="AD34" s="72"/>
      <c r="AE34" s="72"/>
      <c r="AF34" s="72"/>
      <c r="AG34" s="72"/>
      <c r="AH34" s="72"/>
      <c r="AI34" s="72"/>
      <c r="AJ34" s="72"/>
      <c r="AK34" s="72"/>
      <c r="AL34" s="101"/>
    </row>
    <row r="35" spans="1:38">
      <c r="A35" s="100"/>
      <c r="B35" s="72"/>
      <c r="C35" s="72"/>
      <c r="D35" s="72"/>
      <c r="E35" s="72"/>
      <c r="F35" s="72"/>
      <c r="G35" s="72"/>
      <c r="H35" s="72"/>
      <c r="I35" s="72"/>
      <c r="J35" s="72"/>
      <c r="K35" s="72"/>
      <c r="L35" s="72"/>
      <c r="M35" s="72"/>
      <c r="N35" s="72"/>
      <c r="O35" s="72"/>
      <c r="P35" s="72"/>
      <c r="Q35" s="72"/>
      <c r="R35" s="72"/>
      <c r="S35" s="101"/>
      <c r="T35" s="100"/>
      <c r="U35" s="72"/>
      <c r="V35" s="72"/>
      <c r="W35" s="72"/>
      <c r="X35" s="72"/>
      <c r="Y35" s="72"/>
      <c r="Z35" s="72"/>
      <c r="AA35" s="72"/>
      <c r="AB35" s="72"/>
      <c r="AC35" s="72"/>
      <c r="AD35" s="72"/>
      <c r="AE35" s="72"/>
      <c r="AF35" s="72"/>
      <c r="AG35" s="72"/>
      <c r="AH35" s="72"/>
      <c r="AI35" s="72"/>
      <c r="AJ35" s="72"/>
      <c r="AK35" s="72"/>
      <c r="AL35" s="101"/>
    </row>
    <row r="36" spans="1:38">
      <c r="A36" s="100"/>
      <c r="B36" s="72"/>
      <c r="C36" s="72"/>
      <c r="D36" s="72"/>
      <c r="E36" s="72"/>
      <c r="F36" s="72"/>
      <c r="G36" s="72"/>
      <c r="H36" s="72"/>
      <c r="I36" s="72"/>
      <c r="J36" s="72"/>
      <c r="K36" s="72"/>
      <c r="L36" s="72"/>
      <c r="M36" s="72"/>
      <c r="N36" s="72"/>
      <c r="O36" s="72"/>
      <c r="P36" s="72"/>
      <c r="Q36" s="72"/>
      <c r="R36" s="72"/>
      <c r="S36" s="101"/>
      <c r="T36" s="100"/>
      <c r="U36" s="72"/>
      <c r="V36" s="72"/>
      <c r="W36" s="72"/>
      <c r="X36" s="72"/>
      <c r="Y36" s="72"/>
      <c r="Z36" s="72"/>
      <c r="AA36" s="72"/>
      <c r="AB36" s="72"/>
      <c r="AC36" s="72"/>
      <c r="AD36" s="72"/>
      <c r="AE36" s="72"/>
      <c r="AF36" s="72"/>
      <c r="AG36" s="72"/>
      <c r="AH36" s="72"/>
      <c r="AI36" s="72"/>
      <c r="AJ36" s="72"/>
      <c r="AK36" s="72"/>
      <c r="AL36" s="101"/>
    </row>
    <row r="37" spans="1:38">
      <c r="A37" s="100"/>
      <c r="B37" s="72"/>
      <c r="C37" s="72"/>
      <c r="D37" s="72"/>
      <c r="E37" s="106"/>
      <c r="F37" s="72"/>
      <c r="G37" s="72"/>
      <c r="H37" s="72"/>
      <c r="I37" s="72"/>
      <c r="J37" s="72"/>
      <c r="K37" s="72"/>
      <c r="L37" s="72"/>
      <c r="M37" s="72"/>
      <c r="N37" s="72"/>
      <c r="O37" s="72"/>
      <c r="P37" s="72"/>
      <c r="Q37" s="72"/>
      <c r="R37" s="72"/>
      <c r="S37" s="101"/>
      <c r="T37" s="100"/>
      <c r="U37" s="72"/>
      <c r="V37" s="72"/>
      <c r="W37" s="72"/>
      <c r="X37" s="72"/>
      <c r="Y37" s="72"/>
      <c r="Z37" s="72"/>
      <c r="AA37" s="72"/>
      <c r="AB37" s="72"/>
      <c r="AC37" s="72"/>
      <c r="AD37" s="72"/>
      <c r="AE37" s="72"/>
      <c r="AF37" s="72"/>
      <c r="AG37" s="72"/>
      <c r="AH37" s="72"/>
      <c r="AI37" s="72"/>
      <c r="AJ37" s="72"/>
      <c r="AK37" s="72"/>
      <c r="AL37" s="101"/>
    </row>
    <row r="38" spans="1:38">
      <c r="A38" s="100"/>
      <c r="B38" s="72"/>
      <c r="C38" s="72"/>
      <c r="D38" s="72"/>
      <c r="E38" s="72"/>
      <c r="F38" s="72"/>
      <c r="G38" s="72"/>
      <c r="H38" s="72"/>
      <c r="I38" s="72"/>
      <c r="J38" s="72"/>
      <c r="K38" s="72"/>
      <c r="L38" s="72"/>
      <c r="M38" s="72"/>
      <c r="N38" s="72"/>
      <c r="O38" s="72"/>
      <c r="P38" s="72"/>
      <c r="Q38" s="72"/>
      <c r="R38" s="72"/>
      <c r="S38" s="101"/>
      <c r="T38" s="100"/>
      <c r="U38" s="72"/>
      <c r="V38" s="72"/>
      <c r="W38" s="72"/>
      <c r="X38" s="72"/>
      <c r="Y38" s="72"/>
      <c r="Z38" s="72"/>
      <c r="AA38" s="72"/>
      <c r="AB38" s="72"/>
      <c r="AC38" s="72"/>
      <c r="AD38" s="72"/>
      <c r="AE38" s="72"/>
      <c r="AF38" s="72"/>
      <c r="AG38" s="72"/>
      <c r="AH38" s="72"/>
      <c r="AI38" s="72"/>
      <c r="AJ38" s="72"/>
      <c r="AK38" s="72"/>
      <c r="AL38" s="101"/>
    </row>
    <row r="39" spans="1:38">
      <c r="A39" s="100"/>
      <c r="B39" s="72"/>
      <c r="C39" s="72"/>
      <c r="D39" s="72"/>
      <c r="E39" s="72"/>
      <c r="F39" s="72"/>
      <c r="G39" s="72"/>
      <c r="H39" s="72"/>
      <c r="I39" s="72"/>
      <c r="J39" s="72"/>
      <c r="K39" s="72"/>
      <c r="L39" s="72"/>
      <c r="M39" s="72"/>
      <c r="N39" s="72"/>
      <c r="O39" s="72"/>
      <c r="P39" s="72"/>
      <c r="Q39" s="72"/>
      <c r="R39" s="72"/>
      <c r="S39" s="101"/>
      <c r="T39" s="100"/>
      <c r="U39" s="72"/>
      <c r="V39" s="72"/>
      <c r="W39" s="72"/>
      <c r="X39" s="72"/>
      <c r="Y39" s="72"/>
      <c r="Z39" s="72"/>
      <c r="AA39" s="72"/>
      <c r="AB39" s="72"/>
      <c r="AC39" s="72"/>
      <c r="AD39" s="72"/>
      <c r="AE39" s="72"/>
      <c r="AF39" s="72"/>
      <c r="AG39" s="72"/>
      <c r="AH39" s="72"/>
      <c r="AI39" s="72"/>
      <c r="AJ39" s="72"/>
      <c r="AK39" s="72"/>
      <c r="AL39" s="101"/>
    </row>
    <row r="40" spans="1:38">
      <c r="A40" s="100"/>
      <c r="B40" s="72"/>
      <c r="C40" s="72"/>
      <c r="D40" s="72"/>
      <c r="E40" s="72"/>
      <c r="F40" s="72"/>
      <c r="G40" s="72"/>
      <c r="H40" s="72"/>
      <c r="I40" s="72"/>
      <c r="J40" s="72"/>
      <c r="K40" s="72"/>
      <c r="L40" s="72"/>
      <c r="M40" s="72"/>
      <c r="N40" s="72"/>
      <c r="O40" s="72"/>
      <c r="P40" s="72"/>
      <c r="Q40" s="72"/>
      <c r="R40" s="72"/>
      <c r="S40" s="101"/>
      <c r="T40" s="100"/>
      <c r="U40" s="72"/>
      <c r="V40" s="72"/>
      <c r="W40" s="72"/>
      <c r="X40" s="72"/>
      <c r="Y40" s="72"/>
      <c r="Z40" s="72"/>
      <c r="AA40" s="72"/>
      <c r="AB40" s="72"/>
      <c r="AC40" s="72"/>
      <c r="AD40" s="72"/>
      <c r="AE40" s="72"/>
      <c r="AF40" s="72"/>
      <c r="AG40" s="72"/>
      <c r="AH40" s="72"/>
      <c r="AI40" s="72"/>
      <c r="AJ40" s="72"/>
      <c r="AK40" s="72"/>
      <c r="AL40" s="101"/>
    </row>
    <row r="41" spans="1:38">
      <c r="A41" s="100"/>
      <c r="B41" s="72"/>
      <c r="C41" s="72"/>
      <c r="D41" s="72"/>
      <c r="E41" s="72"/>
      <c r="F41" s="72"/>
      <c r="G41" s="72"/>
      <c r="H41" s="72"/>
      <c r="I41" s="72"/>
      <c r="J41" s="72"/>
      <c r="K41" s="72"/>
      <c r="L41" s="72"/>
      <c r="M41" s="72"/>
      <c r="N41" s="72"/>
      <c r="O41" s="72"/>
      <c r="P41" s="72"/>
      <c r="Q41" s="72"/>
      <c r="R41" s="72"/>
      <c r="S41" s="101"/>
      <c r="T41" s="100"/>
      <c r="U41" s="72"/>
      <c r="V41" s="72"/>
      <c r="W41" s="72"/>
      <c r="X41" s="72"/>
      <c r="Y41" s="72"/>
      <c r="Z41" s="72"/>
      <c r="AA41" s="72"/>
      <c r="AB41" s="72"/>
      <c r="AC41" s="72"/>
      <c r="AD41" s="72"/>
      <c r="AE41" s="72"/>
      <c r="AF41" s="72"/>
      <c r="AG41" s="72"/>
      <c r="AH41" s="72"/>
      <c r="AI41" s="72"/>
      <c r="AJ41" s="72"/>
      <c r="AK41" s="72"/>
      <c r="AL41" s="101"/>
    </row>
    <row r="42" spans="1:38">
      <c r="A42" s="107"/>
      <c r="B42" s="108"/>
      <c r="C42" s="108"/>
      <c r="D42" s="108"/>
      <c r="E42" s="108"/>
      <c r="F42" s="108"/>
      <c r="G42" s="108"/>
      <c r="H42" s="108"/>
      <c r="I42" s="108"/>
      <c r="J42" s="108"/>
      <c r="K42" s="108"/>
      <c r="L42" s="108"/>
      <c r="M42" s="108"/>
      <c r="N42" s="108"/>
      <c r="O42" s="108"/>
      <c r="P42" s="108"/>
      <c r="Q42" s="108"/>
      <c r="R42" s="108"/>
      <c r="S42" s="180"/>
      <c r="T42" s="107"/>
      <c r="U42" s="108"/>
      <c r="V42" s="108"/>
      <c r="W42" s="108"/>
      <c r="X42" s="108"/>
      <c r="Y42" s="108"/>
      <c r="Z42" s="108"/>
      <c r="AA42" s="108"/>
      <c r="AB42" s="108"/>
      <c r="AC42" s="108"/>
      <c r="AD42" s="108"/>
      <c r="AE42" s="108"/>
      <c r="AF42" s="108"/>
      <c r="AG42" s="108"/>
      <c r="AH42" s="108"/>
      <c r="AI42" s="108"/>
      <c r="AJ42" s="108"/>
      <c r="AK42" s="108"/>
      <c r="AL42" s="180"/>
    </row>
    <row r="43" spans="1:38">
      <c r="A43" s="330" t="s">
        <v>377</v>
      </c>
      <c r="B43" s="71"/>
      <c r="C43" s="71"/>
      <c r="D43" s="71"/>
      <c r="E43" s="71"/>
      <c r="F43" s="71"/>
      <c r="G43" s="71"/>
      <c r="H43" s="71"/>
      <c r="I43" s="71"/>
      <c r="J43" s="71"/>
      <c r="K43" s="71"/>
      <c r="L43" s="71"/>
      <c r="M43" s="71"/>
      <c r="N43" s="71"/>
      <c r="O43" s="71"/>
      <c r="P43" s="71"/>
      <c r="Q43" s="71"/>
      <c r="R43" s="71"/>
      <c r="S43" s="331"/>
      <c r="T43" s="330" t="s">
        <v>378</v>
      </c>
      <c r="U43" s="334"/>
      <c r="V43" s="334"/>
      <c r="W43" s="334"/>
      <c r="X43" s="334"/>
      <c r="Y43" s="334"/>
      <c r="Z43" s="334"/>
      <c r="AA43" s="334"/>
      <c r="AB43" s="334"/>
      <c r="AC43" s="334"/>
      <c r="AD43" s="334"/>
      <c r="AE43" s="334"/>
      <c r="AF43" s="334"/>
      <c r="AG43" s="334"/>
      <c r="AH43" s="334"/>
      <c r="AI43" s="334"/>
      <c r="AJ43" s="334"/>
      <c r="AK43" s="334"/>
      <c r="AL43" s="335"/>
    </row>
    <row r="44" spans="1:38">
      <c r="A44" s="330"/>
      <c r="B44" s="71"/>
      <c r="C44" s="71"/>
      <c r="D44" s="71"/>
      <c r="E44" s="71"/>
      <c r="F44" s="71"/>
      <c r="G44" s="71"/>
      <c r="H44" s="71"/>
      <c r="I44" s="71"/>
      <c r="J44" s="71"/>
      <c r="K44" s="71"/>
      <c r="L44" s="71"/>
      <c r="M44" s="71"/>
      <c r="N44" s="71"/>
      <c r="O44" s="71"/>
      <c r="P44" s="71"/>
      <c r="Q44" s="71"/>
      <c r="R44" s="71"/>
      <c r="S44" s="331"/>
      <c r="T44" s="330"/>
      <c r="U44" s="334"/>
      <c r="V44" s="334"/>
      <c r="W44" s="334"/>
      <c r="X44" s="334"/>
      <c r="Y44" s="334"/>
      <c r="Z44" s="334"/>
      <c r="AA44" s="334"/>
      <c r="AB44" s="334"/>
      <c r="AC44" s="334"/>
      <c r="AD44" s="334"/>
      <c r="AE44" s="334"/>
      <c r="AF44" s="334"/>
      <c r="AG44" s="334"/>
      <c r="AH44" s="334"/>
      <c r="AI44" s="334"/>
      <c r="AJ44" s="334"/>
      <c r="AK44" s="334"/>
      <c r="AL44" s="335"/>
    </row>
    <row r="45" spans="1:38">
      <c r="A45" s="336" t="s">
        <v>379</v>
      </c>
      <c r="B45" s="71"/>
      <c r="C45" s="71"/>
      <c r="D45" s="71"/>
      <c r="E45" s="71"/>
      <c r="F45" s="71"/>
      <c r="G45" s="71"/>
      <c r="H45" s="71"/>
      <c r="I45" s="71"/>
      <c r="J45" s="71"/>
      <c r="K45" s="71"/>
      <c r="L45" s="71"/>
      <c r="M45" s="71"/>
      <c r="N45" s="71"/>
      <c r="O45" s="71"/>
      <c r="P45" s="71"/>
      <c r="Q45" s="71"/>
      <c r="R45" s="71"/>
      <c r="S45" s="331"/>
      <c r="T45" s="336" t="s">
        <v>380</v>
      </c>
      <c r="U45" s="334"/>
      <c r="V45" s="334"/>
      <c r="W45" s="334"/>
      <c r="X45" s="334"/>
      <c r="Y45" s="334"/>
      <c r="Z45" s="334"/>
      <c r="AA45" s="334"/>
      <c r="AB45" s="334"/>
      <c r="AC45" s="334"/>
      <c r="AD45" s="334"/>
      <c r="AE45" s="334"/>
      <c r="AF45" s="334"/>
      <c r="AG45" s="334"/>
      <c r="AH45" s="334"/>
      <c r="AI45" s="334"/>
      <c r="AJ45" s="334"/>
      <c r="AK45" s="334"/>
      <c r="AL45" s="335"/>
    </row>
    <row r="46" spans="1:38">
      <c r="A46" s="334" t="s">
        <v>381</v>
      </c>
      <c r="B46" s="337"/>
      <c r="C46" s="337"/>
      <c r="D46" s="337"/>
      <c r="E46" s="337"/>
      <c r="F46" s="337"/>
      <c r="G46" s="337"/>
      <c r="H46" s="337"/>
      <c r="I46" s="337"/>
      <c r="J46" s="337"/>
      <c r="K46" s="337"/>
      <c r="L46" s="337"/>
      <c r="M46" s="337"/>
      <c r="N46" s="337"/>
      <c r="O46" s="337"/>
      <c r="P46" s="337"/>
      <c r="Q46" s="337"/>
      <c r="R46" s="337"/>
      <c r="S46" s="338"/>
      <c r="U46" s="337"/>
      <c r="V46" s="337"/>
      <c r="W46" s="337"/>
      <c r="X46" s="337"/>
      <c r="Y46" s="337"/>
      <c r="Z46" s="337"/>
      <c r="AA46" s="337"/>
      <c r="AB46" s="337"/>
      <c r="AC46" s="337"/>
      <c r="AD46" s="337"/>
      <c r="AE46" s="337"/>
      <c r="AF46" s="337"/>
      <c r="AG46" s="337"/>
      <c r="AH46" s="337"/>
      <c r="AI46" s="337"/>
      <c r="AJ46" s="337"/>
      <c r="AK46" s="337"/>
      <c r="AL46" s="338"/>
    </row>
    <row r="47" spans="1:38" ht="14.25" customHeight="1">
      <c r="A47" s="820" t="s">
        <v>382</v>
      </c>
      <c r="B47" s="820"/>
      <c r="C47" s="821"/>
      <c r="D47" s="821"/>
      <c r="E47" s="822" t="s">
        <v>383</v>
      </c>
      <c r="F47" s="822"/>
      <c r="G47" s="821"/>
      <c r="H47" s="821"/>
      <c r="I47" s="334"/>
      <c r="J47" s="337"/>
      <c r="K47" s="337"/>
      <c r="L47" s="337"/>
      <c r="M47" s="341" t="s">
        <v>384</v>
      </c>
      <c r="N47" s="823">
        <f>IF(C48&gt;0,(((G48-G47)/(C48-C47))^-1-IF(AG56&gt;0,AG56^-1,0))^-1,0)</f>
        <v>0</v>
      </c>
      <c r="O47" s="823"/>
      <c r="P47" s="824">
        <f>2/3*((48*'T3.15 T3.5 SIS'!C27/0.000013)/(C57^3))</f>
        <v>196.3827341538462</v>
      </c>
      <c r="Q47" s="824"/>
      <c r="R47" s="824"/>
      <c r="S47" s="338"/>
      <c r="T47" s="820" t="s">
        <v>382</v>
      </c>
      <c r="U47" s="820"/>
      <c r="V47" s="825"/>
      <c r="W47" s="825"/>
      <c r="X47" s="822" t="s">
        <v>383</v>
      </c>
      <c r="Y47" s="822"/>
      <c r="Z47" s="821"/>
      <c r="AA47" s="821"/>
      <c r="AB47" s="334"/>
      <c r="AC47" s="337"/>
      <c r="AD47" s="337"/>
      <c r="AE47" s="337"/>
      <c r="AF47" s="341" t="s">
        <v>384</v>
      </c>
      <c r="AG47" s="826">
        <f>IF((V48-V47)&gt;0,(Z48-Z47)/(V48-V47),0)</f>
        <v>0</v>
      </c>
      <c r="AH47" s="826"/>
      <c r="AI47" s="337"/>
      <c r="AJ47" s="337"/>
      <c r="AK47" s="337"/>
      <c r="AL47" s="338"/>
    </row>
    <row r="48" spans="1:38" ht="14.25" customHeight="1">
      <c r="A48" s="820" t="s">
        <v>385</v>
      </c>
      <c r="B48" s="820"/>
      <c r="C48" s="821"/>
      <c r="D48" s="821"/>
      <c r="E48" s="822" t="s">
        <v>386</v>
      </c>
      <c r="F48" s="822"/>
      <c r="G48" s="821"/>
      <c r="H48" s="821"/>
      <c r="I48" s="42" t="str">
        <f>IFERROR(IF(AND(N47&lt;0,G48&gt;G47),"Congrats! You've found an Easter egg!",""),"")</f>
        <v/>
      </c>
      <c r="P48" s="337"/>
      <c r="Q48" s="337"/>
      <c r="R48" s="337"/>
      <c r="S48" s="338"/>
      <c r="T48" s="820" t="s">
        <v>385</v>
      </c>
      <c r="U48" s="820"/>
      <c r="V48" s="825"/>
      <c r="W48" s="825"/>
      <c r="X48" s="822" t="s">
        <v>386</v>
      </c>
      <c r="Y48" s="822"/>
      <c r="Z48" s="821"/>
      <c r="AA48" s="821"/>
      <c r="AB48" s="342"/>
      <c r="AI48" s="337"/>
      <c r="AJ48" s="337"/>
      <c r="AK48" s="337"/>
      <c r="AL48" s="338"/>
    </row>
    <row r="49" spans="1:38" ht="14.25" customHeight="1">
      <c r="A49" s="339"/>
      <c r="B49" s="340"/>
      <c r="C49" s="342" t="str">
        <f>IF(ABS($C$48-$C$47)&lt;1,"Supporting points shall be at least 1 mm apart!","")</f>
        <v>Supporting points shall be at least 1 mm apart!</v>
      </c>
      <c r="D49" s="343"/>
      <c r="E49" s="340"/>
      <c r="F49" s="340"/>
      <c r="G49" s="343"/>
      <c r="H49" s="343"/>
      <c r="I49" s="334"/>
      <c r="M49" s="341"/>
      <c r="N49" s="34"/>
      <c r="O49" s="34"/>
      <c r="P49" s="337"/>
      <c r="Q49" s="337"/>
      <c r="R49" s="337"/>
      <c r="S49" s="338"/>
      <c r="T49" s="339"/>
      <c r="U49" s="340"/>
      <c r="V49" s="343"/>
      <c r="W49" s="343"/>
      <c r="X49" s="340"/>
      <c r="Y49" s="340"/>
      <c r="Z49" s="343"/>
      <c r="AA49" s="343"/>
      <c r="AB49" s="334"/>
      <c r="AI49" s="337"/>
      <c r="AJ49" s="337"/>
      <c r="AK49" s="337"/>
      <c r="AL49" s="338"/>
    </row>
    <row r="50" spans="1:38" ht="14.25" customHeight="1">
      <c r="A50" s="330" t="s">
        <v>387</v>
      </c>
      <c r="B50" s="337"/>
      <c r="C50" s="337"/>
      <c r="D50" s="337"/>
      <c r="E50" s="337"/>
      <c r="F50" s="337"/>
      <c r="G50" s="337"/>
      <c r="H50" s="337"/>
      <c r="I50" s="337"/>
      <c r="J50" s="337"/>
      <c r="K50" s="337"/>
      <c r="L50" s="337"/>
      <c r="M50" s="337"/>
      <c r="N50" s="337"/>
      <c r="O50" s="337"/>
      <c r="P50" s="337"/>
      <c r="Q50" s="337"/>
      <c r="R50" s="337"/>
      <c r="S50" s="338"/>
      <c r="T50" s="336" t="s">
        <v>388</v>
      </c>
      <c r="U50" s="340"/>
      <c r="V50" s="343"/>
      <c r="W50" s="343"/>
      <c r="X50" s="340"/>
      <c r="Y50" s="340"/>
      <c r="Z50" s="343"/>
      <c r="AA50" s="343"/>
      <c r="AB50" s="334"/>
      <c r="AI50" s="337"/>
      <c r="AJ50" s="337"/>
      <c r="AK50" s="337"/>
      <c r="AL50" s="338"/>
    </row>
    <row r="51" spans="1:38" ht="12.75" customHeight="1">
      <c r="A51" s="820" t="s">
        <v>389</v>
      </c>
      <c r="B51" s="820"/>
      <c r="C51" s="827"/>
      <c r="D51" s="827"/>
      <c r="E51" s="334" t="s">
        <v>390</v>
      </c>
      <c r="F51" s="337"/>
      <c r="G51" s="337"/>
      <c r="H51" s="337"/>
      <c r="I51" s="337"/>
      <c r="J51" s="337"/>
      <c r="K51" s="337"/>
      <c r="L51" s="337"/>
      <c r="M51" s="337"/>
      <c r="N51" s="337"/>
      <c r="O51" s="337"/>
      <c r="P51" s="337"/>
      <c r="Q51" s="337"/>
      <c r="R51" s="337"/>
      <c r="S51" s="338"/>
      <c r="T51" s="334"/>
      <c r="U51" s="341" t="s">
        <v>391</v>
      </c>
      <c r="V51" s="828" t="str">
        <f ca="1">IFERROR(SUMPRODUCT(OFFSET(V71,0,0,AD70-2,1),OFFSET(Y71,0,0,AD70-2,1)),"")</f>
        <v/>
      </c>
      <c r="W51" s="828"/>
      <c r="X51" s="334"/>
      <c r="Y51" s="334"/>
      <c r="Z51" s="334"/>
      <c r="AA51" s="334"/>
      <c r="AB51" s="334"/>
      <c r="AC51" s="334"/>
      <c r="AI51" s="334"/>
      <c r="AJ51" s="334"/>
      <c r="AK51" s="334"/>
      <c r="AL51" s="335"/>
    </row>
    <row r="52" spans="1:38">
      <c r="A52" s="344"/>
      <c r="B52" s="337"/>
      <c r="C52" s="829">
        <f>2*PI()*(12.7^4-11.1^4)*365/(C57*12.7)</f>
        <v>4890.8937802226601</v>
      </c>
      <c r="D52" s="829"/>
      <c r="E52" s="342" t="str">
        <f>IF(L71&gt;12.7,"Force must be taken at max. 12.7 mm deflection!","")</f>
        <v/>
      </c>
      <c r="F52" s="337"/>
      <c r="G52" s="337"/>
      <c r="H52" s="337"/>
      <c r="I52" s="337"/>
      <c r="J52" s="337"/>
      <c r="K52" s="337"/>
      <c r="L52" s="337"/>
      <c r="M52" s="337"/>
      <c r="N52" s="337"/>
      <c r="O52" s="337"/>
      <c r="P52" s="337"/>
      <c r="Q52" s="337"/>
      <c r="R52" s="337"/>
      <c r="S52" s="338"/>
      <c r="U52" s="334"/>
      <c r="V52" s="334"/>
      <c r="W52" s="334"/>
      <c r="X52" s="334"/>
      <c r="Y52" s="334"/>
      <c r="Z52" s="334"/>
      <c r="AA52" s="334"/>
      <c r="AB52" s="334"/>
      <c r="AC52" s="334"/>
      <c r="AD52" s="334"/>
      <c r="AE52" s="334"/>
      <c r="AF52" s="334"/>
      <c r="AG52" s="334"/>
      <c r="AH52" s="334"/>
      <c r="AI52" s="334"/>
      <c r="AJ52" s="334"/>
      <c r="AK52" s="334"/>
      <c r="AL52" s="335"/>
    </row>
    <row r="53" spans="1:38">
      <c r="A53" s="334" t="s">
        <v>392</v>
      </c>
      <c r="T53" s="330" t="s">
        <v>393</v>
      </c>
      <c r="AI53" s="334"/>
      <c r="AJ53" s="334"/>
      <c r="AK53" s="334"/>
      <c r="AL53" s="335"/>
    </row>
    <row r="54" spans="1:38" ht="14.4">
      <c r="A54" s="334"/>
      <c r="B54" s="341" t="s">
        <v>391</v>
      </c>
      <c r="C54" s="828" t="str">
        <f ca="1">IFERROR(SUMPRODUCT(OFFSET(C71,0,0,L70-2,1),OFFSET(F71,0,0,L70-2,1)),"")</f>
        <v/>
      </c>
      <c r="D54" s="828"/>
      <c r="T54" s="330"/>
      <c r="U54" s="341" t="s">
        <v>394</v>
      </c>
      <c r="V54" s="830">
        <f>C57</f>
        <v>400</v>
      </c>
      <c r="W54" s="830"/>
      <c r="X54" s="334" t="s">
        <v>395</v>
      </c>
      <c r="Y54" s="334"/>
      <c r="Z54" s="334"/>
      <c r="AA54" s="334"/>
      <c r="AB54" s="334"/>
      <c r="AC54" s="334"/>
      <c r="AD54" s="334"/>
      <c r="AE54" s="334"/>
      <c r="AF54" s="341" t="s">
        <v>396</v>
      </c>
      <c r="AG54" s="831">
        <f>V55*(1/64)*PI()*(V56^4-V57^4)*200000</f>
        <v>3229328068.7062287</v>
      </c>
      <c r="AH54" s="831"/>
      <c r="AI54" s="345">
        <f>AG54*48/V54^3</f>
        <v>2421.9960515296716</v>
      </c>
      <c r="AJ54" s="334"/>
      <c r="AK54" s="334"/>
      <c r="AL54" s="335"/>
    </row>
    <row r="55" spans="1:38" ht="14.4">
      <c r="T55" s="330"/>
      <c r="U55" s="341" t="s">
        <v>397</v>
      </c>
      <c r="V55" s="832">
        <v>2</v>
      </c>
      <c r="W55" s="832"/>
      <c r="X55" s="334" t="s">
        <v>398</v>
      </c>
      <c r="Y55" s="334"/>
      <c r="Z55" s="334"/>
      <c r="AA55" s="334"/>
      <c r="AB55" s="334"/>
      <c r="AC55" s="334"/>
      <c r="AD55" s="334"/>
      <c r="AE55" s="334"/>
      <c r="AF55" s="341" t="s">
        <v>399</v>
      </c>
      <c r="AG55" s="831">
        <f>IF(AG47&gt;0,(AG47*V54^3)/48,AG54)</f>
        <v>3229328068.7062287</v>
      </c>
      <c r="AH55" s="831"/>
      <c r="AI55" s="345">
        <f>AG55*48/V54^3</f>
        <v>2421.9960515296716</v>
      </c>
      <c r="AJ55" s="346">
        <f>100*AG55/AG54</f>
        <v>100</v>
      </c>
      <c r="AK55" s="334" t="s">
        <v>400</v>
      </c>
      <c r="AL55" s="335"/>
    </row>
    <row r="56" spans="1:38" ht="15">
      <c r="A56" s="336" t="s">
        <v>401</v>
      </c>
      <c r="B56" s="337"/>
      <c r="C56" s="337"/>
      <c r="D56" s="337"/>
      <c r="E56" s="337"/>
      <c r="F56" s="337"/>
      <c r="G56" s="337"/>
      <c r="H56" s="337"/>
      <c r="I56" s="337"/>
      <c r="J56" s="337"/>
      <c r="K56" s="337"/>
      <c r="L56" s="337"/>
      <c r="M56" s="337"/>
      <c r="N56" s="337"/>
      <c r="O56" s="337"/>
      <c r="P56" s="337"/>
      <c r="Q56" s="337"/>
      <c r="R56" s="337"/>
      <c r="S56" s="338"/>
      <c r="T56" s="330"/>
      <c r="U56" s="341" t="s">
        <v>402</v>
      </c>
      <c r="V56" s="833">
        <v>25.4</v>
      </c>
      <c r="W56" s="833"/>
      <c r="X56" s="334" t="s">
        <v>403</v>
      </c>
      <c r="Y56" s="334"/>
      <c r="Z56" s="334"/>
      <c r="AA56" s="334"/>
      <c r="AB56" s="334"/>
      <c r="AC56" s="334"/>
      <c r="AD56" s="334"/>
      <c r="AE56" s="334"/>
      <c r="AF56" s="341" t="s">
        <v>404</v>
      </c>
      <c r="AG56" s="834">
        <f>IF(AJ55&lt;75,0,IF(AG55&gt;=AG54,0,(AI55^-1-AI54^-1)^-1))</f>
        <v>0</v>
      </c>
      <c r="AH56" s="834"/>
      <c r="AI56" s="334"/>
      <c r="AJ56" s="334"/>
      <c r="AK56" s="334"/>
      <c r="AL56" s="335"/>
    </row>
    <row r="57" spans="1:38" ht="12.75" customHeight="1">
      <c r="A57" s="330"/>
      <c r="B57" s="347" t="s">
        <v>394</v>
      </c>
      <c r="C57" s="821">
        <v>400</v>
      </c>
      <c r="D57" s="821"/>
      <c r="E57" s="334" t="s">
        <v>405</v>
      </c>
      <c r="F57" s="337"/>
      <c r="G57" s="337"/>
      <c r="H57" s="337"/>
      <c r="I57" s="337"/>
      <c r="J57" s="337"/>
      <c r="K57" s="337"/>
      <c r="L57" s="337"/>
      <c r="M57" s="337"/>
      <c r="N57" s="337"/>
      <c r="O57" s="337"/>
      <c r="P57" s="337"/>
      <c r="Q57" s="337"/>
      <c r="R57" s="337"/>
      <c r="S57" s="338"/>
      <c r="T57" s="330"/>
      <c r="U57" s="341" t="s">
        <v>406</v>
      </c>
      <c r="V57" s="833">
        <v>22.4</v>
      </c>
      <c r="W57" s="833"/>
      <c r="X57" s="334" t="s">
        <v>407</v>
      </c>
      <c r="Y57" s="334"/>
      <c r="Z57" s="334"/>
      <c r="AA57" s="334"/>
      <c r="AB57" s="334"/>
      <c r="AC57" s="334"/>
      <c r="AD57" s="334"/>
      <c r="AE57" s="334"/>
      <c r="AF57" s="334"/>
      <c r="AG57" s="334"/>
      <c r="AH57" s="334"/>
      <c r="AI57" s="334"/>
      <c r="AJ57" s="334"/>
      <c r="AK57" s="334"/>
      <c r="AL57" s="335"/>
    </row>
    <row r="58" spans="1:38">
      <c r="A58" s="835" t="s">
        <v>408</v>
      </c>
      <c r="B58" s="835"/>
      <c r="C58" s="821">
        <v>275</v>
      </c>
      <c r="D58" s="821"/>
      <c r="E58" s="334" t="s">
        <v>409</v>
      </c>
      <c r="F58" s="337"/>
      <c r="G58" s="337"/>
      <c r="H58" s="337"/>
      <c r="I58" s="337"/>
      <c r="J58" s="337"/>
      <c r="K58" s="337"/>
      <c r="L58" s="337"/>
      <c r="M58" s="337"/>
      <c r="N58" s="337"/>
      <c r="O58" s="337"/>
      <c r="P58" s="337"/>
      <c r="Q58" s="337"/>
      <c r="R58" s="337"/>
      <c r="S58" s="338"/>
      <c r="T58" s="330"/>
      <c r="U58" s="334"/>
      <c r="V58" s="334"/>
      <c r="W58" s="334"/>
      <c r="X58" s="334"/>
      <c r="Y58" s="334"/>
      <c r="Z58" s="334"/>
      <c r="AA58" s="334"/>
      <c r="AB58" s="334"/>
      <c r="AC58" s="334"/>
      <c r="AD58" s="334"/>
      <c r="AE58" s="334"/>
      <c r="AF58" s="334"/>
      <c r="AG58" s="334"/>
      <c r="AH58" s="334"/>
      <c r="AI58" s="334"/>
      <c r="AJ58" s="334"/>
      <c r="AK58" s="334"/>
      <c r="AL58" s="335"/>
    </row>
    <row r="59" spans="1:38">
      <c r="A59" s="835" t="s">
        <v>410</v>
      </c>
      <c r="B59" s="835"/>
      <c r="C59" s="833">
        <v>18</v>
      </c>
      <c r="D59" s="833"/>
      <c r="E59" s="334" t="s">
        <v>411</v>
      </c>
      <c r="F59" s="334"/>
      <c r="G59" s="334"/>
      <c r="H59" s="334"/>
      <c r="I59" s="334"/>
      <c r="J59" s="334"/>
      <c r="K59" s="334"/>
      <c r="L59" s="334"/>
      <c r="M59" s="334"/>
      <c r="N59" s="334"/>
      <c r="O59" s="337"/>
      <c r="P59" s="337"/>
      <c r="Q59" s="337"/>
      <c r="R59" s="337"/>
      <c r="S59" s="338"/>
      <c r="T59" s="330"/>
      <c r="U59" s="334"/>
      <c r="V59" s="334"/>
      <c r="W59" s="334"/>
      <c r="X59" s="334"/>
      <c r="Y59" s="334"/>
      <c r="Z59" s="334"/>
      <c r="AA59" s="334"/>
      <c r="AB59" s="334"/>
      <c r="AD59" s="334"/>
      <c r="AE59" s="334"/>
      <c r="AF59" s="334"/>
      <c r="AG59" s="334"/>
      <c r="AH59" s="334"/>
      <c r="AI59" s="334"/>
      <c r="AJ59" s="334"/>
      <c r="AK59" s="334"/>
      <c r="AL59" s="335"/>
    </row>
    <row r="60" spans="1:38" ht="15.75" customHeight="1">
      <c r="A60" s="835" t="s">
        <v>412</v>
      </c>
      <c r="B60" s="835"/>
      <c r="C60" s="833">
        <v>1</v>
      </c>
      <c r="D60" s="833"/>
      <c r="E60" s="334" t="s">
        <v>77</v>
      </c>
      <c r="F60" s="334"/>
      <c r="G60" s="334"/>
      <c r="H60" s="334"/>
      <c r="I60" s="334"/>
      <c r="J60" s="334"/>
      <c r="K60" s="334"/>
      <c r="L60" s="334"/>
      <c r="M60" s="334"/>
      <c r="N60" s="334"/>
      <c r="O60" s="337"/>
      <c r="P60" s="337"/>
      <c r="Q60" s="337"/>
      <c r="R60" s="337"/>
      <c r="S60" s="338"/>
      <c r="T60" s="330"/>
      <c r="U60" s="836" t="str">
        <f>IF(AND(0&lt;$AJ$55,$AJ$55&lt;75),"Rig compliance out of normal bounds, perform and document another rig compliance test!","")</f>
        <v/>
      </c>
      <c r="V60" s="836"/>
      <c r="W60" s="836"/>
      <c r="X60" s="836"/>
      <c r="Y60" s="836"/>
      <c r="Z60" s="836"/>
      <c r="AA60" s="836"/>
      <c r="AB60" s="836"/>
      <c r="AC60" s="836"/>
      <c r="AD60" s="836"/>
      <c r="AE60" s="836"/>
      <c r="AF60" s="836"/>
      <c r="AG60" s="836"/>
      <c r="AH60" s="836"/>
      <c r="AI60" s="836"/>
      <c r="AJ60" s="836"/>
      <c r="AK60" s="836"/>
      <c r="AL60" s="335"/>
    </row>
    <row r="61" spans="1:38" ht="15.75" customHeight="1">
      <c r="A61" s="835" t="s">
        <v>413</v>
      </c>
      <c r="B61" s="835"/>
      <c r="C61" s="833">
        <v>1</v>
      </c>
      <c r="D61" s="833"/>
      <c r="E61" s="334" t="s">
        <v>78</v>
      </c>
      <c r="F61" s="334"/>
      <c r="G61" s="334"/>
      <c r="H61" s="334"/>
      <c r="I61" s="334"/>
      <c r="J61" s="334"/>
      <c r="K61" s="334"/>
      <c r="L61" s="334"/>
      <c r="M61" s="334"/>
      <c r="N61" s="334"/>
      <c r="O61" s="337"/>
      <c r="P61" s="337"/>
      <c r="Q61" s="337"/>
      <c r="R61" s="337"/>
      <c r="S61" s="338"/>
      <c r="T61" s="330"/>
      <c r="U61" s="836"/>
      <c r="V61" s="836"/>
      <c r="W61" s="836"/>
      <c r="X61" s="836"/>
      <c r="Y61" s="836"/>
      <c r="Z61" s="836"/>
      <c r="AA61" s="836"/>
      <c r="AB61" s="836"/>
      <c r="AC61" s="836"/>
      <c r="AD61" s="836"/>
      <c r="AE61" s="836"/>
      <c r="AF61" s="836"/>
      <c r="AG61" s="836"/>
      <c r="AH61" s="836"/>
      <c r="AI61" s="836"/>
      <c r="AJ61" s="836"/>
      <c r="AK61" s="836"/>
      <c r="AL61" s="335"/>
    </row>
    <row r="62" spans="1:38" ht="14.4">
      <c r="A62" s="349"/>
      <c r="B62" s="341" t="s">
        <v>414</v>
      </c>
      <c r="C62" s="837">
        <f>(C58*(((C59+C60+C61)^3)-(C59^3)))/12</f>
        <v>49683.333333333336</v>
      </c>
      <c r="D62" s="837"/>
      <c r="E62" s="334" t="s">
        <v>415</v>
      </c>
      <c r="F62" s="334"/>
      <c r="G62" s="334"/>
      <c r="H62" s="334"/>
      <c r="I62" s="334"/>
      <c r="J62" s="334"/>
      <c r="K62" s="334"/>
      <c r="L62" s="334"/>
      <c r="M62" s="334"/>
      <c r="N62" s="334"/>
      <c r="O62" s="337"/>
      <c r="P62" s="337"/>
      <c r="Q62" s="337"/>
      <c r="R62" s="337"/>
      <c r="S62" s="338"/>
      <c r="T62" s="330"/>
      <c r="U62" s="334"/>
      <c r="V62" s="334"/>
      <c r="W62" s="334"/>
      <c r="X62" s="334"/>
      <c r="Y62" s="334"/>
      <c r="Z62" s="334"/>
      <c r="AA62" s="334"/>
      <c r="AB62" s="334"/>
      <c r="AC62" s="334"/>
      <c r="AD62" s="334"/>
      <c r="AE62" s="350"/>
      <c r="AF62" s="334"/>
      <c r="AG62" s="334"/>
      <c r="AH62" s="334"/>
      <c r="AI62" s="334"/>
      <c r="AJ62" s="334"/>
      <c r="AK62" s="334"/>
      <c r="AL62" s="335"/>
    </row>
    <row r="63" spans="1:38">
      <c r="A63" s="344"/>
      <c r="B63" s="341" t="s">
        <v>416</v>
      </c>
      <c r="C63" s="828">
        <f>IF(C48&gt;0,0.001*((N47*(C48-C47)*C57^3)/(48*C62*(C48-C47))),0)</f>
        <v>0</v>
      </c>
      <c r="D63" s="828"/>
      <c r="E63" s="334" t="s">
        <v>417</v>
      </c>
      <c r="F63" s="337"/>
      <c r="G63" s="337"/>
      <c r="H63" s="337"/>
      <c r="I63" s="337"/>
      <c r="J63" s="337"/>
      <c r="K63" s="337"/>
      <c r="L63" s="337"/>
      <c r="M63" s="337"/>
      <c r="N63" s="337"/>
      <c r="O63" s="337"/>
      <c r="P63" s="337"/>
      <c r="Q63" s="337"/>
      <c r="R63" s="337"/>
      <c r="S63" s="338"/>
      <c r="T63" s="330"/>
      <c r="U63" s="334"/>
      <c r="V63" s="334"/>
      <c r="W63" s="334"/>
      <c r="X63" s="334"/>
      <c r="Y63" s="334"/>
      <c r="Z63" s="334"/>
      <c r="AA63" s="334"/>
      <c r="AB63" s="334"/>
      <c r="AC63" s="334"/>
      <c r="AD63" s="334"/>
      <c r="AE63" s="334"/>
      <c r="AF63" s="334"/>
      <c r="AG63" s="334"/>
      <c r="AH63" s="334"/>
      <c r="AI63" s="334"/>
      <c r="AJ63" s="334"/>
      <c r="AK63" s="334"/>
      <c r="AL63" s="335"/>
    </row>
    <row r="64" spans="1:38">
      <c r="A64" s="351"/>
      <c r="B64" s="352" t="s">
        <v>418</v>
      </c>
      <c r="C64" s="826">
        <f>C51*C57*0.5*SUM(C59:D61)/(4*C62)</f>
        <v>0</v>
      </c>
      <c r="D64" s="826"/>
      <c r="E64" s="353" t="s">
        <v>419</v>
      </c>
      <c r="F64" s="354"/>
      <c r="G64" s="354"/>
      <c r="H64" s="354"/>
      <c r="I64" s="354"/>
      <c r="J64" s="354"/>
      <c r="K64" s="354"/>
      <c r="L64" s="354"/>
      <c r="M64" s="354"/>
      <c r="N64" s="354"/>
      <c r="O64" s="354"/>
      <c r="P64" s="354"/>
      <c r="Q64" s="354"/>
      <c r="R64" s="354"/>
      <c r="S64" s="355"/>
      <c r="T64" s="356"/>
      <c r="U64" s="353"/>
      <c r="V64" s="353"/>
      <c r="W64" s="353"/>
      <c r="X64" s="353"/>
      <c r="Y64" s="353"/>
      <c r="Z64" s="353"/>
      <c r="AA64" s="353"/>
      <c r="AB64" s="353"/>
      <c r="AC64" s="353"/>
      <c r="AD64" s="353"/>
      <c r="AE64" s="353"/>
      <c r="AF64" s="353"/>
      <c r="AG64" s="353"/>
      <c r="AH64" s="353"/>
      <c r="AI64" s="353"/>
      <c r="AJ64" s="353"/>
      <c r="AK64" s="353"/>
      <c r="AL64" s="357"/>
    </row>
    <row r="65" spans="1:38">
      <c r="A65" s="358" t="s">
        <v>420</v>
      </c>
      <c r="S65" s="294"/>
      <c r="T65" s="358" t="s">
        <v>420</v>
      </c>
      <c r="AL65" s="294"/>
    </row>
    <row r="66" spans="1:38">
      <c r="A66" s="87" t="s">
        <v>421</v>
      </c>
      <c r="S66" s="294"/>
      <c r="T66" s="87" t="s">
        <v>421</v>
      </c>
      <c r="AL66" s="294"/>
    </row>
    <row r="67" spans="1:38">
      <c r="A67" s="359" t="s">
        <v>422</v>
      </c>
      <c r="B67" s="360"/>
      <c r="C67" s="360"/>
      <c r="D67" s="360"/>
      <c r="E67" s="360"/>
      <c r="F67" s="360"/>
      <c r="G67" s="360"/>
      <c r="H67" s="360"/>
      <c r="I67" s="360"/>
      <c r="J67" s="360"/>
      <c r="K67" s="360"/>
      <c r="L67" s="360"/>
      <c r="M67" s="360"/>
      <c r="N67" s="360"/>
      <c r="O67" s="360"/>
      <c r="P67" s="360"/>
      <c r="Q67" s="360"/>
      <c r="R67" s="360"/>
      <c r="S67" s="361"/>
      <c r="T67" s="362" t="s">
        <v>422</v>
      </c>
      <c r="U67" s="360"/>
      <c r="V67" s="360"/>
      <c r="W67" s="360"/>
      <c r="X67" s="360"/>
      <c r="Y67" s="360"/>
      <c r="Z67" s="360"/>
      <c r="AA67" s="360"/>
      <c r="AB67" s="360"/>
      <c r="AC67" s="360"/>
      <c r="AD67" s="360"/>
      <c r="AE67" s="360"/>
      <c r="AF67" s="360"/>
      <c r="AG67" s="360"/>
      <c r="AH67" s="360"/>
      <c r="AI67" s="360"/>
      <c r="AJ67" s="360"/>
      <c r="AK67" s="360"/>
      <c r="AL67" s="361"/>
    </row>
    <row r="68" spans="1:38">
      <c r="A68" s="359"/>
      <c r="B68" s="360"/>
      <c r="C68" s="360"/>
      <c r="D68" s="360"/>
      <c r="E68" s="360"/>
      <c r="F68" s="360"/>
      <c r="G68" s="360"/>
      <c r="H68" s="360"/>
      <c r="I68" s="360"/>
      <c r="J68" s="360"/>
      <c r="K68" s="360"/>
      <c r="L68" s="360"/>
      <c r="M68" s="360"/>
      <c r="N68" s="360"/>
      <c r="O68" s="360"/>
      <c r="P68" s="360"/>
      <c r="Q68" s="360"/>
      <c r="R68" s="360"/>
      <c r="S68" s="361"/>
      <c r="T68" s="359"/>
      <c r="U68" s="360"/>
      <c r="V68" s="360"/>
      <c r="W68" s="360"/>
      <c r="X68" s="360"/>
      <c r="Y68" s="360"/>
      <c r="Z68" s="360"/>
      <c r="AA68" s="360"/>
      <c r="AB68" s="360"/>
      <c r="AC68" s="360"/>
      <c r="AD68" s="360"/>
      <c r="AE68" s="360"/>
      <c r="AF68" s="360"/>
      <c r="AG68" s="360"/>
      <c r="AH68" s="360"/>
      <c r="AI68" s="360"/>
      <c r="AJ68" s="360"/>
      <c r="AK68" s="360"/>
      <c r="AL68" s="361"/>
    </row>
    <row r="69" spans="1:38" ht="22.8">
      <c r="A69" s="359"/>
      <c r="B69" s="363"/>
      <c r="C69" s="364" t="s">
        <v>423</v>
      </c>
      <c r="D69" s="365" t="s">
        <v>424</v>
      </c>
      <c r="F69" s="366"/>
      <c r="G69" s="366"/>
      <c r="H69" s="367"/>
      <c r="I69" s="367"/>
      <c r="J69" s="368"/>
      <c r="K69" s="368"/>
      <c r="L69" s="366"/>
      <c r="M69" s="366"/>
      <c r="N69" s="360"/>
      <c r="O69" s="360"/>
      <c r="P69" s="360"/>
      <c r="Q69" s="360"/>
      <c r="R69" s="360"/>
      <c r="S69" s="361"/>
      <c r="T69" s="359"/>
      <c r="U69" s="363"/>
      <c r="V69" s="364" t="s">
        <v>423</v>
      </c>
      <c r="W69" s="365" t="s">
        <v>424</v>
      </c>
      <c r="Y69" s="366"/>
      <c r="Z69" s="366"/>
      <c r="AA69" s="367"/>
      <c r="AB69" s="367"/>
      <c r="AC69" s="366"/>
      <c r="AD69" s="366"/>
      <c r="AE69" s="366"/>
      <c r="AF69" s="366"/>
      <c r="AG69" s="366"/>
      <c r="AH69" s="366"/>
      <c r="AI69" s="366"/>
      <c r="AJ69" s="366"/>
      <c r="AK69" s="366"/>
      <c r="AL69" s="361"/>
    </row>
    <row r="70" spans="1:38" ht="14.4">
      <c r="A70" s="359"/>
      <c r="B70" s="369">
        <v>1</v>
      </c>
      <c r="C70" s="370"/>
      <c r="D70" s="371"/>
      <c r="F70" s="366"/>
      <c r="G70" s="372"/>
      <c r="H70" s="372"/>
      <c r="I70" s="373"/>
      <c r="J70" s="374" t="s">
        <v>425</v>
      </c>
      <c r="K70" s="374"/>
      <c r="L70" s="372">
        <f t="array" ref="L70">MATCH(MIN(ABS(C70:C396-C51)),ABS(C70:C396-C51),0)</f>
        <v>1</v>
      </c>
      <c r="M70" s="374"/>
      <c r="N70" s="360"/>
      <c r="O70" s="360"/>
      <c r="P70" s="360"/>
      <c r="Q70" s="360"/>
      <c r="R70" s="360"/>
      <c r="S70" s="361"/>
      <c r="T70" s="359"/>
      <c r="U70" s="369">
        <v>1</v>
      </c>
      <c r="V70" s="375"/>
      <c r="W70" s="376"/>
      <c r="Y70" s="366"/>
      <c r="Z70" s="372"/>
      <c r="AA70" s="373"/>
      <c r="AB70" s="304" t="s">
        <v>426</v>
      </c>
      <c r="AC70" s="374"/>
      <c r="AD70" s="372">
        <f t="array" ref="AD70">MATCH(MIN(ABS(W70:W396-12.7)),ABS(W70:W396-12.7),0)</f>
        <v>1</v>
      </c>
      <c r="AE70" s="366"/>
      <c r="AF70" s="366"/>
      <c r="AG70" s="366"/>
      <c r="AH70" s="366"/>
      <c r="AI70" s="366"/>
      <c r="AJ70" s="366"/>
      <c r="AK70" s="366"/>
      <c r="AL70" s="361"/>
    </row>
    <row r="71" spans="1:38">
      <c r="A71" s="359"/>
      <c r="B71" s="369">
        <v>2</v>
      </c>
      <c r="C71" s="377"/>
      <c r="D71" s="378"/>
      <c r="F71" s="379">
        <f t="shared" ref="F71:F134" si="0">D71-D70</f>
        <v>0</v>
      </c>
      <c r="G71" s="372"/>
      <c r="H71" s="374"/>
      <c r="I71" s="374"/>
      <c r="J71" s="374" t="s">
        <v>427</v>
      </c>
      <c r="K71" s="374"/>
      <c r="L71" s="372">
        <f>INDEX(C70:E397,L70,2)</f>
        <v>0</v>
      </c>
      <c r="M71" s="366"/>
      <c r="N71" s="360"/>
      <c r="O71" s="360"/>
      <c r="P71" s="360"/>
      <c r="Q71" s="360"/>
      <c r="R71" s="360"/>
      <c r="S71" s="361"/>
      <c r="T71" s="359"/>
      <c r="U71" s="369">
        <v>2</v>
      </c>
      <c r="V71" s="375"/>
      <c r="W71" s="376"/>
      <c r="Y71" s="380">
        <f t="shared" ref="Y71:Y134" si="1">W71-W70</f>
        <v>0</v>
      </c>
      <c r="Z71" s="372"/>
      <c r="AA71" s="374"/>
      <c r="AB71" s="374" t="s">
        <v>427</v>
      </c>
      <c r="AC71" s="374"/>
      <c r="AD71" s="372">
        <f>INDEX(V70:X397,AD70,2)</f>
        <v>0</v>
      </c>
      <c r="AE71" s="366"/>
      <c r="AF71" s="366"/>
      <c r="AG71" s="366"/>
      <c r="AH71" s="366"/>
      <c r="AI71" s="366"/>
      <c r="AJ71" s="366"/>
      <c r="AK71" s="366"/>
      <c r="AL71" s="361"/>
    </row>
    <row r="72" spans="1:38">
      <c r="A72" s="359"/>
      <c r="B72" s="369">
        <v>3</v>
      </c>
      <c r="C72" s="381"/>
      <c r="D72" s="378"/>
      <c r="F72" s="379">
        <f t="shared" si="0"/>
        <v>0</v>
      </c>
      <c r="G72" s="372"/>
      <c r="H72" s="374"/>
      <c r="I72" s="374"/>
      <c r="J72" s="366"/>
      <c r="K72" s="366"/>
      <c r="L72" s="366"/>
      <c r="M72" s="366"/>
      <c r="N72" s="360"/>
      <c r="O72" s="360"/>
      <c r="P72" s="360"/>
      <c r="Q72" s="360"/>
      <c r="R72" s="360"/>
      <c r="S72" s="361"/>
      <c r="T72" s="359"/>
      <c r="U72" s="369">
        <v>3</v>
      </c>
      <c r="V72" s="375"/>
      <c r="W72" s="376"/>
      <c r="Y72" s="380">
        <f t="shared" si="1"/>
        <v>0</v>
      </c>
      <c r="Z72" s="372"/>
      <c r="AA72" s="374"/>
      <c r="AB72" s="374"/>
      <c r="AC72" s="366"/>
      <c r="AD72" s="366"/>
      <c r="AE72" s="366"/>
      <c r="AF72" s="366"/>
      <c r="AG72" s="366"/>
      <c r="AH72" s="366"/>
      <c r="AI72" s="366"/>
      <c r="AJ72" s="366"/>
      <c r="AK72" s="366"/>
      <c r="AL72" s="361"/>
    </row>
    <row r="73" spans="1:38">
      <c r="A73" s="359"/>
      <c r="B73" s="369">
        <v>4</v>
      </c>
      <c r="C73" s="381"/>
      <c r="D73" s="378"/>
      <c r="F73" s="379">
        <f t="shared" si="0"/>
        <v>0</v>
      </c>
      <c r="G73" s="366"/>
      <c r="H73" s="366"/>
      <c r="I73" s="366"/>
      <c r="J73" s="366"/>
      <c r="K73" s="366"/>
      <c r="L73" s="366"/>
      <c r="M73" s="366"/>
      <c r="N73" s="360"/>
      <c r="O73" s="360"/>
      <c r="P73" s="360"/>
      <c r="Q73" s="360"/>
      <c r="R73" s="360"/>
      <c r="S73" s="361"/>
      <c r="T73" s="359"/>
      <c r="U73" s="369">
        <v>4</v>
      </c>
      <c r="V73" s="375"/>
      <c r="W73" s="376"/>
      <c r="Y73" s="380">
        <f t="shared" si="1"/>
        <v>0</v>
      </c>
      <c r="Z73" s="366"/>
      <c r="AA73" s="366"/>
      <c r="AB73" s="366"/>
      <c r="AC73" s="366"/>
      <c r="AD73" s="366"/>
      <c r="AE73" s="366"/>
      <c r="AF73" s="366"/>
      <c r="AG73" s="366"/>
      <c r="AH73" s="366"/>
      <c r="AI73" s="366"/>
      <c r="AJ73" s="366"/>
      <c r="AK73" s="366"/>
      <c r="AL73" s="361"/>
    </row>
    <row r="74" spans="1:38">
      <c r="A74" s="359"/>
      <c r="B74" s="369">
        <v>5</v>
      </c>
      <c r="C74" s="381"/>
      <c r="D74" s="378"/>
      <c r="F74" s="379">
        <f t="shared" si="0"/>
        <v>0</v>
      </c>
      <c r="G74" s="366"/>
      <c r="H74" s="366"/>
      <c r="I74" s="366"/>
      <c r="J74" s="366"/>
      <c r="K74" s="366"/>
      <c r="L74" s="366"/>
      <c r="M74" s="366"/>
      <c r="N74" s="360"/>
      <c r="O74" s="360"/>
      <c r="P74" s="360"/>
      <c r="Q74" s="360"/>
      <c r="R74" s="360"/>
      <c r="S74" s="361"/>
      <c r="T74" s="359"/>
      <c r="U74" s="369">
        <v>5</v>
      </c>
      <c r="V74" s="375"/>
      <c r="W74" s="376"/>
      <c r="Y74" s="380">
        <f t="shared" si="1"/>
        <v>0</v>
      </c>
      <c r="Z74" s="366"/>
      <c r="AA74" s="366"/>
      <c r="AB74" s="366"/>
      <c r="AC74" s="366"/>
      <c r="AD74" s="366"/>
      <c r="AE74" s="366"/>
      <c r="AF74" s="366"/>
      <c r="AG74" s="366"/>
      <c r="AH74" s="366"/>
      <c r="AI74" s="366"/>
      <c r="AJ74" s="366"/>
      <c r="AK74" s="366"/>
      <c r="AL74" s="361"/>
    </row>
    <row r="75" spans="1:38">
      <c r="A75" s="359"/>
      <c r="B75" s="369">
        <v>6</v>
      </c>
      <c r="C75" s="381"/>
      <c r="D75" s="378"/>
      <c r="F75" s="379">
        <f t="shared" si="0"/>
        <v>0</v>
      </c>
      <c r="G75" s="366"/>
      <c r="H75" s="366"/>
      <c r="I75" s="366"/>
      <c r="J75" s="366"/>
      <c r="K75" s="366"/>
      <c r="L75" s="366"/>
      <c r="M75" s="366"/>
      <c r="N75" s="360"/>
      <c r="O75" s="360"/>
      <c r="P75" s="360"/>
      <c r="Q75" s="360"/>
      <c r="R75" s="360"/>
      <c r="S75" s="361"/>
      <c r="T75" s="359"/>
      <c r="U75" s="369">
        <v>6</v>
      </c>
      <c r="V75" s="375"/>
      <c r="W75" s="376"/>
      <c r="Y75" s="380">
        <f t="shared" si="1"/>
        <v>0</v>
      </c>
      <c r="Z75" s="366"/>
      <c r="AA75" s="366"/>
      <c r="AB75" s="366"/>
      <c r="AC75" s="366"/>
      <c r="AD75" s="366"/>
      <c r="AE75" s="366"/>
      <c r="AF75" s="366"/>
      <c r="AG75" s="366"/>
      <c r="AH75" s="366"/>
      <c r="AI75" s="366"/>
      <c r="AJ75" s="366"/>
      <c r="AK75" s="366"/>
      <c r="AL75" s="361"/>
    </row>
    <row r="76" spans="1:38">
      <c r="A76" s="359"/>
      <c r="B76" s="369">
        <v>7</v>
      </c>
      <c r="C76" s="381"/>
      <c r="D76" s="382"/>
      <c r="F76" s="379">
        <f t="shared" si="0"/>
        <v>0</v>
      </c>
      <c r="G76" s="366"/>
      <c r="H76" s="366"/>
      <c r="I76" s="366"/>
      <c r="J76" s="366"/>
      <c r="K76" s="366"/>
      <c r="L76" s="366"/>
      <c r="M76" s="366"/>
      <c r="N76" s="360"/>
      <c r="O76" s="360"/>
      <c r="P76" s="360"/>
      <c r="Q76" s="360"/>
      <c r="R76" s="360"/>
      <c r="S76" s="361"/>
      <c r="T76" s="359"/>
      <c r="U76" s="369">
        <v>7</v>
      </c>
      <c r="V76" s="375"/>
      <c r="W76" s="376"/>
      <c r="Y76" s="380">
        <f t="shared" si="1"/>
        <v>0</v>
      </c>
      <c r="Z76" s="366"/>
      <c r="AA76" s="366"/>
      <c r="AB76" s="366"/>
      <c r="AC76" s="366"/>
      <c r="AD76" s="366"/>
      <c r="AE76" s="366"/>
      <c r="AF76" s="366"/>
      <c r="AG76" s="366"/>
      <c r="AH76" s="366"/>
      <c r="AI76" s="366"/>
      <c r="AJ76" s="366"/>
      <c r="AK76" s="366"/>
      <c r="AL76" s="361"/>
    </row>
    <row r="77" spans="1:38">
      <c r="A77" s="359"/>
      <c r="B77" s="369">
        <v>8</v>
      </c>
      <c r="C77" s="381"/>
      <c r="D77" s="382"/>
      <c r="F77" s="379">
        <f t="shared" si="0"/>
        <v>0</v>
      </c>
      <c r="G77" s="366"/>
      <c r="H77" s="366"/>
      <c r="I77" s="366"/>
      <c r="J77" s="366"/>
      <c r="K77" s="366"/>
      <c r="L77" s="366"/>
      <c r="M77" s="366"/>
      <c r="N77" s="360"/>
      <c r="O77" s="360"/>
      <c r="P77" s="360"/>
      <c r="Q77" s="360"/>
      <c r="R77" s="360"/>
      <c r="S77" s="361"/>
      <c r="T77" s="359"/>
      <c r="U77" s="369">
        <v>8</v>
      </c>
      <c r="V77" s="375"/>
      <c r="W77" s="376"/>
      <c r="Y77" s="380">
        <f t="shared" si="1"/>
        <v>0</v>
      </c>
      <c r="Z77" s="366"/>
      <c r="AA77" s="366"/>
      <c r="AB77" s="366"/>
      <c r="AC77" s="366"/>
      <c r="AD77" s="366"/>
      <c r="AE77" s="366"/>
      <c r="AF77" s="366"/>
      <c r="AG77" s="366"/>
      <c r="AH77" s="366"/>
      <c r="AI77" s="366"/>
      <c r="AJ77" s="366"/>
      <c r="AK77" s="366"/>
      <c r="AL77" s="361"/>
    </row>
    <row r="78" spans="1:38">
      <c r="A78" s="359"/>
      <c r="B78" s="369">
        <v>9</v>
      </c>
      <c r="C78" s="381"/>
      <c r="D78" s="382"/>
      <c r="F78" s="379">
        <f t="shared" si="0"/>
        <v>0</v>
      </c>
      <c r="G78" s="366"/>
      <c r="H78" s="366"/>
      <c r="I78" s="366"/>
      <c r="J78" s="366"/>
      <c r="K78" s="366"/>
      <c r="L78" s="366"/>
      <c r="M78" s="366"/>
      <c r="N78" s="360"/>
      <c r="O78" s="360"/>
      <c r="P78" s="360"/>
      <c r="Q78" s="360"/>
      <c r="R78" s="360"/>
      <c r="S78" s="361"/>
      <c r="T78" s="359"/>
      <c r="U78" s="369">
        <v>9</v>
      </c>
      <c r="V78" s="375"/>
      <c r="W78" s="376"/>
      <c r="Y78" s="380">
        <f t="shared" si="1"/>
        <v>0</v>
      </c>
      <c r="Z78" s="366"/>
      <c r="AA78" s="366"/>
      <c r="AB78" s="366"/>
      <c r="AC78" s="366"/>
      <c r="AD78" s="366"/>
      <c r="AE78" s="366"/>
      <c r="AF78" s="366"/>
      <c r="AG78" s="366"/>
      <c r="AH78" s="366"/>
      <c r="AI78" s="366"/>
      <c r="AJ78" s="366"/>
      <c r="AK78" s="366"/>
      <c r="AL78" s="361"/>
    </row>
    <row r="79" spans="1:38">
      <c r="A79" s="359"/>
      <c r="B79" s="369">
        <v>10</v>
      </c>
      <c r="C79" s="381"/>
      <c r="D79" s="382"/>
      <c r="F79" s="379">
        <f t="shared" si="0"/>
        <v>0</v>
      </c>
      <c r="G79" s="366"/>
      <c r="H79" s="366"/>
      <c r="I79" s="366"/>
      <c r="J79" s="366"/>
      <c r="K79" s="366"/>
      <c r="L79" s="366"/>
      <c r="M79" s="366"/>
      <c r="N79" s="360"/>
      <c r="O79" s="360"/>
      <c r="P79" s="360"/>
      <c r="Q79" s="360"/>
      <c r="R79" s="360"/>
      <c r="S79" s="361"/>
      <c r="T79" s="359"/>
      <c r="U79" s="369">
        <v>10</v>
      </c>
      <c r="V79" s="375"/>
      <c r="W79" s="376"/>
      <c r="Y79" s="380">
        <f t="shared" si="1"/>
        <v>0</v>
      </c>
      <c r="Z79" s="366"/>
      <c r="AA79" s="366"/>
      <c r="AB79" s="366"/>
      <c r="AC79" s="366"/>
      <c r="AD79" s="366"/>
      <c r="AE79" s="366"/>
      <c r="AF79" s="366"/>
      <c r="AG79" s="366"/>
      <c r="AH79" s="366"/>
      <c r="AI79" s="366"/>
      <c r="AJ79" s="366"/>
      <c r="AK79" s="366"/>
      <c r="AL79" s="361"/>
    </row>
    <row r="80" spans="1:38">
      <c r="A80" s="359"/>
      <c r="B80" s="369">
        <v>11</v>
      </c>
      <c r="C80" s="381"/>
      <c r="D80" s="378"/>
      <c r="F80" s="379">
        <f t="shared" si="0"/>
        <v>0</v>
      </c>
      <c r="G80" s="366"/>
      <c r="H80" s="366"/>
      <c r="I80" s="366"/>
      <c r="J80" s="366"/>
      <c r="K80" s="366"/>
      <c r="L80" s="366"/>
      <c r="M80" s="366"/>
      <c r="N80" s="360"/>
      <c r="O80" s="360"/>
      <c r="P80" s="360"/>
      <c r="Q80" s="360"/>
      <c r="R80" s="360"/>
      <c r="S80" s="361"/>
      <c r="T80" s="359"/>
      <c r="U80" s="369">
        <v>11</v>
      </c>
      <c r="V80" s="375"/>
      <c r="W80" s="376"/>
      <c r="Y80" s="380">
        <f t="shared" si="1"/>
        <v>0</v>
      </c>
      <c r="Z80" s="366"/>
      <c r="AA80" s="366"/>
      <c r="AB80" s="366"/>
      <c r="AC80" s="366"/>
      <c r="AD80" s="366"/>
      <c r="AE80" s="366"/>
      <c r="AF80" s="366"/>
      <c r="AG80" s="366"/>
      <c r="AH80" s="366"/>
      <c r="AI80" s="366"/>
      <c r="AJ80" s="366"/>
      <c r="AK80" s="366"/>
      <c r="AL80" s="361"/>
    </row>
    <row r="81" spans="1:38">
      <c r="A81" s="359"/>
      <c r="B81" s="369">
        <v>12</v>
      </c>
      <c r="C81" s="381"/>
      <c r="D81" s="382"/>
      <c r="F81" s="379">
        <f t="shared" si="0"/>
        <v>0</v>
      </c>
      <c r="G81" s="366"/>
      <c r="H81" s="366"/>
      <c r="I81" s="366"/>
      <c r="J81" s="366"/>
      <c r="K81" s="366"/>
      <c r="L81" s="366"/>
      <c r="M81" s="366"/>
      <c r="N81" s="360"/>
      <c r="O81" s="360"/>
      <c r="P81" s="360"/>
      <c r="Q81" s="360"/>
      <c r="R81" s="360"/>
      <c r="S81" s="361"/>
      <c r="T81" s="359"/>
      <c r="U81" s="369">
        <v>12</v>
      </c>
      <c r="V81" s="375"/>
      <c r="W81" s="376"/>
      <c r="Y81" s="380">
        <f t="shared" si="1"/>
        <v>0</v>
      </c>
      <c r="Z81" s="366"/>
      <c r="AA81" s="366"/>
      <c r="AB81" s="366"/>
      <c r="AC81" s="366"/>
      <c r="AD81" s="366"/>
      <c r="AE81" s="366"/>
      <c r="AF81" s="366"/>
      <c r="AG81" s="366"/>
      <c r="AH81" s="366"/>
      <c r="AI81" s="366"/>
      <c r="AJ81" s="366"/>
      <c r="AK81" s="366"/>
      <c r="AL81" s="361"/>
    </row>
    <row r="82" spans="1:38">
      <c r="A82" s="359"/>
      <c r="B82" s="369">
        <v>13</v>
      </c>
      <c r="C82" s="377"/>
      <c r="D82" s="382"/>
      <c r="F82" s="379">
        <f t="shared" si="0"/>
        <v>0</v>
      </c>
      <c r="G82" s="366"/>
      <c r="H82" s="366"/>
      <c r="I82" s="366"/>
      <c r="J82" s="366"/>
      <c r="K82" s="366"/>
      <c r="L82" s="366"/>
      <c r="M82" s="366"/>
      <c r="N82" s="360"/>
      <c r="O82" s="360"/>
      <c r="P82" s="360"/>
      <c r="Q82" s="360"/>
      <c r="R82" s="360"/>
      <c r="S82" s="361"/>
      <c r="T82" s="359"/>
      <c r="U82" s="369">
        <v>13</v>
      </c>
      <c r="V82" s="375"/>
      <c r="W82" s="376"/>
      <c r="Y82" s="380">
        <f t="shared" si="1"/>
        <v>0</v>
      </c>
      <c r="Z82" s="366"/>
      <c r="AA82" s="366"/>
      <c r="AB82" s="366"/>
      <c r="AC82" s="366"/>
      <c r="AD82" s="366"/>
      <c r="AE82" s="366"/>
      <c r="AF82" s="366"/>
      <c r="AG82" s="366"/>
      <c r="AH82" s="366"/>
      <c r="AI82" s="366"/>
      <c r="AJ82" s="366"/>
      <c r="AK82" s="366"/>
      <c r="AL82" s="361"/>
    </row>
    <row r="83" spans="1:38">
      <c r="A83" s="359"/>
      <c r="B83" s="369">
        <v>14</v>
      </c>
      <c r="C83" s="381"/>
      <c r="D83" s="382"/>
      <c r="F83" s="379">
        <f t="shared" si="0"/>
        <v>0</v>
      </c>
      <c r="G83" s="366"/>
      <c r="H83" s="366"/>
      <c r="I83" s="366"/>
      <c r="J83" s="366"/>
      <c r="K83" s="366"/>
      <c r="L83" s="366"/>
      <c r="M83" s="366"/>
      <c r="N83" s="360"/>
      <c r="O83" s="360"/>
      <c r="P83" s="360"/>
      <c r="Q83" s="360"/>
      <c r="R83" s="360"/>
      <c r="S83" s="361"/>
      <c r="T83" s="359"/>
      <c r="U83" s="369">
        <v>14</v>
      </c>
      <c r="V83" s="375"/>
      <c r="W83" s="376"/>
      <c r="Y83" s="380">
        <f t="shared" si="1"/>
        <v>0</v>
      </c>
      <c r="Z83" s="366"/>
      <c r="AA83" s="366"/>
      <c r="AB83" s="366"/>
      <c r="AC83" s="366"/>
      <c r="AD83" s="366"/>
      <c r="AE83" s="366"/>
      <c r="AF83" s="366"/>
      <c r="AG83" s="366"/>
      <c r="AH83" s="366"/>
      <c r="AI83" s="366"/>
      <c r="AJ83" s="366"/>
      <c r="AK83" s="366"/>
      <c r="AL83" s="361"/>
    </row>
    <row r="84" spans="1:38">
      <c r="A84" s="359"/>
      <c r="B84" s="369">
        <v>15</v>
      </c>
      <c r="C84" s="381"/>
      <c r="D84" s="382"/>
      <c r="F84" s="379">
        <f t="shared" si="0"/>
        <v>0</v>
      </c>
      <c r="G84" s="366"/>
      <c r="H84" s="366"/>
      <c r="I84" s="366"/>
      <c r="J84" s="366"/>
      <c r="K84" s="366"/>
      <c r="L84" s="366"/>
      <c r="M84" s="366"/>
      <c r="N84" s="360"/>
      <c r="O84" s="360"/>
      <c r="P84" s="360"/>
      <c r="Q84" s="360"/>
      <c r="R84" s="360"/>
      <c r="S84" s="361"/>
      <c r="T84" s="359"/>
      <c r="U84" s="369">
        <v>15</v>
      </c>
      <c r="V84" s="375"/>
      <c r="W84" s="376"/>
      <c r="Y84" s="380">
        <f t="shared" si="1"/>
        <v>0</v>
      </c>
      <c r="Z84" s="366"/>
      <c r="AA84" s="366"/>
      <c r="AB84" s="366"/>
      <c r="AC84" s="366"/>
      <c r="AD84" s="366"/>
      <c r="AE84" s="366"/>
      <c r="AF84" s="366"/>
      <c r="AG84" s="366"/>
      <c r="AH84" s="366"/>
      <c r="AI84" s="366"/>
      <c r="AJ84" s="366"/>
      <c r="AK84" s="366"/>
      <c r="AL84" s="361"/>
    </row>
    <row r="85" spans="1:38">
      <c r="A85" s="359"/>
      <c r="B85" s="369">
        <v>16</v>
      </c>
      <c r="C85" s="381"/>
      <c r="D85" s="378"/>
      <c r="F85" s="379">
        <f t="shared" si="0"/>
        <v>0</v>
      </c>
      <c r="G85" s="366"/>
      <c r="H85" s="366"/>
      <c r="I85" s="366"/>
      <c r="J85" s="366"/>
      <c r="K85" s="366"/>
      <c r="L85" s="366"/>
      <c r="M85" s="366"/>
      <c r="N85" s="360"/>
      <c r="O85" s="360"/>
      <c r="P85" s="360"/>
      <c r="Q85" s="360"/>
      <c r="R85" s="360"/>
      <c r="S85" s="361"/>
      <c r="T85" s="359"/>
      <c r="U85" s="369">
        <v>16</v>
      </c>
      <c r="V85" s="375"/>
      <c r="W85" s="376"/>
      <c r="Y85" s="380">
        <f t="shared" si="1"/>
        <v>0</v>
      </c>
      <c r="Z85" s="366"/>
      <c r="AA85" s="366"/>
      <c r="AB85" s="366"/>
      <c r="AC85" s="366"/>
      <c r="AD85" s="366"/>
      <c r="AE85" s="366"/>
      <c r="AF85" s="366"/>
      <c r="AG85" s="366"/>
      <c r="AH85" s="366"/>
      <c r="AI85" s="366"/>
      <c r="AJ85" s="366"/>
      <c r="AK85" s="366"/>
      <c r="AL85" s="361"/>
    </row>
    <row r="86" spans="1:38">
      <c r="A86" s="359"/>
      <c r="B86" s="369">
        <v>17</v>
      </c>
      <c r="C86" s="381"/>
      <c r="D86" s="382"/>
      <c r="F86" s="379">
        <f t="shared" si="0"/>
        <v>0</v>
      </c>
      <c r="G86" s="366"/>
      <c r="H86" s="366"/>
      <c r="I86" s="366"/>
      <c r="J86" s="366"/>
      <c r="K86" s="366"/>
      <c r="L86" s="366"/>
      <c r="M86" s="366"/>
      <c r="N86" s="360"/>
      <c r="O86" s="360"/>
      <c r="P86" s="360"/>
      <c r="Q86" s="360"/>
      <c r="R86" s="360"/>
      <c r="S86" s="361"/>
      <c r="T86" s="359"/>
      <c r="U86" s="369">
        <v>17</v>
      </c>
      <c r="V86" s="375"/>
      <c r="W86" s="376"/>
      <c r="Y86" s="380">
        <f t="shared" si="1"/>
        <v>0</v>
      </c>
      <c r="Z86" s="366"/>
      <c r="AA86" s="366"/>
      <c r="AB86" s="366"/>
      <c r="AC86" s="366"/>
      <c r="AD86" s="366"/>
      <c r="AE86" s="366"/>
      <c r="AF86" s="366"/>
      <c r="AG86" s="366"/>
      <c r="AH86" s="366"/>
      <c r="AI86" s="366"/>
      <c r="AJ86" s="366"/>
      <c r="AK86" s="366"/>
      <c r="AL86" s="361"/>
    </row>
    <row r="87" spans="1:38">
      <c r="A87" s="359"/>
      <c r="B87" s="369">
        <v>18</v>
      </c>
      <c r="C87" s="381"/>
      <c r="D87" s="382"/>
      <c r="F87" s="379">
        <f t="shared" si="0"/>
        <v>0</v>
      </c>
      <c r="G87" s="366"/>
      <c r="H87" s="366"/>
      <c r="I87" s="366"/>
      <c r="J87" s="366"/>
      <c r="K87" s="366"/>
      <c r="L87" s="366"/>
      <c r="M87" s="366"/>
      <c r="N87" s="360"/>
      <c r="O87" s="360"/>
      <c r="P87" s="360"/>
      <c r="Q87" s="360"/>
      <c r="R87" s="360"/>
      <c r="S87" s="361"/>
      <c r="T87" s="359"/>
      <c r="U87" s="369">
        <v>18</v>
      </c>
      <c r="V87" s="375"/>
      <c r="W87" s="376"/>
      <c r="Y87" s="380">
        <f t="shared" si="1"/>
        <v>0</v>
      </c>
      <c r="Z87" s="366"/>
      <c r="AA87" s="366"/>
      <c r="AB87" s="366"/>
      <c r="AC87" s="366"/>
      <c r="AD87" s="366"/>
      <c r="AE87" s="366"/>
      <c r="AF87" s="366"/>
      <c r="AG87" s="366"/>
      <c r="AH87" s="366"/>
      <c r="AI87" s="366"/>
      <c r="AJ87" s="366"/>
      <c r="AK87" s="366"/>
      <c r="AL87" s="361"/>
    </row>
    <row r="88" spans="1:38">
      <c r="A88" s="359"/>
      <c r="B88" s="369">
        <v>19</v>
      </c>
      <c r="C88" s="381"/>
      <c r="D88" s="382"/>
      <c r="F88" s="379">
        <f t="shared" si="0"/>
        <v>0</v>
      </c>
      <c r="G88" s="366"/>
      <c r="H88" s="366"/>
      <c r="I88" s="366"/>
      <c r="J88" s="366"/>
      <c r="K88" s="366"/>
      <c r="L88" s="366"/>
      <c r="M88" s="366"/>
      <c r="N88" s="360"/>
      <c r="O88" s="360"/>
      <c r="P88" s="360"/>
      <c r="Q88" s="360"/>
      <c r="R88" s="360"/>
      <c r="S88" s="361"/>
      <c r="T88" s="359"/>
      <c r="U88" s="369">
        <v>19</v>
      </c>
      <c r="V88" s="375"/>
      <c r="W88" s="376"/>
      <c r="Y88" s="380">
        <f t="shared" si="1"/>
        <v>0</v>
      </c>
      <c r="Z88" s="366"/>
      <c r="AA88" s="366"/>
      <c r="AB88" s="366"/>
      <c r="AC88" s="366"/>
      <c r="AD88" s="366"/>
      <c r="AE88" s="366"/>
      <c r="AF88" s="366"/>
      <c r="AG88" s="366"/>
      <c r="AH88" s="366"/>
      <c r="AI88" s="366"/>
      <c r="AJ88" s="366"/>
      <c r="AK88" s="366"/>
      <c r="AL88" s="361"/>
    </row>
    <row r="89" spans="1:38">
      <c r="A89" s="359"/>
      <c r="B89" s="369">
        <v>20</v>
      </c>
      <c r="C89" s="381"/>
      <c r="D89" s="382"/>
      <c r="F89" s="379">
        <f t="shared" si="0"/>
        <v>0</v>
      </c>
      <c r="G89" s="366"/>
      <c r="H89" s="366"/>
      <c r="I89" s="366"/>
      <c r="J89" s="366"/>
      <c r="K89" s="366"/>
      <c r="L89" s="366"/>
      <c r="M89" s="366"/>
      <c r="N89" s="360"/>
      <c r="O89" s="360"/>
      <c r="P89" s="360"/>
      <c r="Q89" s="360"/>
      <c r="R89" s="360"/>
      <c r="S89" s="361"/>
      <c r="T89" s="359"/>
      <c r="U89" s="369">
        <v>20</v>
      </c>
      <c r="V89" s="375"/>
      <c r="W89" s="376"/>
      <c r="Y89" s="380">
        <f t="shared" si="1"/>
        <v>0</v>
      </c>
      <c r="Z89" s="366"/>
      <c r="AA89" s="366"/>
      <c r="AB89" s="366"/>
      <c r="AC89" s="366"/>
      <c r="AD89" s="366"/>
      <c r="AE89" s="366"/>
      <c r="AF89" s="366"/>
      <c r="AG89" s="366"/>
      <c r="AH89" s="366"/>
      <c r="AI89" s="366"/>
      <c r="AJ89" s="366"/>
      <c r="AK89" s="366"/>
      <c r="AL89" s="361"/>
    </row>
    <row r="90" spans="1:38">
      <c r="A90" s="359"/>
      <c r="B90" s="369">
        <v>21</v>
      </c>
      <c r="C90" s="381"/>
      <c r="D90" s="378"/>
      <c r="F90" s="379">
        <f t="shared" si="0"/>
        <v>0</v>
      </c>
      <c r="G90" s="366"/>
      <c r="H90" s="366"/>
      <c r="I90" s="366"/>
      <c r="J90" s="366"/>
      <c r="K90" s="366"/>
      <c r="L90" s="366"/>
      <c r="M90" s="366"/>
      <c r="N90" s="360"/>
      <c r="O90" s="360"/>
      <c r="P90" s="360"/>
      <c r="Q90" s="360"/>
      <c r="R90" s="360"/>
      <c r="S90" s="361"/>
      <c r="T90" s="359"/>
      <c r="U90" s="369">
        <v>21</v>
      </c>
      <c r="V90" s="375"/>
      <c r="W90" s="376"/>
      <c r="Y90" s="380">
        <f t="shared" si="1"/>
        <v>0</v>
      </c>
      <c r="Z90" s="366"/>
      <c r="AA90" s="366"/>
      <c r="AB90" s="366"/>
      <c r="AC90" s="366"/>
      <c r="AD90" s="366"/>
      <c r="AE90" s="366"/>
      <c r="AF90" s="366"/>
      <c r="AG90" s="366"/>
      <c r="AH90" s="366"/>
      <c r="AI90" s="366"/>
      <c r="AJ90" s="366"/>
      <c r="AK90" s="366"/>
      <c r="AL90" s="361"/>
    </row>
    <row r="91" spans="1:38">
      <c r="A91" s="359"/>
      <c r="B91" s="369">
        <v>22</v>
      </c>
      <c r="C91" s="381"/>
      <c r="D91" s="382"/>
      <c r="F91" s="379">
        <f t="shared" si="0"/>
        <v>0</v>
      </c>
      <c r="G91" s="366"/>
      <c r="H91" s="366"/>
      <c r="I91" s="366"/>
      <c r="J91" s="366"/>
      <c r="K91" s="366"/>
      <c r="L91" s="366"/>
      <c r="M91" s="366"/>
      <c r="N91" s="360"/>
      <c r="O91" s="360"/>
      <c r="P91" s="360"/>
      <c r="Q91" s="360"/>
      <c r="R91" s="360"/>
      <c r="S91" s="361"/>
      <c r="T91" s="359"/>
      <c r="U91" s="369">
        <v>22</v>
      </c>
      <c r="V91" s="375"/>
      <c r="W91" s="376"/>
      <c r="Y91" s="380">
        <f t="shared" si="1"/>
        <v>0</v>
      </c>
      <c r="Z91" s="366"/>
      <c r="AA91" s="366"/>
      <c r="AB91" s="366"/>
      <c r="AC91" s="366"/>
      <c r="AD91" s="366"/>
      <c r="AE91" s="366"/>
      <c r="AF91" s="366"/>
      <c r="AG91" s="366"/>
      <c r="AH91" s="366"/>
      <c r="AI91" s="366"/>
      <c r="AJ91" s="366"/>
      <c r="AK91" s="366"/>
      <c r="AL91" s="361"/>
    </row>
    <row r="92" spans="1:38">
      <c r="A92" s="359"/>
      <c r="B92" s="369">
        <v>23</v>
      </c>
      <c r="C92" s="381"/>
      <c r="D92" s="382"/>
      <c r="F92" s="379">
        <f t="shared" si="0"/>
        <v>0</v>
      </c>
      <c r="G92" s="366"/>
      <c r="H92" s="366"/>
      <c r="I92" s="366"/>
      <c r="J92" s="366"/>
      <c r="K92" s="366"/>
      <c r="L92" s="366"/>
      <c r="M92" s="366"/>
      <c r="N92" s="360"/>
      <c r="O92" s="360"/>
      <c r="P92" s="360"/>
      <c r="Q92" s="360"/>
      <c r="R92" s="360"/>
      <c r="S92" s="361"/>
      <c r="T92" s="359"/>
      <c r="U92" s="369">
        <v>23</v>
      </c>
      <c r="V92" s="375"/>
      <c r="W92" s="376"/>
      <c r="Y92" s="380">
        <f t="shared" si="1"/>
        <v>0</v>
      </c>
      <c r="Z92" s="366"/>
      <c r="AA92" s="366"/>
      <c r="AB92" s="366"/>
      <c r="AC92" s="366"/>
      <c r="AD92" s="366"/>
      <c r="AE92" s="366"/>
      <c r="AF92" s="366"/>
      <c r="AG92" s="366"/>
      <c r="AH92" s="366"/>
      <c r="AI92" s="366"/>
      <c r="AJ92" s="366"/>
      <c r="AK92" s="366"/>
      <c r="AL92" s="361"/>
    </row>
    <row r="93" spans="1:38">
      <c r="A93" s="359"/>
      <c r="B93" s="369">
        <v>24</v>
      </c>
      <c r="C93" s="381"/>
      <c r="D93" s="382"/>
      <c r="F93" s="379">
        <f t="shared" si="0"/>
        <v>0</v>
      </c>
      <c r="G93" s="366"/>
      <c r="H93" s="366"/>
      <c r="I93" s="366"/>
      <c r="J93" s="366"/>
      <c r="K93" s="366"/>
      <c r="L93" s="366"/>
      <c r="M93" s="366"/>
      <c r="N93" s="360"/>
      <c r="O93" s="360"/>
      <c r="P93" s="360"/>
      <c r="Q93" s="360"/>
      <c r="R93" s="360"/>
      <c r="S93" s="361"/>
      <c r="T93" s="359"/>
      <c r="U93" s="369">
        <v>24</v>
      </c>
      <c r="V93" s="375"/>
      <c r="W93" s="376"/>
      <c r="Y93" s="380">
        <f t="shared" si="1"/>
        <v>0</v>
      </c>
      <c r="Z93" s="366"/>
      <c r="AA93" s="366"/>
      <c r="AB93" s="366"/>
      <c r="AC93" s="366"/>
      <c r="AD93" s="366"/>
      <c r="AE93" s="366"/>
      <c r="AF93" s="366"/>
      <c r="AG93" s="366"/>
      <c r="AH93" s="366"/>
      <c r="AI93" s="366"/>
      <c r="AJ93" s="366"/>
      <c r="AK93" s="366"/>
      <c r="AL93" s="361"/>
    </row>
    <row r="94" spans="1:38">
      <c r="A94" s="359"/>
      <c r="B94" s="369">
        <v>25</v>
      </c>
      <c r="C94" s="381"/>
      <c r="D94" s="382"/>
      <c r="F94" s="379">
        <f t="shared" si="0"/>
        <v>0</v>
      </c>
      <c r="G94" s="366"/>
      <c r="H94" s="366"/>
      <c r="I94" s="366"/>
      <c r="J94" s="366"/>
      <c r="K94" s="366"/>
      <c r="L94" s="366"/>
      <c r="M94" s="366"/>
      <c r="N94" s="360"/>
      <c r="O94" s="360"/>
      <c r="P94" s="360"/>
      <c r="Q94" s="360"/>
      <c r="R94" s="360"/>
      <c r="S94" s="361"/>
      <c r="T94" s="359"/>
      <c r="U94" s="369">
        <v>25</v>
      </c>
      <c r="V94" s="375"/>
      <c r="W94" s="376"/>
      <c r="Y94" s="380">
        <f t="shared" si="1"/>
        <v>0</v>
      </c>
      <c r="Z94" s="366"/>
      <c r="AA94" s="366"/>
      <c r="AB94" s="366"/>
      <c r="AC94" s="366"/>
      <c r="AD94" s="366"/>
      <c r="AE94" s="366"/>
      <c r="AF94" s="366"/>
      <c r="AG94" s="366"/>
      <c r="AH94" s="366"/>
      <c r="AI94" s="366"/>
      <c r="AJ94" s="366"/>
      <c r="AK94" s="366"/>
      <c r="AL94" s="361"/>
    </row>
    <row r="95" spans="1:38">
      <c r="A95" s="359"/>
      <c r="B95" s="369">
        <v>26</v>
      </c>
      <c r="C95" s="381"/>
      <c r="D95" s="378"/>
      <c r="F95" s="379">
        <f t="shared" si="0"/>
        <v>0</v>
      </c>
      <c r="G95" s="366"/>
      <c r="H95" s="366"/>
      <c r="I95" s="366"/>
      <c r="J95" s="366"/>
      <c r="K95" s="366"/>
      <c r="L95" s="366"/>
      <c r="M95" s="366"/>
      <c r="N95" s="360"/>
      <c r="O95" s="360"/>
      <c r="P95" s="360"/>
      <c r="Q95" s="360"/>
      <c r="R95" s="360"/>
      <c r="S95" s="361"/>
      <c r="T95" s="359"/>
      <c r="U95" s="369">
        <v>26</v>
      </c>
      <c r="V95" s="375"/>
      <c r="W95" s="376"/>
      <c r="Y95" s="380">
        <f t="shared" si="1"/>
        <v>0</v>
      </c>
      <c r="Z95" s="366"/>
      <c r="AA95" s="366"/>
      <c r="AB95" s="366"/>
      <c r="AC95" s="366"/>
      <c r="AD95" s="366"/>
      <c r="AE95" s="366"/>
      <c r="AF95" s="366"/>
      <c r="AG95" s="366"/>
      <c r="AH95" s="366"/>
      <c r="AI95" s="366"/>
      <c r="AJ95" s="366"/>
      <c r="AK95" s="366"/>
      <c r="AL95" s="361"/>
    </row>
    <row r="96" spans="1:38">
      <c r="A96" s="359"/>
      <c r="B96" s="369">
        <v>27</v>
      </c>
      <c r="C96" s="381"/>
      <c r="D96" s="382"/>
      <c r="F96" s="379">
        <f t="shared" si="0"/>
        <v>0</v>
      </c>
      <c r="G96" s="366"/>
      <c r="H96" s="366"/>
      <c r="I96" s="366"/>
      <c r="J96" s="366"/>
      <c r="K96" s="366"/>
      <c r="L96" s="366"/>
      <c r="M96" s="366"/>
      <c r="N96" s="360"/>
      <c r="O96" s="360"/>
      <c r="P96" s="360"/>
      <c r="Q96" s="360"/>
      <c r="R96" s="360"/>
      <c r="S96" s="361"/>
      <c r="T96" s="359"/>
      <c r="U96" s="369">
        <v>27</v>
      </c>
      <c r="V96" s="375"/>
      <c r="W96" s="376"/>
      <c r="Y96" s="380">
        <f t="shared" si="1"/>
        <v>0</v>
      </c>
      <c r="Z96" s="366"/>
      <c r="AA96" s="366"/>
      <c r="AB96" s="366"/>
      <c r="AC96" s="366"/>
      <c r="AD96" s="366"/>
      <c r="AE96" s="366"/>
      <c r="AF96" s="366"/>
      <c r="AG96" s="366"/>
      <c r="AH96" s="366"/>
      <c r="AI96" s="366"/>
      <c r="AJ96" s="366"/>
      <c r="AK96" s="366"/>
      <c r="AL96" s="361"/>
    </row>
    <row r="97" spans="1:38">
      <c r="A97" s="359"/>
      <c r="B97" s="369">
        <v>28</v>
      </c>
      <c r="C97" s="381"/>
      <c r="D97" s="382"/>
      <c r="F97" s="379">
        <f t="shared" si="0"/>
        <v>0</v>
      </c>
      <c r="G97" s="366"/>
      <c r="H97" s="366"/>
      <c r="I97" s="366"/>
      <c r="J97" s="366"/>
      <c r="K97" s="366"/>
      <c r="L97" s="366"/>
      <c r="M97" s="366"/>
      <c r="N97" s="360"/>
      <c r="O97" s="360"/>
      <c r="P97" s="360"/>
      <c r="Q97" s="360"/>
      <c r="R97" s="360"/>
      <c r="S97" s="361"/>
      <c r="T97" s="359"/>
      <c r="U97" s="369">
        <v>28</v>
      </c>
      <c r="V97" s="375"/>
      <c r="W97" s="376"/>
      <c r="Y97" s="380">
        <f t="shared" si="1"/>
        <v>0</v>
      </c>
      <c r="Z97" s="366"/>
      <c r="AA97" s="366"/>
      <c r="AB97" s="366"/>
      <c r="AC97" s="366"/>
      <c r="AD97" s="366"/>
      <c r="AE97" s="366"/>
      <c r="AF97" s="366"/>
      <c r="AG97" s="366"/>
      <c r="AH97" s="366"/>
      <c r="AI97" s="366"/>
      <c r="AJ97" s="366"/>
      <c r="AK97" s="366"/>
      <c r="AL97" s="361"/>
    </row>
    <row r="98" spans="1:38">
      <c r="A98" s="359"/>
      <c r="B98" s="369">
        <v>29</v>
      </c>
      <c r="C98" s="381"/>
      <c r="D98" s="382"/>
      <c r="F98" s="379">
        <f t="shared" si="0"/>
        <v>0</v>
      </c>
      <c r="G98" s="366"/>
      <c r="H98" s="366"/>
      <c r="I98" s="366"/>
      <c r="J98" s="366"/>
      <c r="K98" s="366"/>
      <c r="L98" s="366"/>
      <c r="M98" s="366"/>
      <c r="N98" s="360"/>
      <c r="O98" s="360"/>
      <c r="P98" s="360"/>
      <c r="Q98" s="360"/>
      <c r="R98" s="360"/>
      <c r="S98" s="361"/>
      <c r="T98" s="359"/>
      <c r="U98" s="369">
        <v>29</v>
      </c>
      <c r="V98" s="375"/>
      <c r="W98" s="376"/>
      <c r="Y98" s="380">
        <f t="shared" si="1"/>
        <v>0</v>
      </c>
      <c r="Z98" s="366"/>
      <c r="AA98" s="366"/>
      <c r="AB98" s="366"/>
      <c r="AC98" s="366"/>
      <c r="AD98" s="366"/>
      <c r="AE98" s="366"/>
      <c r="AF98" s="366"/>
      <c r="AG98" s="366"/>
      <c r="AH98" s="366"/>
      <c r="AI98" s="366"/>
      <c r="AJ98" s="366"/>
      <c r="AK98" s="366"/>
      <c r="AL98" s="361"/>
    </row>
    <row r="99" spans="1:38">
      <c r="A99" s="359"/>
      <c r="B99" s="369">
        <v>30</v>
      </c>
      <c r="C99" s="381"/>
      <c r="D99" s="382"/>
      <c r="F99" s="379">
        <f t="shared" si="0"/>
        <v>0</v>
      </c>
      <c r="G99" s="366"/>
      <c r="H99" s="366"/>
      <c r="I99" s="366"/>
      <c r="J99" s="366"/>
      <c r="K99" s="366"/>
      <c r="L99" s="366"/>
      <c r="M99" s="366"/>
      <c r="N99" s="360"/>
      <c r="O99" s="360"/>
      <c r="P99" s="360"/>
      <c r="Q99" s="360"/>
      <c r="R99" s="360"/>
      <c r="S99" s="361"/>
      <c r="T99" s="359"/>
      <c r="U99" s="369">
        <v>30</v>
      </c>
      <c r="V99" s="375"/>
      <c r="W99" s="376"/>
      <c r="Y99" s="380">
        <f t="shared" si="1"/>
        <v>0</v>
      </c>
      <c r="Z99" s="366"/>
      <c r="AA99" s="366"/>
      <c r="AB99" s="366"/>
      <c r="AC99" s="366"/>
      <c r="AD99" s="366"/>
      <c r="AE99" s="366"/>
      <c r="AF99" s="366"/>
      <c r="AG99" s="366"/>
      <c r="AH99" s="366"/>
      <c r="AI99" s="366"/>
      <c r="AJ99" s="366"/>
      <c r="AK99" s="366"/>
      <c r="AL99" s="361"/>
    </row>
    <row r="100" spans="1:38">
      <c r="A100" s="359"/>
      <c r="B100" s="369">
        <v>31</v>
      </c>
      <c r="C100" s="381"/>
      <c r="D100" s="378"/>
      <c r="F100" s="379">
        <f t="shared" si="0"/>
        <v>0</v>
      </c>
      <c r="G100" s="366"/>
      <c r="H100" s="366"/>
      <c r="I100" s="366"/>
      <c r="J100" s="366"/>
      <c r="K100" s="366"/>
      <c r="L100" s="366"/>
      <c r="M100" s="366"/>
      <c r="N100" s="360"/>
      <c r="O100" s="360"/>
      <c r="P100" s="360"/>
      <c r="Q100" s="360"/>
      <c r="R100" s="360"/>
      <c r="S100" s="361"/>
      <c r="T100" s="359"/>
      <c r="U100" s="369">
        <v>31</v>
      </c>
      <c r="V100" s="375"/>
      <c r="W100" s="376"/>
      <c r="Y100" s="380">
        <f t="shared" si="1"/>
        <v>0</v>
      </c>
      <c r="Z100" s="366"/>
      <c r="AA100" s="366"/>
      <c r="AB100" s="366"/>
      <c r="AC100" s="366"/>
      <c r="AD100" s="366"/>
      <c r="AE100" s="366"/>
      <c r="AF100" s="366"/>
      <c r="AG100" s="366"/>
      <c r="AH100" s="366"/>
      <c r="AI100" s="366"/>
      <c r="AJ100" s="366"/>
      <c r="AK100" s="366"/>
      <c r="AL100" s="361"/>
    </row>
    <row r="101" spans="1:38">
      <c r="A101" s="359"/>
      <c r="B101" s="369">
        <v>32</v>
      </c>
      <c r="C101" s="381"/>
      <c r="D101" s="382"/>
      <c r="F101" s="379">
        <f t="shared" si="0"/>
        <v>0</v>
      </c>
      <c r="G101" s="366"/>
      <c r="H101" s="366"/>
      <c r="I101" s="366"/>
      <c r="J101" s="366"/>
      <c r="K101" s="366"/>
      <c r="L101" s="366"/>
      <c r="M101" s="366"/>
      <c r="N101" s="360"/>
      <c r="O101" s="360"/>
      <c r="P101" s="360"/>
      <c r="Q101" s="360"/>
      <c r="R101" s="360"/>
      <c r="S101" s="361"/>
      <c r="T101" s="359"/>
      <c r="U101" s="369">
        <v>32</v>
      </c>
      <c r="V101" s="375"/>
      <c r="W101" s="376"/>
      <c r="Y101" s="380">
        <f t="shared" si="1"/>
        <v>0</v>
      </c>
      <c r="Z101" s="366"/>
      <c r="AA101" s="366"/>
      <c r="AB101" s="366"/>
      <c r="AC101" s="366"/>
      <c r="AD101" s="366"/>
      <c r="AE101" s="366"/>
      <c r="AF101" s="366"/>
      <c r="AG101" s="366"/>
      <c r="AH101" s="366"/>
      <c r="AI101" s="366"/>
      <c r="AJ101" s="366"/>
      <c r="AK101" s="366"/>
      <c r="AL101" s="361"/>
    </row>
    <row r="102" spans="1:38">
      <c r="A102" s="359"/>
      <c r="B102" s="369">
        <v>33</v>
      </c>
      <c r="C102" s="377"/>
      <c r="D102" s="382"/>
      <c r="F102" s="379">
        <f t="shared" si="0"/>
        <v>0</v>
      </c>
      <c r="G102" s="366"/>
      <c r="H102" s="366"/>
      <c r="I102" s="366"/>
      <c r="J102" s="366"/>
      <c r="K102" s="366"/>
      <c r="L102" s="366"/>
      <c r="M102" s="366"/>
      <c r="N102" s="360"/>
      <c r="O102" s="360"/>
      <c r="P102" s="360"/>
      <c r="Q102" s="360"/>
      <c r="R102" s="360"/>
      <c r="S102" s="361"/>
      <c r="T102" s="359"/>
      <c r="U102" s="369">
        <v>33</v>
      </c>
      <c r="V102" s="375"/>
      <c r="W102" s="376"/>
      <c r="Y102" s="380">
        <f t="shared" si="1"/>
        <v>0</v>
      </c>
      <c r="Z102" s="366"/>
      <c r="AA102" s="366"/>
      <c r="AB102" s="366"/>
      <c r="AC102" s="366"/>
      <c r="AD102" s="366"/>
      <c r="AE102" s="366"/>
      <c r="AF102" s="366"/>
      <c r="AG102" s="366"/>
      <c r="AH102" s="366"/>
      <c r="AI102" s="366"/>
      <c r="AJ102" s="366"/>
      <c r="AK102" s="366"/>
      <c r="AL102" s="361"/>
    </row>
    <row r="103" spans="1:38">
      <c r="A103" s="359"/>
      <c r="B103" s="369">
        <v>34</v>
      </c>
      <c r="C103" s="381"/>
      <c r="D103" s="382"/>
      <c r="F103" s="379">
        <f t="shared" si="0"/>
        <v>0</v>
      </c>
      <c r="G103" s="366"/>
      <c r="H103" s="366"/>
      <c r="I103" s="366"/>
      <c r="J103" s="366"/>
      <c r="K103" s="366"/>
      <c r="L103" s="366"/>
      <c r="M103" s="366"/>
      <c r="N103" s="360"/>
      <c r="O103" s="360"/>
      <c r="P103" s="360"/>
      <c r="Q103" s="360"/>
      <c r="R103" s="360"/>
      <c r="S103" s="361"/>
      <c r="T103" s="359"/>
      <c r="U103" s="369">
        <v>34</v>
      </c>
      <c r="V103" s="375"/>
      <c r="W103" s="376"/>
      <c r="Y103" s="380">
        <f t="shared" si="1"/>
        <v>0</v>
      </c>
      <c r="Z103" s="366"/>
      <c r="AA103" s="366"/>
      <c r="AB103" s="366"/>
      <c r="AC103" s="366"/>
      <c r="AD103" s="366"/>
      <c r="AE103" s="366"/>
      <c r="AF103" s="366"/>
      <c r="AG103" s="366"/>
      <c r="AH103" s="366"/>
      <c r="AI103" s="366"/>
      <c r="AJ103" s="366"/>
      <c r="AK103" s="366"/>
      <c r="AL103" s="361"/>
    </row>
    <row r="104" spans="1:38">
      <c r="A104" s="359"/>
      <c r="B104" s="369">
        <v>35</v>
      </c>
      <c r="C104" s="381"/>
      <c r="D104" s="382"/>
      <c r="F104" s="379">
        <f t="shared" si="0"/>
        <v>0</v>
      </c>
      <c r="G104" s="366"/>
      <c r="H104" s="366"/>
      <c r="I104" s="366"/>
      <c r="J104" s="366"/>
      <c r="K104" s="366"/>
      <c r="L104" s="366"/>
      <c r="M104" s="366"/>
      <c r="N104" s="360"/>
      <c r="O104" s="360"/>
      <c r="P104" s="360"/>
      <c r="Q104" s="360"/>
      <c r="R104" s="360"/>
      <c r="S104" s="361"/>
      <c r="T104" s="359"/>
      <c r="U104" s="369">
        <v>35</v>
      </c>
      <c r="V104" s="375"/>
      <c r="W104" s="376"/>
      <c r="Y104" s="380">
        <f t="shared" si="1"/>
        <v>0</v>
      </c>
      <c r="Z104" s="366"/>
      <c r="AA104" s="366"/>
      <c r="AB104" s="366"/>
      <c r="AC104" s="366"/>
      <c r="AD104" s="366"/>
      <c r="AE104" s="366"/>
      <c r="AF104" s="366"/>
      <c r="AG104" s="366"/>
      <c r="AH104" s="366"/>
      <c r="AI104" s="366"/>
      <c r="AJ104" s="366"/>
      <c r="AK104" s="366"/>
      <c r="AL104" s="361"/>
    </row>
    <row r="105" spans="1:38">
      <c r="A105" s="359"/>
      <c r="B105" s="369">
        <v>36</v>
      </c>
      <c r="C105" s="381"/>
      <c r="D105" s="378"/>
      <c r="F105" s="379">
        <f t="shared" si="0"/>
        <v>0</v>
      </c>
      <c r="G105" s="366"/>
      <c r="H105" s="366"/>
      <c r="I105" s="366"/>
      <c r="J105" s="366"/>
      <c r="K105" s="366"/>
      <c r="L105" s="366"/>
      <c r="M105" s="366"/>
      <c r="N105" s="360"/>
      <c r="O105" s="360"/>
      <c r="P105" s="360"/>
      <c r="Q105" s="360"/>
      <c r="R105" s="360"/>
      <c r="S105" s="361"/>
      <c r="T105" s="359"/>
      <c r="U105" s="369">
        <v>36</v>
      </c>
      <c r="V105" s="375"/>
      <c r="W105" s="376"/>
      <c r="Y105" s="380">
        <f t="shared" si="1"/>
        <v>0</v>
      </c>
      <c r="Z105" s="366"/>
      <c r="AA105" s="366"/>
      <c r="AB105" s="366"/>
      <c r="AC105" s="366"/>
      <c r="AD105" s="366"/>
      <c r="AE105" s="366"/>
      <c r="AF105" s="366"/>
      <c r="AG105" s="366"/>
      <c r="AH105" s="366"/>
      <c r="AI105" s="366"/>
      <c r="AJ105" s="366"/>
      <c r="AK105" s="366"/>
      <c r="AL105" s="361"/>
    </row>
    <row r="106" spans="1:38">
      <c r="A106" s="359"/>
      <c r="B106" s="369">
        <v>37</v>
      </c>
      <c r="C106" s="381"/>
      <c r="D106" s="382"/>
      <c r="F106" s="379">
        <f t="shared" si="0"/>
        <v>0</v>
      </c>
      <c r="G106" s="366"/>
      <c r="H106" s="366"/>
      <c r="I106" s="366"/>
      <c r="J106" s="366"/>
      <c r="K106" s="366"/>
      <c r="L106" s="366"/>
      <c r="M106" s="366"/>
      <c r="N106" s="360"/>
      <c r="O106" s="360"/>
      <c r="P106" s="360"/>
      <c r="Q106" s="360"/>
      <c r="R106" s="360"/>
      <c r="S106" s="361"/>
      <c r="T106" s="359"/>
      <c r="U106" s="369">
        <v>37</v>
      </c>
      <c r="V106" s="375"/>
      <c r="W106" s="376"/>
      <c r="Y106" s="380">
        <f t="shared" si="1"/>
        <v>0</v>
      </c>
      <c r="Z106" s="366"/>
      <c r="AA106" s="366"/>
      <c r="AB106" s="366"/>
      <c r="AC106" s="366"/>
      <c r="AD106" s="366"/>
      <c r="AE106" s="366"/>
      <c r="AF106" s="366"/>
      <c r="AG106" s="366"/>
      <c r="AH106" s="366"/>
      <c r="AI106" s="366"/>
      <c r="AJ106" s="366"/>
      <c r="AK106" s="366"/>
      <c r="AL106" s="361"/>
    </row>
    <row r="107" spans="1:38">
      <c r="A107" s="359"/>
      <c r="B107" s="369">
        <v>38</v>
      </c>
      <c r="C107" s="381"/>
      <c r="D107" s="382"/>
      <c r="F107" s="379">
        <f t="shared" si="0"/>
        <v>0</v>
      </c>
      <c r="G107" s="366"/>
      <c r="H107" s="366"/>
      <c r="I107" s="366"/>
      <c r="J107" s="366"/>
      <c r="K107" s="366"/>
      <c r="L107" s="366"/>
      <c r="M107" s="366"/>
      <c r="N107" s="360"/>
      <c r="O107" s="360"/>
      <c r="P107" s="360"/>
      <c r="Q107" s="360"/>
      <c r="R107" s="360"/>
      <c r="S107" s="361"/>
      <c r="T107" s="359"/>
      <c r="U107" s="369">
        <v>38</v>
      </c>
      <c r="V107" s="375"/>
      <c r="W107" s="376"/>
      <c r="Y107" s="380">
        <f t="shared" si="1"/>
        <v>0</v>
      </c>
      <c r="Z107" s="366"/>
      <c r="AA107" s="366"/>
      <c r="AB107" s="366"/>
      <c r="AC107" s="366"/>
      <c r="AD107" s="366"/>
      <c r="AE107" s="366"/>
      <c r="AF107" s="366"/>
      <c r="AG107" s="366"/>
      <c r="AH107" s="366"/>
      <c r="AI107" s="366"/>
      <c r="AJ107" s="366"/>
      <c r="AK107" s="366"/>
      <c r="AL107" s="361"/>
    </row>
    <row r="108" spans="1:38">
      <c r="A108" s="359"/>
      <c r="B108" s="369">
        <v>39</v>
      </c>
      <c r="C108" s="377"/>
      <c r="D108" s="382"/>
      <c r="F108" s="379">
        <f t="shared" si="0"/>
        <v>0</v>
      </c>
      <c r="G108" s="366"/>
      <c r="H108" s="366"/>
      <c r="I108" s="366"/>
      <c r="J108" s="366"/>
      <c r="K108" s="366"/>
      <c r="L108" s="366"/>
      <c r="M108" s="366"/>
      <c r="N108" s="360"/>
      <c r="O108" s="360"/>
      <c r="P108" s="360"/>
      <c r="Q108" s="360"/>
      <c r="R108" s="360"/>
      <c r="S108" s="361"/>
      <c r="T108" s="359"/>
      <c r="U108" s="369">
        <v>39</v>
      </c>
      <c r="V108" s="375"/>
      <c r="W108" s="376"/>
      <c r="Y108" s="380">
        <f t="shared" si="1"/>
        <v>0</v>
      </c>
      <c r="Z108" s="366"/>
      <c r="AA108" s="366"/>
      <c r="AB108" s="366"/>
      <c r="AC108" s="366"/>
      <c r="AD108" s="366"/>
      <c r="AE108" s="366"/>
      <c r="AF108" s="366"/>
      <c r="AG108" s="366"/>
      <c r="AH108" s="366"/>
      <c r="AI108" s="366"/>
      <c r="AJ108" s="366"/>
      <c r="AK108" s="366"/>
      <c r="AL108" s="361"/>
    </row>
    <row r="109" spans="1:38">
      <c r="A109" s="359"/>
      <c r="B109" s="369">
        <v>40</v>
      </c>
      <c r="C109" s="381"/>
      <c r="D109" s="382"/>
      <c r="F109" s="379">
        <f t="shared" si="0"/>
        <v>0</v>
      </c>
      <c r="G109" s="366"/>
      <c r="H109" s="366"/>
      <c r="I109" s="366"/>
      <c r="J109" s="366"/>
      <c r="K109" s="366"/>
      <c r="L109" s="366"/>
      <c r="M109" s="366"/>
      <c r="N109" s="360"/>
      <c r="O109" s="360"/>
      <c r="P109" s="360"/>
      <c r="Q109" s="360"/>
      <c r="R109" s="360"/>
      <c r="S109" s="361"/>
      <c r="T109" s="359"/>
      <c r="U109" s="369">
        <v>40</v>
      </c>
      <c r="V109" s="375"/>
      <c r="W109" s="376"/>
      <c r="Y109" s="380">
        <f t="shared" si="1"/>
        <v>0</v>
      </c>
      <c r="Z109" s="366"/>
      <c r="AA109" s="366"/>
      <c r="AB109" s="366"/>
      <c r="AC109" s="366"/>
      <c r="AD109" s="366"/>
      <c r="AE109" s="366"/>
      <c r="AF109" s="366"/>
      <c r="AG109" s="366"/>
      <c r="AH109" s="366"/>
      <c r="AI109" s="366"/>
      <c r="AJ109" s="366"/>
      <c r="AK109" s="366"/>
      <c r="AL109" s="361"/>
    </row>
    <row r="110" spans="1:38">
      <c r="A110" s="359"/>
      <c r="B110" s="369">
        <v>41</v>
      </c>
      <c r="C110" s="381"/>
      <c r="D110" s="378"/>
      <c r="F110" s="379">
        <f t="shared" si="0"/>
        <v>0</v>
      </c>
      <c r="G110" s="366"/>
      <c r="H110" s="366"/>
      <c r="I110" s="366"/>
      <c r="J110" s="366"/>
      <c r="K110" s="366"/>
      <c r="L110" s="366"/>
      <c r="M110" s="366"/>
      <c r="N110" s="360"/>
      <c r="O110" s="360"/>
      <c r="P110" s="360"/>
      <c r="Q110" s="360"/>
      <c r="R110" s="360"/>
      <c r="S110" s="361"/>
      <c r="T110" s="359"/>
      <c r="U110" s="369">
        <v>41</v>
      </c>
      <c r="V110" s="375"/>
      <c r="W110" s="376"/>
      <c r="Y110" s="380">
        <f t="shared" si="1"/>
        <v>0</v>
      </c>
      <c r="Z110" s="366"/>
      <c r="AA110" s="366"/>
      <c r="AB110" s="366"/>
      <c r="AC110" s="366"/>
      <c r="AD110" s="366"/>
      <c r="AE110" s="366"/>
      <c r="AF110" s="366"/>
      <c r="AG110" s="366"/>
      <c r="AH110" s="366"/>
      <c r="AI110" s="366"/>
      <c r="AJ110" s="366"/>
      <c r="AK110" s="366"/>
      <c r="AL110" s="361"/>
    </row>
    <row r="111" spans="1:38">
      <c r="A111" s="359"/>
      <c r="B111" s="369">
        <v>42</v>
      </c>
      <c r="C111" s="381"/>
      <c r="D111" s="382"/>
      <c r="F111" s="379">
        <f t="shared" si="0"/>
        <v>0</v>
      </c>
      <c r="G111" s="366"/>
      <c r="H111" s="366"/>
      <c r="I111" s="366"/>
      <c r="J111" s="366"/>
      <c r="K111" s="366"/>
      <c r="L111" s="366"/>
      <c r="M111" s="366"/>
      <c r="N111" s="360"/>
      <c r="O111" s="360"/>
      <c r="P111" s="360"/>
      <c r="Q111" s="360"/>
      <c r="R111" s="360"/>
      <c r="S111" s="361"/>
      <c r="T111" s="359"/>
      <c r="U111" s="369">
        <v>42</v>
      </c>
      <c r="V111" s="375"/>
      <c r="W111" s="376"/>
      <c r="Y111" s="380">
        <f t="shared" si="1"/>
        <v>0</v>
      </c>
      <c r="Z111" s="366"/>
      <c r="AA111" s="366"/>
      <c r="AB111" s="366"/>
      <c r="AC111" s="366"/>
      <c r="AD111" s="366"/>
      <c r="AE111" s="366"/>
      <c r="AF111" s="366"/>
      <c r="AG111" s="366"/>
      <c r="AH111" s="366"/>
      <c r="AI111" s="366"/>
      <c r="AJ111" s="366"/>
      <c r="AK111" s="366"/>
      <c r="AL111" s="361"/>
    </row>
    <row r="112" spans="1:38">
      <c r="A112" s="359"/>
      <c r="B112" s="369">
        <v>43</v>
      </c>
      <c r="C112" s="381"/>
      <c r="D112" s="382"/>
      <c r="F112" s="379">
        <f t="shared" si="0"/>
        <v>0</v>
      </c>
      <c r="G112" s="366"/>
      <c r="H112" s="366"/>
      <c r="I112" s="366"/>
      <c r="J112" s="366"/>
      <c r="K112" s="366"/>
      <c r="L112" s="366"/>
      <c r="M112" s="366"/>
      <c r="N112" s="360"/>
      <c r="O112" s="360"/>
      <c r="P112" s="360"/>
      <c r="Q112" s="360"/>
      <c r="R112" s="360"/>
      <c r="S112" s="361"/>
      <c r="T112" s="359"/>
      <c r="U112" s="369">
        <v>43</v>
      </c>
      <c r="V112" s="375"/>
      <c r="W112" s="376"/>
      <c r="Y112" s="380">
        <f t="shared" si="1"/>
        <v>0</v>
      </c>
      <c r="Z112" s="366"/>
      <c r="AA112" s="366"/>
      <c r="AB112" s="366"/>
      <c r="AC112" s="366"/>
      <c r="AD112" s="366"/>
      <c r="AE112" s="366"/>
      <c r="AF112" s="366"/>
      <c r="AG112" s="366"/>
      <c r="AH112" s="366"/>
      <c r="AI112" s="366"/>
      <c r="AJ112" s="366"/>
      <c r="AK112" s="366"/>
      <c r="AL112" s="361"/>
    </row>
    <row r="113" spans="1:38">
      <c r="A113" s="359"/>
      <c r="B113" s="369">
        <v>44</v>
      </c>
      <c r="C113" s="381"/>
      <c r="D113" s="382"/>
      <c r="F113" s="379">
        <f t="shared" si="0"/>
        <v>0</v>
      </c>
      <c r="G113" s="366"/>
      <c r="H113" s="366"/>
      <c r="I113" s="366"/>
      <c r="J113" s="366"/>
      <c r="K113" s="366"/>
      <c r="L113" s="366"/>
      <c r="M113" s="366"/>
      <c r="N113" s="360"/>
      <c r="O113" s="360"/>
      <c r="P113" s="360"/>
      <c r="Q113" s="360"/>
      <c r="R113" s="360"/>
      <c r="S113" s="361"/>
      <c r="T113" s="359"/>
      <c r="U113" s="369">
        <v>44</v>
      </c>
      <c r="V113" s="375"/>
      <c r="W113" s="376"/>
      <c r="Y113" s="380">
        <f t="shared" si="1"/>
        <v>0</v>
      </c>
      <c r="Z113" s="366"/>
      <c r="AA113" s="366"/>
      <c r="AB113" s="366"/>
      <c r="AC113" s="366"/>
      <c r="AD113" s="366"/>
      <c r="AE113" s="366"/>
      <c r="AF113" s="366"/>
      <c r="AG113" s="366"/>
      <c r="AH113" s="366"/>
      <c r="AI113" s="366"/>
      <c r="AJ113" s="366"/>
      <c r="AK113" s="366"/>
      <c r="AL113" s="361"/>
    </row>
    <row r="114" spans="1:38">
      <c r="A114" s="359"/>
      <c r="B114" s="369">
        <v>45</v>
      </c>
      <c r="C114" s="381"/>
      <c r="D114" s="382"/>
      <c r="F114" s="379">
        <f t="shared" si="0"/>
        <v>0</v>
      </c>
      <c r="G114" s="366"/>
      <c r="H114" s="366"/>
      <c r="I114" s="366"/>
      <c r="J114" s="366"/>
      <c r="K114" s="366"/>
      <c r="L114" s="366"/>
      <c r="M114" s="366"/>
      <c r="N114" s="360"/>
      <c r="O114" s="360"/>
      <c r="P114" s="360"/>
      <c r="Q114" s="360"/>
      <c r="R114" s="360"/>
      <c r="S114" s="361"/>
      <c r="T114" s="359"/>
      <c r="U114" s="369">
        <v>45</v>
      </c>
      <c r="V114" s="375"/>
      <c r="W114" s="376"/>
      <c r="Y114" s="380">
        <f t="shared" si="1"/>
        <v>0</v>
      </c>
      <c r="Z114" s="366"/>
      <c r="AA114" s="366"/>
      <c r="AB114" s="366"/>
      <c r="AC114" s="366"/>
      <c r="AD114" s="366"/>
      <c r="AE114" s="366"/>
      <c r="AF114" s="366"/>
      <c r="AG114" s="366"/>
      <c r="AH114" s="366"/>
      <c r="AI114" s="366"/>
      <c r="AJ114" s="366"/>
      <c r="AK114" s="366"/>
      <c r="AL114" s="361"/>
    </row>
    <row r="115" spans="1:38">
      <c r="A115" s="359"/>
      <c r="B115" s="369">
        <v>46</v>
      </c>
      <c r="C115" s="381"/>
      <c r="D115" s="378"/>
      <c r="F115" s="379">
        <f t="shared" si="0"/>
        <v>0</v>
      </c>
      <c r="G115" s="366"/>
      <c r="H115" s="366"/>
      <c r="I115" s="366"/>
      <c r="J115" s="366"/>
      <c r="K115" s="366"/>
      <c r="L115" s="366"/>
      <c r="M115" s="366"/>
      <c r="N115" s="360"/>
      <c r="O115" s="360"/>
      <c r="P115" s="360"/>
      <c r="Q115" s="360"/>
      <c r="R115" s="360"/>
      <c r="S115" s="361"/>
      <c r="T115" s="359"/>
      <c r="U115" s="369">
        <v>46</v>
      </c>
      <c r="V115" s="375"/>
      <c r="W115" s="376"/>
      <c r="Y115" s="380">
        <f t="shared" si="1"/>
        <v>0</v>
      </c>
      <c r="Z115" s="366"/>
      <c r="AA115" s="366"/>
      <c r="AB115" s="366"/>
      <c r="AC115" s="366"/>
      <c r="AD115" s="366"/>
      <c r="AE115" s="366"/>
      <c r="AF115" s="366"/>
      <c r="AG115" s="366"/>
      <c r="AH115" s="366"/>
      <c r="AI115" s="366"/>
      <c r="AJ115" s="366"/>
      <c r="AK115" s="366"/>
      <c r="AL115" s="361"/>
    </row>
    <row r="116" spans="1:38">
      <c r="A116" s="359"/>
      <c r="B116" s="369">
        <v>47</v>
      </c>
      <c r="C116" s="381"/>
      <c r="D116" s="382"/>
      <c r="F116" s="379">
        <f t="shared" si="0"/>
        <v>0</v>
      </c>
      <c r="G116" s="366"/>
      <c r="H116" s="366"/>
      <c r="I116" s="366"/>
      <c r="J116" s="366"/>
      <c r="K116" s="366"/>
      <c r="L116" s="366"/>
      <c r="M116" s="366"/>
      <c r="N116" s="360"/>
      <c r="O116" s="360"/>
      <c r="P116" s="360"/>
      <c r="Q116" s="360"/>
      <c r="R116" s="360"/>
      <c r="S116" s="361"/>
      <c r="T116" s="359"/>
      <c r="U116" s="369">
        <v>47</v>
      </c>
      <c r="V116" s="375"/>
      <c r="W116" s="376"/>
      <c r="Y116" s="380">
        <f t="shared" si="1"/>
        <v>0</v>
      </c>
      <c r="Z116" s="366"/>
      <c r="AA116" s="366"/>
      <c r="AB116" s="366"/>
      <c r="AC116" s="366"/>
      <c r="AD116" s="366"/>
      <c r="AE116" s="366"/>
      <c r="AF116" s="366"/>
      <c r="AG116" s="366"/>
      <c r="AH116" s="366"/>
      <c r="AI116" s="366"/>
      <c r="AJ116" s="366"/>
      <c r="AK116" s="366"/>
      <c r="AL116" s="361"/>
    </row>
    <row r="117" spans="1:38">
      <c r="A117" s="359"/>
      <c r="B117" s="369">
        <v>48</v>
      </c>
      <c r="C117" s="381"/>
      <c r="D117" s="382"/>
      <c r="F117" s="379">
        <f t="shared" si="0"/>
        <v>0</v>
      </c>
      <c r="G117" s="366"/>
      <c r="H117" s="366"/>
      <c r="I117" s="366"/>
      <c r="J117" s="366"/>
      <c r="K117" s="366"/>
      <c r="L117" s="366"/>
      <c r="M117" s="366"/>
      <c r="N117" s="360"/>
      <c r="O117" s="360"/>
      <c r="P117" s="360"/>
      <c r="Q117" s="360"/>
      <c r="R117" s="360"/>
      <c r="S117" s="361"/>
      <c r="T117" s="359"/>
      <c r="U117" s="369">
        <v>48</v>
      </c>
      <c r="V117" s="375"/>
      <c r="W117" s="376"/>
      <c r="Y117" s="380">
        <f t="shared" si="1"/>
        <v>0</v>
      </c>
      <c r="Z117" s="366"/>
      <c r="AA117" s="366"/>
      <c r="AB117" s="366"/>
      <c r="AC117" s="366"/>
      <c r="AD117" s="366"/>
      <c r="AE117" s="366"/>
      <c r="AF117" s="366"/>
      <c r="AG117" s="366"/>
      <c r="AH117" s="366"/>
      <c r="AI117" s="366"/>
      <c r="AJ117" s="366"/>
      <c r="AK117" s="366"/>
      <c r="AL117" s="361"/>
    </row>
    <row r="118" spans="1:38">
      <c r="A118" s="359"/>
      <c r="B118" s="369">
        <v>49</v>
      </c>
      <c r="C118" s="377"/>
      <c r="D118" s="382"/>
      <c r="F118" s="379">
        <f t="shared" si="0"/>
        <v>0</v>
      </c>
      <c r="G118" s="366"/>
      <c r="H118" s="366"/>
      <c r="I118" s="366"/>
      <c r="J118" s="366"/>
      <c r="K118" s="366"/>
      <c r="L118" s="366"/>
      <c r="M118" s="366"/>
      <c r="N118" s="360"/>
      <c r="O118" s="360"/>
      <c r="P118" s="360"/>
      <c r="Q118" s="360"/>
      <c r="R118" s="360"/>
      <c r="S118" s="361"/>
      <c r="T118" s="359"/>
      <c r="U118" s="369">
        <v>49</v>
      </c>
      <c r="V118" s="375"/>
      <c r="W118" s="376"/>
      <c r="Y118" s="380">
        <f t="shared" si="1"/>
        <v>0</v>
      </c>
      <c r="Z118" s="366"/>
      <c r="AA118" s="366"/>
      <c r="AB118" s="366"/>
      <c r="AC118" s="366"/>
      <c r="AD118" s="366"/>
      <c r="AE118" s="366"/>
      <c r="AF118" s="366"/>
      <c r="AG118" s="366"/>
      <c r="AH118" s="366"/>
      <c r="AI118" s="366"/>
      <c r="AJ118" s="366"/>
      <c r="AK118" s="366"/>
      <c r="AL118" s="361"/>
    </row>
    <row r="119" spans="1:38">
      <c r="A119" s="359"/>
      <c r="B119" s="369">
        <v>50</v>
      </c>
      <c r="C119" s="381"/>
      <c r="D119" s="382"/>
      <c r="F119" s="379">
        <f t="shared" si="0"/>
        <v>0</v>
      </c>
      <c r="G119" s="366"/>
      <c r="H119" s="366"/>
      <c r="I119" s="366"/>
      <c r="J119" s="366"/>
      <c r="K119" s="366"/>
      <c r="L119" s="366"/>
      <c r="M119" s="366"/>
      <c r="N119" s="360"/>
      <c r="O119" s="360"/>
      <c r="P119" s="360"/>
      <c r="Q119" s="360"/>
      <c r="R119" s="360"/>
      <c r="S119" s="361"/>
      <c r="T119" s="359"/>
      <c r="U119" s="369">
        <v>50</v>
      </c>
      <c r="V119" s="375"/>
      <c r="W119" s="376"/>
      <c r="Y119" s="380">
        <f t="shared" si="1"/>
        <v>0</v>
      </c>
      <c r="Z119" s="366"/>
      <c r="AA119" s="366"/>
      <c r="AB119" s="366"/>
      <c r="AC119" s="366"/>
      <c r="AD119" s="366"/>
      <c r="AE119" s="366"/>
      <c r="AF119" s="366"/>
      <c r="AG119" s="366"/>
      <c r="AH119" s="366"/>
      <c r="AI119" s="366"/>
      <c r="AJ119" s="366"/>
      <c r="AK119" s="366"/>
      <c r="AL119" s="361"/>
    </row>
    <row r="120" spans="1:38">
      <c r="A120" s="359"/>
      <c r="B120" s="369">
        <v>51</v>
      </c>
      <c r="C120" s="381"/>
      <c r="D120" s="378"/>
      <c r="F120" s="379">
        <f t="shared" si="0"/>
        <v>0</v>
      </c>
      <c r="G120" s="366"/>
      <c r="H120" s="366"/>
      <c r="I120" s="366"/>
      <c r="J120" s="366"/>
      <c r="K120" s="366"/>
      <c r="L120" s="366"/>
      <c r="M120" s="366"/>
      <c r="N120" s="360"/>
      <c r="O120" s="360"/>
      <c r="P120" s="360"/>
      <c r="Q120" s="360"/>
      <c r="R120" s="360"/>
      <c r="S120" s="361"/>
      <c r="T120" s="359"/>
      <c r="U120" s="369">
        <v>51</v>
      </c>
      <c r="V120" s="375"/>
      <c r="W120" s="376"/>
      <c r="Y120" s="380">
        <f t="shared" si="1"/>
        <v>0</v>
      </c>
      <c r="Z120" s="366"/>
      <c r="AA120" s="366"/>
      <c r="AB120" s="366"/>
      <c r="AC120" s="366"/>
      <c r="AD120" s="366"/>
      <c r="AE120" s="366"/>
      <c r="AF120" s="366"/>
      <c r="AG120" s="366"/>
      <c r="AH120" s="366"/>
      <c r="AI120" s="366"/>
      <c r="AJ120" s="366"/>
      <c r="AK120" s="366"/>
      <c r="AL120" s="361"/>
    </row>
    <row r="121" spans="1:38">
      <c r="A121" s="359"/>
      <c r="B121" s="369">
        <v>52</v>
      </c>
      <c r="C121" s="381"/>
      <c r="D121" s="382"/>
      <c r="F121" s="379">
        <f t="shared" si="0"/>
        <v>0</v>
      </c>
      <c r="G121" s="366"/>
      <c r="H121" s="366"/>
      <c r="I121" s="366"/>
      <c r="J121" s="366"/>
      <c r="K121" s="366"/>
      <c r="L121" s="366"/>
      <c r="M121" s="366"/>
      <c r="N121" s="360"/>
      <c r="O121" s="360"/>
      <c r="P121" s="360"/>
      <c r="Q121" s="360"/>
      <c r="R121" s="360"/>
      <c r="S121" s="361"/>
      <c r="T121" s="359"/>
      <c r="U121" s="369">
        <v>52</v>
      </c>
      <c r="V121" s="375"/>
      <c r="W121" s="376"/>
      <c r="Y121" s="380">
        <f t="shared" si="1"/>
        <v>0</v>
      </c>
      <c r="Z121" s="366"/>
      <c r="AA121" s="366"/>
      <c r="AB121" s="366"/>
      <c r="AC121" s="366"/>
      <c r="AD121" s="366"/>
      <c r="AE121" s="366"/>
      <c r="AF121" s="366"/>
      <c r="AG121" s="366"/>
      <c r="AH121" s="366"/>
      <c r="AI121" s="366"/>
      <c r="AJ121" s="366"/>
      <c r="AK121" s="366"/>
      <c r="AL121" s="361"/>
    </row>
    <row r="122" spans="1:38">
      <c r="A122" s="359"/>
      <c r="B122" s="369">
        <v>53</v>
      </c>
      <c r="C122" s="381"/>
      <c r="D122" s="382"/>
      <c r="F122" s="379">
        <f t="shared" si="0"/>
        <v>0</v>
      </c>
      <c r="G122" s="366"/>
      <c r="H122" s="366"/>
      <c r="I122" s="366"/>
      <c r="J122" s="366"/>
      <c r="K122" s="366"/>
      <c r="L122" s="366"/>
      <c r="M122" s="366"/>
      <c r="N122" s="360"/>
      <c r="O122" s="360"/>
      <c r="P122" s="360"/>
      <c r="Q122" s="360"/>
      <c r="R122" s="360"/>
      <c r="S122" s="361"/>
      <c r="T122" s="359"/>
      <c r="U122" s="369">
        <v>53</v>
      </c>
      <c r="V122" s="375"/>
      <c r="W122" s="376"/>
      <c r="Y122" s="380">
        <f t="shared" si="1"/>
        <v>0</v>
      </c>
      <c r="Z122" s="366"/>
      <c r="AA122" s="366"/>
      <c r="AB122" s="366"/>
      <c r="AC122" s="366"/>
      <c r="AD122" s="366"/>
      <c r="AE122" s="366"/>
      <c r="AF122" s="366"/>
      <c r="AG122" s="366"/>
      <c r="AH122" s="366"/>
      <c r="AI122" s="366"/>
      <c r="AJ122" s="366"/>
      <c r="AK122" s="366"/>
      <c r="AL122" s="361"/>
    </row>
    <row r="123" spans="1:38">
      <c r="A123" s="359"/>
      <c r="B123" s="369">
        <v>54</v>
      </c>
      <c r="C123" s="381"/>
      <c r="D123" s="382"/>
      <c r="F123" s="379">
        <f t="shared" si="0"/>
        <v>0</v>
      </c>
      <c r="G123" s="366"/>
      <c r="H123" s="366"/>
      <c r="I123" s="366"/>
      <c r="J123" s="366"/>
      <c r="K123" s="366"/>
      <c r="L123" s="366"/>
      <c r="M123" s="366"/>
      <c r="N123" s="360"/>
      <c r="O123" s="360"/>
      <c r="P123" s="360"/>
      <c r="Q123" s="360"/>
      <c r="R123" s="360"/>
      <c r="S123" s="361"/>
      <c r="T123" s="359"/>
      <c r="U123" s="369">
        <v>54</v>
      </c>
      <c r="V123" s="375"/>
      <c r="W123" s="376"/>
      <c r="Y123" s="380">
        <f t="shared" si="1"/>
        <v>0</v>
      </c>
      <c r="Z123" s="366"/>
      <c r="AA123" s="366"/>
      <c r="AB123" s="366"/>
      <c r="AC123" s="366"/>
      <c r="AD123" s="366"/>
      <c r="AE123" s="366"/>
      <c r="AF123" s="366"/>
      <c r="AG123" s="366"/>
      <c r="AH123" s="366"/>
      <c r="AI123" s="366"/>
      <c r="AJ123" s="366"/>
      <c r="AK123" s="366"/>
      <c r="AL123" s="361"/>
    </row>
    <row r="124" spans="1:38">
      <c r="A124" s="359"/>
      <c r="B124" s="369">
        <v>55</v>
      </c>
      <c r="C124" s="381"/>
      <c r="D124" s="382"/>
      <c r="F124" s="379">
        <f t="shared" si="0"/>
        <v>0</v>
      </c>
      <c r="G124" s="366"/>
      <c r="H124" s="366"/>
      <c r="I124" s="366"/>
      <c r="J124" s="366"/>
      <c r="K124" s="366"/>
      <c r="L124" s="366"/>
      <c r="M124" s="366"/>
      <c r="N124" s="360"/>
      <c r="O124" s="360"/>
      <c r="P124" s="360"/>
      <c r="Q124" s="360"/>
      <c r="R124" s="360"/>
      <c r="S124" s="361"/>
      <c r="T124" s="359"/>
      <c r="U124" s="369">
        <v>55</v>
      </c>
      <c r="V124" s="375"/>
      <c r="W124" s="376"/>
      <c r="Y124" s="380">
        <f t="shared" si="1"/>
        <v>0</v>
      </c>
      <c r="Z124" s="366"/>
      <c r="AA124" s="366"/>
      <c r="AB124" s="366"/>
      <c r="AC124" s="366"/>
      <c r="AD124" s="366"/>
      <c r="AE124" s="366"/>
      <c r="AF124" s="366"/>
      <c r="AG124" s="366"/>
      <c r="AH124" s="366"/>
      <c r="AI124" s="366"/>
      <c r="AJ124" s="366"/>
      <c r="AK124" s="366"/>
      <c r="AL124" s="361"/>
    </row>
    <row r="125" spans="1:38">
      <c r="A125" s="359"/>
      <c r="B125" s="369">
        <v>56</v>
      </c>
      <c r="C125" s="381"/>
      <c r="D125" s="378"/>
      <c r="F125" s="379">
        <f t="shared" si="0"/>
        <v>0</v>
      </c>
      <c r="G125" s="366"/>
      <c r="H125" s="366"/>
      <c r="I125" s="366"/>
      <c r="J125" s="366"/>
      <c r="K125" s="366"/>
      <c r="L125" s="366"/>
      <c r="M125" s="366"/>
      <c r="N125" s="360"/>
      <c r="O125" s="360"/>
      <c r="P125" s="360"/>
      <c r="Q125" s="360"/>
      <c r="R125" s="360"/>
      <c r="S125" s="361"/>
      <c r="T125" s="359"/>
      <c r="U125" s="369">
        <v>56</v>
      </c>
      <c r="V125" s="375"/>
      <c r="W125" s="376"/>
      <c r="Y125" s="380">
        <f t="shared" si="1"/>
        <v>0</v>
      </c>
      <c r="Z125" s="366"/>
      <c r="AA125" s="366"/>
      <c r="AB125" s="366"/>
      <c r="AC125" s="366"/>
      <c r="AD125" s="366"/>
      <c r="AE125" s="366"/>
      <c r="AF125" s="366"/>
      <c r="AG125" s="366"/>
      <c r="AH125" s="366"/>
      <c r="AI125" s="366"/>
      <c r="AJ125" s="366"/>
      <c r="AK125" s="366"/>
      <c r="AL125" s="361"/>
    </row>
    <row r="126" spans="1:38">
      <c r="A126" s="359"/>
      <c r="B126" s="369">
        <v>57</v>
      </c>
      <c r="C126" s="381"/>
      <c r="D126" s="382"/>
      <c r="F126" s="379">
        <f t="shared" si="0"/>
        <v>0</v>
      </c>
      <c r="G126" s="366"/>
      <c r="H126" s="366"/>
      <c r="I126" s="366"/>
      <c r="J126" s="366"/>
      <c r="K126" s="366"/>
      <c r="L126" s="366"/>
      <c r="M126" s="366"/>
      <c r="N126" s="360"/>
      <c r="O126" s="360"/>
      <c r="P126" s="360"/>
      <c r="Q126" s="360"/>
      <c r="R126" s="360"/>
      <c r="S126" s="361"/>
      <c r="T126" s="359"/>
      <c r="U126" s="369">
        <v>57</v>
      </c>
      <c r="V126" s="375"/>
      <c r="W126" s="376"/>
      <c r="Y126" s="380">
        <f t="shared" si="1"/>
        <v>0</v>
      </c>
      <c r="Z126" s="366"/>
      <c r="AA126" s="366"/>
      <c r="AB126" s="366"/>
      <c r="AC126" s="366"/>
      <c r="AD126" s="366"/>
      <c r="AE126" s="366"/>
      <c r="AF126" s="366"/>
      <c r="AG126" s="366"/>
      <c r="AH126" s="366"/>
      <c r="AI126" s="366"/>
      <c r="AJ126" s="366"/>
      <c r="AK126" s="366"/>
      <c r="AL126" s="361"/>
    </row>
    <row r="127" spans="1:38">
      <c r="A127" s="359"/>
      <c r="B127" s="369">
        <v>58</v>
      </c>
      <c r="C127" s="381"/>
      <c r="D127" s="382"/>
      <c r="F127" s="379">
        <f t="shared" si="0"/>
        <v>0</v>
      </c>
      <c r="G127" s="366"/>
      <c r="H127" s="366"/>
      <c r="I127" s="366"/>
      <c r="J127" s="366"/>
      <c r="K127" s="366"/>
      <c r="L127" s="366"/>
      <c r="M127" s="366"/>
      <c r="N127" s="360"/>
      <c r="O127" s="360"/>
      <c r="P127" s="360"/>
      <c r="Q127" s="360"/>
      <c r="R127" s="360"/>
      <c r="S127" s="361"/>
      <c r="T127" s="359"/>
      <c r="U127" s="369">
        <v>58</v>
      </c>
      <c r="V127" s="375"/>
      <c r="W127" s="376"/>
      <c r="Y127" s="380">
        <f t="shared" si="1"/>
        <v>0</v>
      </c>
      <c r="Z127" s="366"/>
      <c r="AA127" s="366"/>
      <c r="AB127" s="366"/>
      <c r="AC127" s="366"/>
      <c r="AD127" s="366"/>
      <c r="AE127" s="366"/>
      <c r="AF127" s="366"/>
      <c r="AG127" s="366"/>
      <c r="AH127" s="366"/>
      <c r="AI127" s="366"/>
      <c r="AJ127" s="366"/>
      <c r="AK127" s="366"/>
      <c r="AL127" s="361"/>
    </row>
    <row r="128" spans="1:38">
      <c r="A128" s="359"/>
      <c r="B128" s="369">
        <v>59</v>
      </c>
      <c r="C128" s="381"/>
      <c r="D128" s="382"/>
      <c r="F128" s="379">
        <f t="shared" si="0"/>
        <v>0</v>
      </c>
      <c r="G128" s="366"/>
      <c r="H128" s="366"/>
      <c r="I128" s="366"/>
      <c r="J128" s="366"/>
      <c r="K128" s="366"/>
      <c r="L128" s="366"/>
      <c r="M128" s="366"/>
      <c r="N128" s="360"/>
      <c r="O128" s="360"/>
      <c r="P128" s="360"/>
      <c r="Q128" s="360"/>
      <c r="R128" s="360"/>
      <c r="S128" s="361"/>
      <c r="T128" s="359"/>
      <c r="U128" s="369">
        <v>59</v>
      </c>
      <c r="V128" s="375"/>
      <c r="W128" s="376"/>
      <c r="Y128" s="380">
        <f t="shared" si="1"/>
        <v>0</v>
      </c>
      <c r="Z128" s="366"/>
      <c r="AA128" s="366"/>
      <c r="AB128" s="366"/>
      <c r="AC128" s="366"/>
      <c r="AD128" s="366"/>
      <c r="AE128" s="366"/>
      <c r="AF128" s="366"/>
      <c r="AG128" s="366"/>
      <c r="AH128" s="366"/>
      <c r="AI128" s="366"/>
      <c r="AJ128" s="366"/>
      <c r="AK128" s="366"/>
      <c r="AL128" s="361"/>
    </row>
    <row r="129" spans="1:38">
      <c r="A129" s="359"/>
      <c r="B129" s="369">
        <v>60</v>
      </c>
      <c r="C129" s="381"/>
      <c r="D129" s="382"/>
      <c r="F129" s="379">
        <f t="shared" si="0"/>
        <v>0</v>
      </c>
      <c r="G129" s="366"/>
      <c r="H129" s="366"/>
      <c r="I129" s="366"/>
      <c r="J129" s="366"/>
      <c r="K129" s="366"/>
      <c r="L129" s="366"/>
      <c r="M129" s="366"/>
      <c r="N129" s="360"/>
      <c r="O129" s="360"/>
      <c r="P129" s="360"/>
      <c r="Q129" s="360"/>
      <c r="R129" s="360"/>
      <c r="S129" s="361"/>
      <c r="T129" s="359"/>
      <c r="U129" s="369">
        <v>60</v>
      </c>
      <c r="V129" s="375"/>
      <c r="W129" s="376"/>
      <c r="Y129" s="380">
        <f t="shared" si="1"/>
        <v>0</v>
      </c>
      <c r="Z129" s="366"/>
      <c r="AA129" s="366"/>
      <c r="AB129" s="366"/>
      <c r="AC129" s="366"/>
      <c r="AD129" s="366"/>
      <c r="AE129" s="366"/>
      <c r="AF129" s="366"/>
      <c r="AG129" s="366"/>
      <c r="AH129" s="366"/>
      <c r="AI129" s="366"/>
      <c r="AJ129" s="366"/>
      <c r="AK129" s="366"/>
      <c r="AL129" s="361"/>
    </row>
    <row r="130" spans="1:38">
      <c r="A130" s="359"/>
      <c r="B130" s="369">
        <v>61</v>
      </c>
      <c r="C130" s="381"/>
      <c r="D130" s="378"/>
      <c r="F130" s="379">
        <f t="shared" si="0"/>
        <v>0</v>
      </c>
      <c r="G130" s="366"/>
      <c r="H130" s="366"/>
      <c r="I130" s="366"/>
      <c r="J130" s="366"/>
      <c r="K130" s="366"/>
      <c r="L130" s="366"/>
      <c r="M130" s="366"/>
      <c r="N130" s="360"/>
      <c r="O130" s="360"/>
      <c r="P130" s="360"/>
      <c r="Q130" s="360"/>
      <c r="R130" s="360"/>
      <c r="S130" s="361"/>
      <c r="T130" s="359"/>
      <c r="U130" s="369">
        <v>61</v>
      </c>
      <c r="V130" s="375"/>
      <c r="W130" s="376"/>
      <c r="Y130" s="380">
        <f t="shared" si="1"/>
        <v>0</v>
      </c>
      <c r="Z130" s="366"/>
      <c r="AA130" s="366"/>
      <c r="AB130" s="366"/>
      <c r="AC130" s="366"/>
      <c r="AD130" s="366"/>
      <c r="AE130" s="366"/>
      <c r="AF130" s="366"/>
      <c r="AG130" s="366"/>
      <c r="AH130" s="366"/>
      <c r="AI130" s="366"/>
      <c r="AJ130" s="366"/>
      <c r="AK130" s="366"/>
      <c r="AL130" s="361"/>
    </row>
    <row r="131" spans="1:38">
      <c r="A131" s="359"/>
      <c r="B131" s="369">
        <v>62</v>
      </c>
      <c r="C131" s="381"/>
      <c r="D131" s="382"/>
      <c r="F131" s="379">
        <f t="shared" si="0"/>
        <v>0</v>
      </c>
      <c r="G131" s="366"/>
      <c r="H131" s="366"/>
      <c r="I131" s="366"/>
      <c r="J131" s="366"/>
      <c r="K131" s="366"/>
      <c r="L131" s="366"/>
      <c r="M131" s="366"/>
      <c r="N131" s="360"/>
      <c r="O131" s="360"/>
      <c r="P131" s="360"/>
      <c r="Q131" s="360"/>
      <c r="R131" s="360"/>
      <c r="S131" s="361"/>
      <c r="T131" s="359"/>
      <c r="U131" s="369">
        <v>62</v>
      </c>
      <c r="V131" s="375"/>
      <c r="W131" s="376"/>
      <c r="Y131" s="380">
        <f t="shared" si="1"/>
        <v>0</v>
      </c>
      <c r="Z131" s="366"/>
      <c r="AA131" s="366"/>
      <c r="AB131" s="366"/>
      <c r="AC131" s="366"/>
      <c r="AD131" s="366"/>
      <c r="AE131" s="366"/>
      <c r="AF131" s="366"/>
      <c r="AG131" s="366"/>
      <c r="AH131" s="366"/>
      <c r="AI131" s="366"/>
      <c r="AJ131" s="366"/>
      <c r="AK131" s="366"/>
      <c r="AL131" s="361"/>
    </row>
    <row r="132" spans="1:38">
      <c r="A132" s="359"/>
      <c r="B132" s="369">
        <v>63</v>
      </c>
      <c r="C132" s="381"/>
      <c r="D132" s="382"/>
      <c r="F132" s="379">
        <f t="shared" si="0"/>
        <v>0</v>
      </c>
      <c r="G132" s="366"/>
      <c r="H132" s="366"/>
      <c r="I132" s="366"/>
      <c r="J132" s="366"/>
      <c r="K132" s="366"/>
      <c r="L132" s="366"/>
      <c r="M132" s="366"/>
      <c r="N132" s="360"/>
      <c r="O132" s="360"/>
      <c r="P132" s="360"/>
      <c r="Q132" s="360"/>
      <c r="R132" s="360"/>
      <c r="S132" s="361"/>
      <c r="T132" s="359"/>
      <c r="U132" s="369">
        <v>63</v>
      </c>
      <c r="V132" s="375"/>
      <c r="W132" s="376"/>
      <c r="Y132" s="380">
        <f t="shared" si="1"/>
        <v>0</v>
      </c>
      <c r="Z132" s="366"/>
      <c r="AA132" s="366"/>
      <c r="AB132" s="366"/>
      <c r="AC132" s="366"/>
      <c r="AD132" s="366"/>
      <c r="AE132" s="366"/>
      <c r="AF132" s="366"/>
      <c r="AG132" s="366"/>
      <c r="AH132" s="366"/>
      <c r="AI132" s="366"/>
      <c r="AJ132" s="366"/>
      <c r="AK132" s="366"/>
      <c r="AL132" s="361"/>
    </row>
    <row r="133" spans="1:38">
      <c r="A133" s="359"/>
      <c r="B133" s="369">
        <v>64</v>
      </c>
      <c r="C133" s="377"/>
      <c r="D133" s="382"/>
      <c r="F133" s="379">
        <f t="shared" si="0"/>
        <v>0</v>
      </c>
      <c r="G133" s="366"/>
      <c r="H133" s="366"/>
      <c r="I133" s="366"/>
      <c r="J133" s="366"/>
      <c r="K133" s="366"/>
      <c r="L133" s="366"/>
      <c r="M133" s="366"/>
      <c r="N133" s="360"/>
      <c r="O133" s="360"/>
      <c r="P133" s="360"/>
      <c r="Q133" s="360"/>
      <c r="R133" s="360"/>
      <c r="S133" s="361"/>
      <c r="T133" s="359"/>
      <c r="U133" s="369">
        <v>64</v>
      </c>
      <c r="V133" s="375"/>
      <c r="W133" s="376"/>
      <c r="Y133" s="380">
        <f t="shared" si="1"/>
        <v>0</v>
      </c>
      <c r="Z133" s="366"/>
      <c r="AA133" s="366"/>
      <c r="AB133" s="366"/>
      <c r="AC133" s="366"/>
      <c r="AD133" s="366"/>
      <c r="AE133" s="366"/>
      <c r="AF133" s="366"/>
      <c r="AG133" s="366"/>
      <c r="AH133" s="366"/>
      <c r="AI133" s="366"/>
      <c r="AJ133" s="366"/>
      <c r="AK133" s="366"/>
      <c r="AL133" s="361"/>
    </row>
    <row r="134" spans="1:38">
      <c r="A134" s="359"/>
      <c r="B134" s="369">
        <v>65</v>
      </c>
      <c r="C134" s="377"/>
      <c r="D134" s="382"/>
      <c r="F134" s="379">
        <f t="shared" si="0"/>
        <v>0</v>
      </c>
      <c r="G134" s="366"/>
      <c r="H134" s="366"/>
      <c r="I134" s="366"/>
      <c r="J134" s="366"/>
      <c r="K134" s="366"/>
      <c r="L134" s="366"/>
      <c r="M134" s="366"/>
      <c r="N134" s="360"/>
      <c r="O134" s="360"/>
      <c r="P134" s="360"/>
      <c r="Q134" s="360"/>
      <c r="R134" s="360"/>
      <c r="S134" s="361"/>
      <c r="T134" s="359"/>
      <c r="U134" s="369">
        <v>65</v>
      </c>
      <c r="V134" s="375"/>
      <c r="W134" s="376"/>
      <c r="Y134" s="380">
        <f t="shared" si="1"/>
        <v>0</v>
      </c>
      <c r="Z134" s="366"/>
      <c r="AA134" s="366"/>
      <c r="AB134" s="366"/>
      <c r="AC134" s="366"/>
      <c r="AD134" s="366"/>
      <c r="AE134" s="366"/>
      <c r="AF134" s="366"/>
      <c r="AG134" s="366"/>
      <c r="AH134" s="366"/>
      <c r="AI134" s="366"/>
      <c r="AJ134" s="366"/>
      <c r="AK134" s="366"/>
      <c r="AL134" s="361"/>
    </row>
    <row r="135" spans="1:38">
      <c r="A135" s="359"/>
      <c r="B135" s="369">
        <v>66</v>
      </c>
      <c r="C135" s="377"/>
      <c r="D135" s="378"/>
      <c r="F135" s="379">
        <f t="shared" ref="F135:F198" si="2">D135-D134</f>
        <v>0</v>
      </c>
      <c r="G135" s="366"/>
      <c r="H135" s="366"/>
      <c r="I135" s="366"/>
      <c r="J135" s="366"/>
      <c r="K135" s="366"/>
      <c r="L135" s="366"/>
      <c r="M135" s="366"/>
      <c r="N135" s="360"/>
      <c r="O135" s="360"/>
      <c r="P135" s="360"/>
      <c r="Q135" s="360"/>
      <c r="R135" s="360"/>
      <c r="S135" s="361"/>
      <c r="T135" s="359"/>
      <c r="U135" s="369">
        <v>66</v>
      </c>
      <c r="V135" s="375"/>
      <c r="W135" s="376"/>
      <c r="Y135" s="380">
        <f t="shared" ref="Y135:Y198" si="3">W135-W134</f>
        <v>0</v>
      </c>
      <c r="Z135" s="366"/>
      <c r="AA135" s="366"/>
      <c r="AB135" s="366"/>
      <c r="AC135" s="366"/>
      <c r="AD135" s="366"/>
      <c r="AE135" s="366"/>
      <c r="AF135" s="366"/>
      <c r="AG135" s="366"/>
      <c r="AH135" s="366"/>
      <c r="AI135" s="366"/>
      <c r="AJ135" s="366"/>
      <c r="AK135" s="366"/>
      <c r="AL135" s="361"/>
    </row>
    <row r="136" spans="1:38">
      <c r="A136" s="359"/>
      <c r="B136" s="369">
        <v>67</v>
      </c>
      <c r="C136" s="381"/>
      <c r="D136" s="382"/>
      <c r="F136" s="379">
        <f t="shared" si="2"/>
        <v>0</v>
      </c>
      <c r="G136" s="366"/>
      <c r="H136" s="366"/>
      <c r="I136" s="366"/>
      <c r="J136" s="366"/>
      <c r="K136" s="366"/>
      <c r="L136" s="366"/>
      <c r="M136" s="366"/>
      <c r="N136" s="360"/>
      <c r="O136" s="360"/>
      <c r="P136" s="360"/>
      <c r="Q136" s="360"/>
      <c r="R136" s="360"/>
      <c r="S136" s="361"/>
      <c r="T136" s="359"/>
      <c r="U136" s="369">
        <v>67</v>
      </c>
      <c r="V136" s="375"/>
      <c r="W136" s="376"/>
      <c r="Y136" s="380">
        <f t="shared" si="3"/>
        <v>0</v>
      </c>
      <c r="Z136" s="366"/>
      <c r="AA136" s="366"/>
      <c r="AB136" s="366"/>
      <c r="AC136" s="366"/>
      <c r="AD136" s="366"/>
      <c r="AE136" s="366"/>
      <c r="AF136" s="366"/>
      <c r="AG136" s="366"/>
      <c r="AH136" s="366"/>
      <c r="AI136" s="366"/>
      <c r="AJ136" s="366"/>
      <c r="AK136" s="366"/>
      <c r="AL136" s="361"/>
    </row>
    <row r="137" spans="1:38">
      <c r="A137" s="359"/>
      <c r="B137" s="369">
        <v>68</v>
      </c>
      <c r="C137" s="381"/>
      <c r="D137" s="382"/>
      <c r="F137" s="379">
        <f t="shared" si="2"/>
        <v>0</v>
      </c>
      <c r="G137" s="366"/>
      <c r="H137" s="366"/>
      <c r="I137" s="366"/>
      <c r="J137" s="366"/>
      <c r="K137" s="366"/>
      <c r="L137" s="366"/>
      <c r="M137" s="366"/>
      <c r="N137" s="360"/>
      <c r="O137" s="360"/>
      <c r="P137" s="360"/>
      <c r="Q137" s="360"/>
      <c r="R137" s="360"/>
      <c r="S137" s="361"/>
      <c r="T137" s="359"/>
      <c r="U137" s="369">
        <v>68</v>
      </c>
      <c r="V137" s="375"/>
      <c r="W137" s="376"/>
      <c r="Y137" s="380">
        <f t="shared" si="3"/>
        <v>0</v>
      </c>
      <c r="Z137" s="366"/>
      <c r="AA137" s="366"/>
      <c r="AB137" s="366"/>
      <c r="AC137" s="366"/>
      <c r="AD137" s="366"/>
      <c r="AE137" s="366"/>
      <c r="AF137" s="366"/>
      <c r="AG137" s="366"/>
      <c r="AH137" s="366"/>
      <c r="AI137" s="366"/>
      <c r="AJ137" s="366"/>
      <c r="AK137" s="366"/>
      <c r="AL137" s="361"/>
    </row>
    <row r="138" spans="1:38">
      <c r="A138" s="359"/>
      <c r="B138" s="369">
        <v>69</v>
      </c>
      <c r="C138" s="381"/>
      <c r="D138" s="382"/>
      <c r="F138" s="379">
        <f t="shared" si="2"/>
        <v>0</v>
      </c>
      <c r="G138" s="366"/>
      <c r="H138" s="366"/>
      <c r="I138" s="366"/>
      <c r="J138" s="366"/>
      <c r="K138" s="366"/>
      <c r="L138" s="366"/>
      <c r="M138" s="366"/>
      <c r="N138" s="360"/>
      <c r="O138" s="360"/>
      <c r="P138" s="360"/>
      <c r="Q138" s="360"/>
      <c r="R138" s="360"/>
      <c r="S138" s="361"/>
      <c r="T138" s="359"/>
      <c r="U138" s="369">
        <v>69</v>
      </c>
      <c r="V138" s="375"/>
      <c r="W138" s="376"/>
      <c r="Y138" s="380">
        <f t="shared" si="3"/>
        <v>0</v>
      </c>
      <c r="Z138" s="366"/>
      <c r="AA138" s="366"/>
      <c r="AB138" s="366"/>
      <c r="AC138" s="366"/>
      <c r="AD138" s="366"/>
      <c r="AE138" s="366"/>
      <c r="AF138" s="366"/>
      <c r="AG138" s="366"/>
      <c r="AH138" s="366"/>
      <c r="AI138" s="366"/>
      <c r="AJ138" s="366"/>
      <c r="AK138" s="366"/>
      <c r="AL138" s="361"/>
    </row>
    <row r="139" spans="1:38">
      <c r="A139" s="359"/>
      <c r="B139" s="369">
        <v>70</v>
      </c>
      <c r="C139" s="381"/>
      <c r="D139" s="382"/>
      <c r="F139" s="379">
        <f t="shared" si="2"/>
        <v>0</v>
      </c>
      <c r="G139" s="366"/>
      <c r="H139" s="366"/>
      <c r="I139" s="366"/>
      <c r="J139" s="366"/>
      <c r="K139" s="366"/>
      <c r="L139" s="366"/>
      <c r="M139" s="366"/>
      <c r="N139" s="360"/>
      <c r="O139" s="360"/>
      <c r="P139" s="360"/>
      <c r="Q139" s="360"/>
      <c r="R139" s="360"/>
      <c r="S139" s="361"/>
      <c r="T139" s="359"/>
      <c r="U139" s="369">
        <v>70</v>
      </c>
      <c r="V139" s="375"/>
      <c r="W139" s="376"/>
      <c r="Y139" s="380">
        <f t="shared" si="3"/>
        <v>0</v>
      </c>
      <c r="Z139" s="366"/>
      <c r="AA139" s="366"/>
      <c r="AB139" s="366"/>
      <c r="AC139" s="366"/>
      <c r="AD139" s="366"/>
      <c r="AE139" s="366"/>
      <c r="AF139" s="366"/>
      <c r="AG139" s="366"/>
      <c r="AH139" s="366"/>
      <c r="AI139" s="366"/>
      <c r="AJ139" s="366"/>
      <c r="AK139" s="366"/>
      <c r="AL139" s="361"/>
    </row>
    <row r="140" spans="1:38">
      <c r="A140" s="359"/>
      <c r="B140" s="369">
        <v>71</v>
      </c>
      <c r="C140" s="381"/>
      <c r="D140" s="378"/>
      <c r="F140" s="379">
        <f t="shared" si="2"/>
        <v>0</v>
      </c>
      <c r="G140" s="366"/>
      <c r="H140" s="366"/>
      <c r="I140" s="366"/>
      <c r="J140" s="366"/>
      <c r="K140" s="366"/>
      <c r="L140" s="366"/>
      <c r="M140" s="366"/>
      <c r="N140" s="360"/>
      <c r="O140" s="360"/>
      <c r="P140" s="360"/>
      <c r="Q140" s="360"/>
      <c r="R140" s="360"/>
      <c r="S140" s="361"/>
      <c r="T140" s="359"/>
      <c r="U140" s="369">
        <v>71</v>
      </c>
      <c r="V140" s="375"/>
      <c r="W140" s="376"/>
      <c r="Y140" s="380">
        <f t="shared" si="3"/>
        <v>0</v>
      </c>
      <c r="Z140" s="366"/>
      <c r="AA140" s="366"/>
      <c r="AB140" s="366"/>
      <c r="AC140" s="366"/>
      <c r="AD140" s="366"/>
      <c r="AE140" s="366"/>
      <c r="AF140" s="366"/>
      <c r="AG140" s="366"/>
      <c r="AH140" s="366"/>
      <c r="AI140" s="366"/>
      <c r="AJ140" s="366"/>
      <c r="AK140" s="366"/>
      <c r="AL140" s="361"/>
    </row>
    <row r="141" spans="1:38">
      <c r="A141" s="359"/>
      <c r="B141" s="369">
        <v>72</v>
      </c>
      <c r="C141" s="381"/>
      <c r="D141" s="382"/>
      <c r="F141" s="379">
        <f t="shared" si="2"/>
        <v>0</v>
      </c>
      <c r="G141" s="366"/>
      <c r="H141" s="366"/>
      <c r="I141" s="366"/>
      <c r="J141" s="366"/>
      <c r="K141" s="366"/>
      <c r="L141" s="366"/>
      <c r="M141" s="366"/>
      <c r="N141" s="360"/>
      <c r="O141" s="360"/>
      <c r="P141" s="360"/>
      <c r="Q141" s="360"/>
      <c r="R141" s="360"/>
      <c r="S141" s="361"/>
      <c r="T141" s="359"/>
      <c r="U141" s="369">
        <v>72</v>
      </c>
      <c r="V141" s="375"/>
      <c r="W141" s="376"/>
      <c r="Y141" s="380">
        <f t="shared" si="3"/>
        <v>0</v>
      </c>
      <c r="Z141" s="366"/>
      <c r="AA141" s="366"/>
      <c r="AB141" s="366"/>
      <c r="AC141" s="366"/>
      <c r="AD141" s="366"/>
      <c r="AE141" s="366"/>
      <c r="AF141" s="366"/>
      <c r="AG141" s="366"/>
      <c r="AH141" s="366"/>
      <c r="AI141" s="366"/>
      <c r="AJ141" s="366"/>
      <c r="AK141" s="366"/>
      <c r="AL141" s="361"/>
    </row>
    <row r="142" spans="1:38">
      <c r="A142" s="359"/>
      <c r="B142" s="369">
        <v>73</v>
      </c>
      <c r="C142" s="381"/>
      <c r="D142" s="382"/>
      <c r="F142" s="379">
        <f t="shared" si="2"/>
        <v>0</v>
      </c>
      <c r="G142" s="366"/>
      <c r="H142" s="366"/>
      <c r="I142" s="366"/>
      <c r="J142" s="366"/>
      <c r="K142" s="366"/>
      <c r="L142" s="366"/>
      <c r="M142" s="366"/>
      <c r="N142" s="360"/>
      <c r="O142" s="360"/>
      <c r="P142" s="360"/>
      <c r="Q142" s="360"/>
      <c r="R142" s="360"/>
      <c r="S142" s="361"/>
      <c r="T142" s="359"/>
      <c r="U142" s="369">
        <v>73</v>
      </c>
      <c r="V142" s="375"/>
      <c r="W142" s="376"/>
      <c r="Y142" s="380">
        <f t="shared" si="3"/>
        <v>0</v>
      </c>
      <c r="Z142" s="366"/>
      <c r="AA142" s="366"/>
      <c r="AB142" s="366"/>
      <c r="AC142" s="366"/>
      <c r="AD142" s="366"/>
      <c r="AE142" s="366"/>
      <c r="AF142" s="366"/>
      <c r="AG142" s="366"/>
      <c r="AH142" s="366"/>
      <c r="AI142" s="366"/>
      <c r="AJ142" s="366"/>
      <c r="AK142" s="366"/>
      <c r="AL142" s="361"/>
    </row>
    <row r="143" spans="1:38">
      <c r="A143" s="359"/>
      <c r="B143" s="369">
        <v>74</v>
      </c>
      <c r="C143" s="381"/>
      <c r="D143" s="382"/>
      <c r="F143" s="379">
        <f t="shared" si="2"/>
        <v>0</v>
      </c>
      <c r="G143" s="366"/>
      <c r="H143" s="366"/>
      <c r="I143" s="366"/>
      <c r="J143" s="366"/>
      <c r="K143" s="366"/>
      <c r="L143" s="366"/>
      <c r="M143" s="366"/>
      <c r="N143" s="360"/>
      <c r="O143" s="360"/>
      <c r="P143" s="360"/>
      <c r="Q143" s="360"/>
      <c r="R143" s="360"/>
      <c r="S143" s="361"/>
      <c r="T143" s="359"/>
      <c r="U143" s="369">
        <v>74</v>
      </c>
      <c r="V143" s="375"/>
      <c r="W143" s="376"/>
      <c r="Y143" s="380">
        <f t="shared" si="3"/>
        <v>0</v>
      </c>
      <c r="Z143" s="366"/>
      <c r="AA143" s="366"/>
      <c r="AB143" s="366"/>
      <c r="AC143" s="366"/>
      <c r="AD143" s="366"/>
      <c r="AE143" s="366"/>
      <c r="AF143" s="366"/>
      <c r="AG143" s="366"/>
      <c r="AH143" s="366"/>
      <c r="AI143" s="366"/>
      <c r="AJ143" s="366"/>
      <c r="AK143" s="366"/>
      <c r="AL143" s="361"/>
    </row>
    <row r="144" spans="1:38">
      <c r="A144" s="359"/>
      <c r="B144" s="369">
        <v>75</v>
      </c>
      <c r="C144" s="381"/>
      <c r="D144" s="382"/>
      <c r="F144" s="379">
        <f t="shared" si="2"/>
        <v>0</v>
      </c>
      <c r="G144" s="366"/>
      <c r="H144" s="366"/>
      <c r="I144" s="366"/>
      <c r="J144" s="366"/>
      <c r="K144" s="366"/>
      <c r="L144" s="366"/>
      <c r="M144" s="366"/>
      <c r="N144" s="360"/>
      <c r="O144" s="360"/>
      <c r="P144" s="360"/>
      <c r="Q144" s="360"/>
      <c r="R144" s="360"/>
      <c r="S144" s="361"/>
      <c r="T144" s="359"/>
      <c r="U144" s="369">
        <v>75</v>
      </c>
      <c r="V144" s="375"/>
      <c r="W144" s="376"/>
      <c r="Y144" s="380">
        <f t="shared" si="3"/>
        <v>0</v>
      </c>
      <c r="Z144" s="366"/>
      <c r="AA144" s="366"/>
      <c r="AB144" s="366"/>
      <c r="AC144" s="366"/>
      <c r="AD144" s="366"/>
      <c r="AE144" s="366"/>
      <c r="AF144" s="366"/>
      <c r="AG144" s="366"/>
      <c r="AH144" s="366"/>
      <c r="AI144" s="366"/>
      <c r="AJ144" s="366"/>
      <c r="AK144" s="366"/>
      <c r="AL144" s="361"/>
    </row>
    <row r="145" spans="1:38">
      <c r="A145" s="359"/>
      <c r="B145" s="369">
        <v>76</v>
      </c>
      <c r="C145" s="381"/>
      <c r="D145" s="378"/>
      <c r="F145" s="379">
        <f t="shared" si="2"/>
        <v>0</v>
      </c>
      <c r="G145" s="366"/>
      <c r="H145" s="366"/>
      <c r="I145" s="366"/>
      <c r="J145" s="366"/>
      <c r="K145" s="366"/>
      <c r="L145" s="366"/>
      <c r="M145" s="366"/>
      <c r="N145" s="360"/>
      <c r="O145" s="360"/>
      <c r="P145" s="360"/>
      <c r="Q145" s="360"/>
      <c r="R145" s="360"/>
      <c r="S145" s="361"/>
      <c r="T145" s="359"/>
      <c r="U145" s="369">
        <v>76</v>
      </c>
      <c r="V145" s="375"/>
      <c r="W145" s="376"/>
      <c r="Y145" s="380">
        <f t="shared" si="3"/>
        <v>0</v>
      </c>
      <c r="Z145" s="366"/>
      <c r="AA145" s="366"/>
      <c r="AB145" s="366"/>
      <c r="AC145" s="366"/>
      <c r="AD145" s="366"/>
      <c r="AE145" s="366"/>
      <c r="AF145" s="366"/>
      <c r="AG145" s="366"/>
      <c r="AH145" s="366"/>
      <c r="AI145" s="366"/>
      <c r="AJ145" s="366"/>
      <c r="AK145" s="366"/>
      <c r="AL145" s="361"/>
    </row>
    <row r="146" spans="1:38">
      <c r="A146" s="359"/>
      <c r="B146" s="369">
        <v>77</v>
      </c>
      <c r="C146" s="381"/>
      <c r="D146" s="382"/>
      <c r="F146" s="379">
        <f t="shared" si="2"/>
        <v>0</v>
      </c>
      <c r="G146" s="366"/>
      <c r="H146" s="366"/>
      <c r="I146" s="366"/>
      <c r="J146" s="366"/>
      <c r="K146" s="366"/>
      <c r="L146" s="366"/>
      <c r="M146" s="366"/>
      <c r="N146" s="360"/>
      <c r="O146" s="360"/>
      <c r="P146" s="360"/>
      <c r="Q146" s="360"/>
      <c r="R146" s="360"/>
      <c r="S146" s="361"/>
      <c r="T146" s="359"/>
      <c r="U146" s="369">
        <v>77</v>
      </c>
      <c r="V146" s="375"/>
      <c r="W146" s="376"/>
      <c r="Y146" s="380">
        <f t="shared" si="3"/>
        <v>0</v>
      </c>
      <c r="Z146" s="366"/>
      <c r="AA146" s="366"/>
      <c r="AB146" s="366"/>
      <c r="AC146" s="366"/>
      <c r="AD146" s="366"/>
      <c r="AE146" s="366"/>
      <c r="AF146" s="366"/>
      <c r="AG146" s="366"/>
      <c r="AH146" s="366"/>
      <c r="AI146" s="366"/>
      <c r="AJ146" s="366"/>
      <c r="AK146" s="366"/>
      <c r="AL146" s="361"/>
    </row>
    <row r="147" spans="1:38">
      <c r="A147" s="359"/>
      <c r="B147" s="369">
        <v>78</v>
      </c>
      <c r="C147" s="381"/>
      <c r="D147" s="382"/>
      <c r="F147" s="379">
        <f t="shared" si="2"/>
        <v>0</v>
      </c>
      <c r="G147" s="366"/>
      <c r="H147" s="366"/>
      <c r="I147" s="366"/>
      <c r="J147" s="366"/>
      <c r="K147" s="366"/>
      <c r="L147" s="366"/>
      <c r="M147" s="366"/>
      <c r="N147" s="360"/>
      <c r="O147" s="360"/>
      <c r="P147" s="360"/>
      <c r="Q147" s="360"/>
      <c r="R147" s="360"/>
      <c r="S147" s="361"/>
      <c r="T147" s="359"/>
      <c r="U147" s="369">
        <v>78</v>
      </c>
      <c r="V147" s="375"/>
      <c r="W147" s="376"/>
      <c r="Y147" s="380">
        <f t="shared" si="3"/>
        <v>0</v>
      </c>
      <c r="Z147" s="366"/>
      <c r="AA147" s="366"/>
      <c r="AB147" s="366"/>
      <c r="AC147" s="366"/>
      <c r="AD147" s="366"/>
      <c r="AE147" s="366"/>
      <c r="AF147" s="366"/>
      <c r="AG147" s="366"/>
      <c r="AH147" s="366"/>
      <c r="AI147" s="366"/>
      <c r="AJ147" s="366"/>
      <c r="AK147" s="366"/>
      <c r="AL147" s="361"/>
    </row>
    <row r="148" spans="1:38">
      <c r="A148" s="359"/>
      <c r="B148" s="369">
        <v>79</v>
      </c>
      <c r="C148" s="381"/>
      <c r="D148" s="382"/>
      <c r="F148" s="379">
        <f t="shared" si="2"/>
        <v>0</v>
      </c>
      <c r="G148" s="366"/>
      <c r="H148" s="366"/>
      <c r="I148" s="366"/>
      <c r="J148" s="366"/>
      <c r="K148" s="366"/>
      <c r="L148" s="366"/>
      <c r="M148" s="366"/>
      <c r="N148" s="360"/>
      <c r="O148" s="360"/>
      <c r="P148" s="360"/>
      <c r="Q148" s="360"/>
      <c r="R148" s="360"/>
      <c r="S148" s="361"/>
      <c r="T148" s="359"/>
      <c r="U148" s="369">
        <v>79</v>
      </c>
      <c r="V148" s="375"/>
      <c r="W148" s="376"/>
      <c r="Y148" s="380">
        <f t="shared" si="3"/>
        <v>0</v>
      </c>
      <c r="Z148" s="366"/>
      <c r="AA148" s="366"/>
      <c r="AB148" s="366"/>
      <c r="AC148" s="366"/>
      <c r="AD148" s="366"/>
      <c r="AE148" s="366"/>
      <c r="AF148" s="366"/>
      <c r="AG148" s="366"/>
      <c r="AH148" s="366"/>
      <c r="AI148" s="366"/>
      <c r="AJ148" s="366"/>
      <c r="AK148" s="366"/>
      <c r="AL148" s="361"/>
    </row>
    <row r="149" spans="1:38">
      <c r="A149" s="359"/>
      <c r="B149" s="369">
        <v>80</v>
      </c>
      <c r="C149" s="381"/>
      <c r="D149" s="382"/>
      <c r="F149" s="379">
        <f t="shared" si="2"/>
        <v>0</v>
      </c>
      <c r="G149" s="366"/>
      <c r="H149" s="366"/>
      <c r="I149" s="366"/>
      <c r="J149" s="366"/>
      <c r="K149" s="366"/>
      <c r="L149" s="366"/>
      <c r="M149" s="366"/>
      <c r="N149" s="360"/>
      <c r="O149" s="360"/>
      <c r="P149" s="360"/>
      <c r="Q149" s="360"/>
      <c r="R149" s="360"/>
      <c r="S149" s="361"/>
      <c r="T149" s="359"/>
      <c r="U149" s="369">
        <v>80</v>
      </c>
      <c r="V149" s="375"/>
      <c r="W149" s="376"/>
      <c r="Y149" s="380">
        <f t="shared" si="3"/>
        <v>0</v>
      </c>
      <c r="Z149" s="366"/>
      <c r="AA149" s="366"/>
      <c r="AB149" s="366"/>
      <c r="AC149" s="366"/>
      <c r="AD149" s="366"/>
      <c r="AE149" s="366"/>
      <c r="AF149" s="366"/>
      <c r="AG149" s="366"/>
      <c r="AH149" s="366"/>
      <c r="AI149" s="366"/>
      <c r="AJ149" s="366"/>
      <c r="AK149" s="366"/>
      <c r="AL149" s="361"/>
    </row>
    <row r="150" spans="1:38">
      <c r="A150" s="359"/>
      <c r="B150" s="369">
        <v>81</v>
      </c>
      <c r="C150" s="381"/>
      <c r="D150" s="378"/>
      <c r="F150" s="379">
        <f t="shared" si="2"/>
        <v>0</v>
      </c>
      <c r="G150" s="366"/>
      <c r="H150" s="366"/>
      <c r="I150" s="366"/>
      <c r="J150" s="366"/>
      <c r="K150" s="366"/>
      <c r="L150" s="366"/>
      <c r="M150" s="366"/>
      <c r="N150" s="360"/>
      <c r="O150" s="360"/>
      <c r="P150" s="360"/>
      <c r="Q150" s="360"/>
      <c r="R150" s="360"/>
      <c r="S150" s="361"/>
      <c r="T150" s="359"/>
      <c r="U150" s="369">
        <v>81</v>
      </c>
      <c r="V150" s="375"/>
      <c r="W150" s="376"/>
      <c r="Y150" s="380">
        <f t="shared" si="3"/>
        <v>0</v>
      </c>
      <c r="Z150" s="366"/>
      <c r="AA150" s="366"/>
      <c r="AB150" s="366"/>
      <c r="AC150" s="366"/>
      <c r="AD150" s="366"/>
      <c r="AE150" s="366"/>
      <c r="AF150" s="366"/>
      <c r="AG150" s="366"/>
      <c r="AH150" s="366"/>
      <c r="AI150" s="366"/>
      <c r="AJ150" s="366"/>
      <c r="AK150" s="366"/>
      <c r="AL150" s="361"/>
    </row>
    <row r="151" spans="1:38">
      <c r="A151" s="359"/>
      <c r="B151" s="369">
        <v>82</v>
      </c>
      <c r="C151" s="377"/>
      <c r="D151" s="382"/>
      <c r="F151" s="379">
        <f t="shared" si="2"/>
        <v>0</v>
      </c>
      <c r="G151" s="366"/>
      <c r="H151" s="366"/>
      <c r="I151" s="366"/>
      <c r="J151" s="366"/>
      <c r="K151" s="366"/>
      <c r="L151" s="366"/>
      <c r="M151" s="366"/>
      <c r="N151" s="360"/>
      <c r="O151" s="360"/>
      <c r="P151" s="360"/>
      <c r="Q151" s="360"/>
      <c r="R151" s="360"/>
      <c r="S151" s="361"/>
      <c r="T151" s="359"/>
      <c r="U151" s="369">
        <v>82</v>
      </c>
      <c r="V151" s="375"/>
      <c r="W151" s="376"/>
      <c r="Y151" s="380">
        <f t="shared" si="3"/>
        <v>0</v>
      </c>
      <c r="Z151" s="366"/>
      <c r="AA151" s="366"/>
      <c r="AB151" s="366"/>
      <c r="AC151" s="366"/>
      <c r="AD151" s="366"/>
      <c r="AE151" s="366"/>
      <c r="AF151" s="366"/>
      <c r="AG151" s="366"/>
      <c r="AH151" s="366"/>
      <c r="AI151" s="366"/>
      <c r="AJ151" s="366"/>
      <c r="AK151" s="366"/>
      <c r="AL151" s="361"/>
    </row>
    <row r="152" spans="1:38">
      <c r="A152" s="359"/>
      <c r="B152" s="369">
        <v>83</v>
      </c>
      <c r="C152" s="377"/>
      <c r="D152" s="382"/>
      <c r="F152" s="379">
        <f t="shared" si="2"/>
        <v>0</v>
      </c>
      <c r="G152" s="366"/>
      <c r="H152" s="366"/>
      <c r="I152" s="366"/>
      <c r="J152" s="366"/>
      <c r="K152" s="366"/>
      <c r="L152" s="366"/>
      <c r="M152" s="366"/>
      <c r="N152" s="360"/>
      <c r="O152" s="360"/>
      <c r="P152" s="360"/>
      <c r="Q152" s="360"/>
      <c r="R152" s="360"/>
      <c r="S152" s="361"/>
      <c r="T152" s="359"/>
      <c r="U152" s="369">
        <v>83</v>
      </c>
      <c r="V152" s="375"/>
      <c r="W152" s="376"/>
      <c r="Y152" s="380">
        <f t="shared" si="3"/>
        <v>0</v>
      </c>
      <c r="Z152" s="366"/>
      <c r="AA152" s="366"/>
      <c r="AB152" s="366"/>
      <c r="AC152" s="366"/>
      <c r="AD152" s="366"/>
      <c r="AE152" s="366"/>
      <c r="AF152" s="366"/>
      <c r="AG152" s="366"/>
      <c r="AH152" s="366"/>
      <c r="AI152" s="366"/>
      <c r="AJ152" s="366"/>
      <c r="AK152" s="366"/>
      <c r="AL152" s="361"/>
    </row>
    <row r="153" spans="1:38">
      <c r="A153" s="359"/>
      <c r="B153" s="369">
        <v>84</v>
      </c>
      <c r="C153" s="377"/>
      <c r="D153" s="382"/>
      <c r="F153" s="379">
        <f t="shared" si="2"/>
        <v>0</v>
      </c>
      <c r="G153" s="366"/>
      <c r="H153" s="366"/>
      <c r="I153" s="366"/>
      <c r="J153" s="366"/>
      <c r="K153" s="366"/>
      <c r="L153" s="366"/>
      <c r="M153" s="366"/>
      <c r="N153" s="360"/>
      <c r="O153" s="360"/>
      <c r="P153" s="360"/>
      <c r="Q153" s="360"/>
      <c r="R153" s="360"/>
      <c r="S153" s="361"/>
      <c r="T153" s="359"/>
      <c r="U153" s="369">
        <v>84</v>
      </c>
      <c r="V153" s="375"/>
      <c r="W153" s="376"/>
      <c r="Y153" s="380">
        <f t="shared" si="3"/>
        <v>0</v>
      </c>
      <c r="Z153" s="366"/>
      <c r="AA153" s="366"/>
      <c r="AB153" s="366"/>
      <c r="AC153" s="366"/>
      <c r="AD153" s="366"/>
      <c r="AE153" s="366"/>
      <c r="AF153" s="366"/>
      <c r="AG153" s="366"/>
      <c r="AH153" s="366"/>
      <c r="AI153" s="366"/>
      <c r="AJ153" s="366"/>
      <c r="AK153" s="366"/>
      <c r="AL153" s="361"/>
    </row>
    <row r="154" spans="1:38">
      <c r="A154" s="359"/>
      <c r="B154" s="369">
        <v>85</v>
      </c>
      <c r="C154" s="377"/>
      <c r="D154" s="382"/>
      <c r="F154" s="379">
        <f t="shared" si="2"/>
        <v>0</v>
      </c>
      <c r="G154" s="366"/>
      <c r="H154" s="366"/>
      <c r="I154" s="366"/>
      <c r="J154" s="366"/>
      <c r="K154" s="366"/>
      <c r="L154" s="366"/>
      <c r="M154" s="366"/>
      <c r="N154" s="360"/>
      <c r="O154" s="360"/>
      <c r="P154" s="360"/>
      <c r="Q154" s="360"/>
      <c r="R154" s="360"/>
      <c r="S154" s="361"/>
      <c r="T154" s="359"/>
      <c r="U154" s="369">
        <v>85</v>
      </c>
      <c r="V154" s="375"/>
      <c r="W154" s="376"/>
      <c r="Y154" s="380">
        <f t="shared" si="3"/>
        <v>0</v>
      </c>
      <c r="Z154" s="366"/>
      <c r="AA154" s="366"/>
      <c r="AB154" s="366"/>
      <c r="AC154" s="366"/>
      <c r="AD154" s="366"/>
      <c r="AE154" s="366"/>
      <c r="AF154" s="366"/>
      <c r="AG154" s="366"/>
      <c r="AH154" s="366"/>
      <c r="AI154" s="366"/>
      <c r="AJ154" s="366"/>
      <c r="AK154" s="366"/>
      <c r="AL154" s="361"/>
    </row>
    <row r="155" spans="1:38">
      <c r="A155" s="359"/>
      <c r="B155" s="369">
        <v>86</v>
      </c>
      <c r="C155" s="377"/>
      <c r="D155" s="378"/>
      <c r="F155" s="379">
        <f t="shared" si="2"/>
        <v>0</v>
      </c>
      <c r="G155" s="366"/>
      <c r="H155" s="366"/>
      <c r="I155" s="366"/>
      <c r="J155" s="366"/>
      <c r="K155" s="366"/>
      <c r="L155" s="366"/>
      <c r="M155" s="366"/>
      <c r="N155" s="360"/>
      <c r="O155" s="360"/>
      <c r="P155" s="360"/>
      <c r="Q155" s="360"/>
      <c r="R155" s="360"/>
      <c r="S155" s="361"/>
      <c r="T155" s="359"/>
      <c r="U155" s="369">
        <v>86</v>
      </c>
      <c r="V155" s="375"/>
      <c r="W155" s="376"/>
      <c r="Y155" s="380">
        <f t="shared" si="3"/>
        <v>0</v>
      </c>
      <c r="Z155" s="366"/>
      <c r="AA155" s="366"/>
      <c r="AB155" s="366"/>
      <c r="AC155" s="366"/>
      <c r="AD155" s="366"/>
      <c r="AE155" s="366"/>
      <c r="AF155" s="366"/>
      <c r="AG155" s="366"/>
      <c r="AH155" s="366"/>
      <c r="AI155" s="366"/>
      <c r="AJ155" s="366"/>
      <c r="AK155" s="366"/>
      <c r="AL155" s="361"/>
    </row>
    <row r="156" spans="1:38">
      <c r="A156" s="359"/>
      <c r="B156" s="369">
        <v>87</v>
      </c>
      <c r="C156" s="377"/>
      <c r="D156" s="382"/>
      <c r="F156" s="379">
        <f t="shared" si="2"/>
        <v>0</v>
      </c>
      <c r="G156" s="366"/>
      <c r="H156" s="366"/>
      <c r="I156" s="366"/>
      <c r="J156" s="366"/>
      <c r="K156" s="366"/>
      <c r="L156" s="366"/>
      <c r="M156" s="366"/>
      <c r="N156" s="360"/>
      <c r="O156" s="360"/>
      <c r="P156" s="360"/>
      <c r="Q156" s="360"/>
      <c r="R156" s="360"/>
      <c r="S156" s="361"/>
      <c r="T156" s="359"/>
      <c r="U156" s="369">
        <v>87</v>
      </c>
      <c r="V156" s="375"/>
      <c r="W156" s="376"/>
      <c r="Y156" s="380">
        <f t="shared" si="3"/>
        <v>0</v>
      </c>
      <c r="Z156" s="366"/>
      <c r="AA156" s="366"/>
      <c r="AB156" s="366"/>
      <c r="AC156" s="366"/>
      <c r="AD156" s="366"/>
      <c r="AE156" s="366"/>
      <c r="AF156" s="366"/>
      <c r="AG156" s="366"/>
      <c r="AH156" s="366"/>
      <c r="AI156" s="366"/>
      <c r="AJ156" s="366"/>
      <c r="AK156" s="366"/>
      <c r="AL156" s="361"/>
    </row>
    <row r="157" spans="1:38">
      <c r="A157" s="359"/>
      <c r="B157" s="369">
        <v>88</v>
      </c>
      <c r="C157" s="381"/>
      <c r="D157" s="382"/>
      <c r="F157" s="379">
        <f t="shared" si="2"/>
        <v>0</v>
      </c>
      <c r="G157" s="366"/>
      <c r="H157" s="366"/>
      <c r="I157" s="366"/>
      <c r="J157" s="366"/>
      <c r="K157" s="366"/>
      <c r="L157" s="366"/>
      <c r="M157" s="366"/>
      <c r="N157" s="360"/>
      <c r="O157" s="360"/>
      <c r="P157" s="360"/>
      <c r="Q157" s="360"/>
      <c r="R157" s="360"/>
      <c r="S157" s="361"/>
      <c r="T157" s="359"/>
      <c r="U157" s="369">
        <v>88</v>
      </c>
      <c r="V157" s="375"/>
      <c r="W157" s="376"/>
      <c r="Y157" s="380">
        <f t="shared" si="3"/>
        <v>0</v>
      </c>
      <c r="Z157" s="366"/>
      <c r="AA157" s="366"/>
      <c r="AB157" s="366"/>
      <c r="AC157" s="366"/>
      <c r="AD157" s="366"/>
      <c r="AE157" s="366"/>
      <c r="AF157" s="366"/>
      <c r="AG157" s="366"/>
      <c r="AH157" s="366"/>
      <c r="AI157" s="366"/>
      <c r="AJ157" s="366"/>
      <c r="AK157" s="366"/>
      <c r="AL157" s="361"/>
    </row>
    <row r="158" spans="1:38">
      <c r="A158" s="359"/>
      <c r="B158" s="369">
        <v>89</v>
      </c>
      <c r="C158" s="381"/>
      <c r="D158" s="382"/>
      <c r="F158" s="379">
        <f t="shared" si="2"/>
        <v>0</v>
      </c>
      <c r="G158" s="366"/>
      <c r="H158" s="366"/>
      <c r="I158" s="366"/>
      <c r="J158" s="366"/>
      <c r="K158" s="366"/>
      <c r="L158" s="366"/>
      <c r="M158" s="366"/>
      <c r="N158" s="360"/>
      <c r="O158" s="360"/>
      <c r="P158" s="360"/>
      <c r="Q158" s="360"/>
      <c r="R158" s="360"/>
      <c r="S158" s="361"/>
      <c r="T158" s="359"/>
      <c r="U158" s="369">
        <v>89</v>
      </c>
      <c r="V158" s="375"/>
      <c r="W158" s="376"/>
      <c r="Y158" s="380">
        <f t="shared" si="3"/>
        <v>0</v>
      </c>
      <c r="Z158" s="366"/>
      <c r="AA158" s="366"/>
      <c r="AB158" s="366"/>
      <c r="AC158" s="366"/>
      <c r="AD158" s="366"/>
      <c r="AE158" s="366"/>
      <c r="AF158" s="366"/>
      <c r="AG158" s="366"/>
      <c r="AH158" s="366"/>
      <c r="AI158" s="366"/>
      <c r="AJ158" s="366"/>
      <c r="AK158" s="366"/>
      <c r="AL158" s="361"/>
    </row>
    <row r="159" spans="1:38">
      <c r="A159" s="359"/>
      <c r="B159" s="369">
        <v>90</v>
      </c>
      <c r="C159" s="381"/>
      <c r="D159" s="382"/>
      <c r="F159" s="379">
        <f t="shared" si="2"/>
        <v>0</v>
      </c>
      <c r="G159" s="366"/>
      <c r="H159" s="366"/>
      <c r="I159" s="366"/>
      <c r="J159" s="366"/>
      <c r="K159" s="366"/>
      <c r="L159" s="366"/>
      <c r="M159" s="366"/>
      <c r="N159" s="360"/>
      <c r="O159" s="360"/>
      <c r="P159" s="360"/>
      <c r="Q159" s="360"/>
      <c r="R159" s="360"/>
      <c r="S159" s="361"/>
      <c r="T159" s="359"/>
      <c r="U159" s="369">
        <v>90</v>
      </c>
      <c r="V159" s="375"/>
      <c r="W159" s="376"/>
      <c r="Y159" s="380">
        <f t="shared" si="3"/>
        <v>0</v>
      </c>
      <c r="Z159" s="366"/>
      <c r="AA159" s="366"/>
      <c r="AB159" s="366"/>
      <c r="AC159" s="366"/>
      <c r="AD159" s="366"/>
      <c r="AE159" s="366"/>
      <c r="AF159" s="366"/>
      <c r="AG159" s="366"/>
      <c r="AH159" s="366"/>
      <c r="AI159" s="366"/>
      <c r="AJ159" s="366"/>
      <c r="AK159" s="366"/>
      <c r="AL159" s="361"/>
    </row>
    <row r="160" spans="1:38">
      <c r="A160" s="359"/>
      <c r="B160" s="369">
        <v>91</v>
      </c>
      <c r="C160" s="381"/>
      <c r="D160" s="378"/>
      <c r="F160" s="379">
        <f t="shared" si="2"/>
        <v>0</v>
      </c>
      <c r="G160" s="366"/>
      <c r="H160" s="366"/>
      <c r="I160" s="366"/>
      <c r="J160" s="366"/>
      <c r="K160" s="366"/>
      <c r="L160" s="366"/>
      <c r="M160" s="366"/>
      <c r="N160" s="360"/>
      <c r="O160" s="360"/>
      <c r="P160" s="360"/>
      <c r="Q160" s="360"/>
      <c r="R160" s="360"/>
      <c r="S160" s="361"/>
      <c r="T160" s="359"/>
      <c r="U160" s="369">
        <v>91</v>
      </c>
      <c r="V160" s="375"/>
      <c r="W160" s="376"/>
      <c r="Y160" s="380">
        <f t="shared" si="3"/>
        <v>0</v>
      </c>
      <c r="Z160" s="366"/>
      <c r="AA160" s="366"/>
      <c r="AB160" s="366"/>
      <c r="AC160" s="366"/>
      <c r="AD160" s="366"/>
      <c r="AE160" s="366"/>
      <c r="AF160" s="366"/>
      <c r="AG160" s="366"/>
      <c r="AH160" s="366"/>
      <c r="AI160" s="366"/>
      <c r="AJ160" s="366"/>
      <c r="AK160" s="366"/>
      <c r="AL160" s="361"/>
    </row>
    <row r="161" spans="1:38">
      <c r="A161" s="359"/>
      <c r="B161" s="369">
        <v>92</v>
      </c>
      <c r="C161" s="381"/>
      <c r="D161" s="382"/>
      <c r="F161" s="379">
        <f t="shared" si="2"/>
        <v>0</v>
      </c>
      <c r="G161" s="366"/>
      <c r="H161" s="366"/>
      <c r="I161" s="366"/>
      <c r="J161" s="366"/>
      <c r="K161" s="366"/>
      <c r="L161" s="366"/>
      <c r="M161" s="366"/>
      <c r="N161" s="360"/>
      <c r="O161" s="360"/>
      <c r="P161" s="360"/>
      <c r="Q161" s="360"/>
      <c r="R161" s="360"/>
      <c r="S161" s="361"/>
      <c r="T161" s="359"/>
      <c r="U161" s="369">
        <v>92</v>
      </c>
      <c r="V161" s="375"/>
      <c r="W161" s="376"/>
      <c r="Y161" s="380">
        <f t="shared" si="3"/>
        <v>0</v>
      </c>
      <c r="Z161" s="366"/>
      <c r="AA161" s="366"/>
      <c r="AB161" s="366"/>
      <c r="AC161" s="366"/>
      <c r="AD161" s="366"/>
      <c r="AE161" s="366"/>
      <c r="AF161" s="366"/>
      <c r="AG161" s="366"/>
      <c r="AH161" s="366"/>
      <c r="AI161" s="366"/>
      <c r="AJ161" s="366"/>
      <c r="AK161" s="366"/>
      <c r="AL161" s="361"/>
    </row>
    <row r="162" spans="1:38">
      <c r="A162" s="359"/>
      <c r="B162" s="369">
        <v>93</v>
      </c>
      <c r="C162" s="381"/>
      <c r="D162" s="382"/>
      <c r="F162" s="379">
        <f t="shared" si="2"/>
        <v>0</v>
      </c>
      <c r="G162" s="366"/>
      <c r="H162" s="366"/>
      <c r="I162" s="366"/>
      <c r="J162" s="366"/>
      <c r="K162" s="366"/>
      <c r="L162" s="366"/>
      <c r="M162" s="366"/>
      <c r="N162" s="360"/>
      <c r="O162" s="360"/>
      <c r="P162" s="360"/>
      <c r="Q162" s="360"/>
      <c r="R162" s="360"/>
      <c r="S162" s="361"/>
      <c r="T162" s="359"/>
      <c r="U162" s="369">
        <v>93</v>
      </c>
      <c r="V162" s="375"/>
      <c r="W162" s="376"/>
      <c r="Y162" s="380">
        <f t="shared" si="3"/>
        <v>0</v>
      </c>
      <c r="Z162" s="366"/>
      <c r="AA162" s="366"/>
      <c r="AB162" s="366"/>
      <c r="AC162" s="366"/>
      <c r="AD162" s="366"/>
      <c r="AE162" s="366"/>
      <c r="AF162" s="366"/>
      <c r="AG162" s="366"/>
      <c r="AH162" s="366"/>
      <c r="AI162" s="366"/>
      <c r="AJ162" s="366"/>
      <c r="AK162" s="366"/>
      <c r="AL162" s="361"/>
    </row>
    <row r="163" spans="1:38">
      <c r="A163" s="359"/>
      <c r="B163" s="369">
        <v>94</v>
      </c>
      <c r="C163" s="381"/>
      <c r="D163" s="382"/>
      <c r="F163" s="379">
        <f t="shared" si="2"/>
        <v>0</v>
      </c>
      <c r="G163" s="366"/>
      <c r="H163" s="366"/>
      <c r="I163" s="366"/>
      <c r="J163" s="366"/>
      <c r="K163" s="366"/>
      <c r="L163" s="366"/>
      <c r="M163" s="366"/>
      <c r="N163" s="360"/>
      <c r="O163" s="360"/>
      <c r="P163" s="360"/>
      <c r="Q163" s="360"/>
      <c r="R163" s="360"/>
      <c r="S163" s="361"/>
      <c r="T163" s="359"/>
      <c r="U163" s="369">
        <v>94</v>
      </c>
      <c r="V163" s="375"/>
      <c r="W163" s="376"/>
      <c r="Y163" s="380">
        <f t="shared" si="3"/>
        <v>0</v>
      </c>
      <c r="Z163" s="366"/>
      <c r="AA163" s="366"/>
      <c r="AB163" s="366"/>
      <c r="AC163" s="366"/>
      <c r="AD163" s="366"/>
      <c r="AE163" s="366"/>
      <c r="AF163" s="366"/>
      <c r="AG163" s="366"/>
      <c r="AH163" s="366"/>
      <c r="AI163" s="366"/>
      <c r="AJ163" s="366"/>
      <c r="AK163" s="366"/>
      <c r="AL163" s="361"/>
    </row>
    <row r="164" spans="1:38">
      <c r="A164" s="359"/>
      <c r="B164" s="369">
        <v>95</v>
      </c>
      <c r="C164" s="381"/>
      <c r="D164" s="382"/>
      <c r="F164" s="379">
        <f t="shared" si="2"/>
        <v>0</v>
      </c>
      <c r="G164" s="366"/>
      <c r="H164" s="366"/>
      <c r="I164" s="366"/>
      <c r="J164" s="366"/>
      <c r="K164" s="366"/>
      <c r="L164" s="366"/>
      <c r="M164" s="366"/>
      <c r="N164" s="360"/>
      <c r="O164" s="360"/>
      <c r="P164" s="360"/>
      <c r="Q164" s="360"/>
      <c r="R164" s="360"/>
      <c r="S164" s="361"/>
      <c r="T164" s="359"/>
      <c r="U164" s="369">
        <v>95</v>
      </c>
      <c r="V164" s="375"/>
      <c r="W164" s="376"/>
      <c r="Y164" s="380">
        <f t="shared" si="3"/>
        <v>0</v>
      </c>
      <c r="Z164" s="366"/>
      <c r="AA164" s="366"/>
      <c r="AB164" s="366"/>
      <c r="AC164" s="366"/>
      <c r="AD164" s="366"/>
      <c r="AE164" s="366"/>
      <c r="AF164" s="366"/>
      <c r="AG164" s="366"/>
      <c r="AH164" s="366"/>
      <c r="AI164" s="366"/>
      <c r="AJ164" s="366"/>
      <c r="AK164" s="366"/>
      <c r="AL164" s="361"/>
    </row>
    <row r="165" spans="1:38">
      <c r="A165" s="359"/>
      <c r="B165" s="369">
        <v>96</v>
      </c>
      <c r="C165" s="381"/>
      <c r="D165" s="378"/>
      <c r="F165" s="379">
        <f t="shared" si="2"/>
        <v>0</v>
      </c>
      <c r="G165" s="366"/>
      <c r="H165" s="366"/>
      <c r="I165" s="366"/>
      <c r="J165" s="366"/>
      <c r="K165" s="366"/>
      <c r="L165" s="366"/>
      <c r="M165" s="366"/>
      <c r="N165" s="360"/>
      <c r="O165" s="360"/>
      <c r="P165" s="360"/>
      <c r="Q165" s="360"/>
      <c r="R165" s="360"/>
      <c r="S165" s="361"/>
      <c r="T165" s="359"/>
      <c r="U165" s="369">
        <v>96</v>
      </c>
      <c r="V165" s="375"/>
      <c r="W165" s="376"/>
      <c r="Y165" s="380">
        <f t="shared" si="3"/>
        <v>0</v>
      </c>
      <c r="Z165" s="366"/>
      <c r="AA165" s="366"/>
      <c r="AB165" s="366"/>
      <c r="AC165" s="366"/>
      <c r="AD165" s="366"/>
      <c r="AE165" s="366"/>
      <c r="AF165" s="366"/>
      <c r="AG165" s="366"/>
      <c r="AH165" s="366"/>
      <c r="AI165" s="366"/>
      <c r="AJ165" s="366"/>
      <c r="AK165" s="366"/>
      <c r="AL165" s="361"/>
    </row>
    <row r="166" spans="1:38">
      <c r="A166" s="359"/>
      <c r="B166" s="369">
        <v>97</v>
      </c>
      <c r="C166" s="381"/>
      <c r="D166" s="382"/>
      <c r="F166" s="379">
        <f t="shared" si="2"/>
        <v>0</v>
      </c>
      <c r="G166" s="366"/>
      <c r="H166" s="366"/>
      <c r="I166" s="366"/>
      <c r="J166" s="366"/>
      <c r="K166" s="366"/>
      <c r="L166" s="366"/>
      <c r="M166" s="366"/>
      <c r="N166" s="360"/>
      <c r="O166" s="360"/>
      <c r="P166" s="360"/>
      <c r="Q166" s="360"/>
      <c r="R166" s="360"/>
      <c r="S166" s="361"/>
      <c r="T166" s="359"/>
      <c r="U166" s="369">
        <v>97</v>
      </c>
      <c r="V166" s="375"/>
      <c r="W166" s="376"/>
      <c r="Y166" s="380">
        <f t="shared" si="3"/>
        <v>0</v>
      </c>
      <c r="Z166" s="366"/>
      <c r="AA166" s="366"/>
      <c r="AB166" s="366"/>
      <c r="AC166" s="366"/>
      <c r="AD166" s="366"/>
      <c r="AE166" s="366"/>
      <c r="AF166" s="366"/>
      <c r="AG166" s="366"/>
      <c r="AH166" s="366"/>
      <c r="AI166" s="366"/>
      <c r="AJ166" s="366"/>
      <c r="AK166" s="366"/>
      <c r="AL166" s="361"/>
    </row>
    <row r="167" spans="1:38">
      <c r="A167" s="359"/>
      <c r="B167" s="369">
        <v>98</v>
      </c>
      <c r="C167" s="381"/>
      <c r="D167" s="382"/>
      <c r="F167" s="379">
        <f t="shared" si="2"/>
        <v>0</v>
      </c>
      <c r="G167" s="366"/>
      <c r="H167" s="366"/>
      <c r="I167" s="366"/>
      <c r="J167" s="366"/>
      <c r="K167" s="366"/>
      <c r="L167" s="366"/>
      <c r="M167" s="366"/>
      <c r="N167" s="360"/>
      <c r="O167" s="360"/>
      <c r="P167" s="360"/>
      <c r="Q167" s="360"/>
      <c r="R167" s="360"/>
      <c r="S167" s="361"/>
      <c r="T167" s="359"/>
      <c r="U167" s="369">
        <v>98</v>
      </c>
      <c r="V167" s="375"/>
      <c r="W167" s="376"/>
      <c r="Y167" s="380">
        <f t="shared" si="3"/>
        <v>0</v>
      </c>
      <c r="Z167" s="366"/>
      <c r="AA167" s="366"/>
      <c r="AB167" s="366"/>
      <c r="AC167" s="366"/>
      <c r="AD167" s="366"/>
      <c r="AE167" s="366"/>
      <c r="AF167" s="366"/>
      <c r="AG167" s="366"/>
      <c r="AH167" s="366"/>
      <c r="AI167" s="366"/>
      <c r="AJ167" s="366"/>
      <c r="AK167" s="366"/>
      <c r="AL167" s="361"/>
    </row>
    <row r="168" spans="1:38">
      <c r="A168" s="359"/>
      <c r="B168" s="369">
        <v>99</v>
      </c>
      <c r="C168" s="381"/>
      <c r="D168" s="382"/>
      <c r="F168" s="379">
        <f t="shared" si="2"/>
        <v>0</v>
      </c>
      <c r="G168" s="366"/>
      <c r="H168" s="366"/>
      <c r="I168" s="366"/>
      <c r="J168" s="366"/>
      <c r="K168" s="366"/>
      <c r="L168" s="366"/>
      <c r="M168" s="366"/>
      <c r="N168" s="360"/>
      <c r="O168" s="360"/>
      <c r="P168" s="360"/>
      <c r="Q168" s="360"/>
      <c r="R168" s="360"/>
      <c r="S168" s="361"/>
      <c r="T168" s="359"/>
      <c r="U168" s="369">
        <v>99</v>
      </c>
      <c r="V168" s="375"/>
      <c r="W168" s="376"/>
      <c r="Y168" s="380">
        <f t="shared" si="3"/>
        <v>0</v>
      </c>
      <c r="Z168" s="366"/>
      <c r="AA168" s="366"/>
      <c r="AB168" s="366"/>
      <c r="AC168" s="366"/>
      <c r="AD168" s="366"/>
      <c r="AE168" s="366"/>
      <c r="AF168" s="366"/>
      <c r="AG168" s="366"/>
      <c r="AH168" s="366"/>
      <c r="AI168" s="366"/>
      <c r="AJ168" s="366"/>
      <c r="AK168" s="366"/>
      <c r="AL168" s="361"/>
    </row>
    <row r="169" spans="1:38">
      <c r="A169" s="359"/>
      <c r="B169" s="369">
        <v>100</v>
      </c>
      <c r="C169" s="381"/>
      <c r="D169" s="382"/>
      <c r="F169" s="379">
        <f t="shared" si="2"/>
        <v>0</v>
      </c>
      <c r="G169" s="366"/>
      <c r="H169" s="366"/>
      <c r="I169" s="366"/>
      <c r="J169" s="366"/>
      <c r="K169" s="366"/>
      <c r="L169" s="366"/>
      <c r="M169" s="366"/>
      <c r="N169" s="360"/>
      <c r="O169" s="360"/>
      <c r="P169" s="360"/>
      <c r="Q169" s="360"/>
      <c r="R169" s="360"/>
      <c r="S169" s="361"/>
      <c r="T169" s="359"/>
      <c r="U169" s="369">
        <v>100</v>
      </c>
      <c r="V169" s="375"/>
      <c r="W169" s="376"/>
      <c r="Y169" s="380">
        <f t="shared" si="3"/>
        <v>0</v>
      </c>
      <c r="Z169" s="366"/>
      <c r="AA169" s="366"/>
      <c r="AB169" s="366"/>
      <c r="AC169" s="366"/>
      <c r="AD169" s="366"/>
      <c r="AE169" s="366"/>
      <c r="AF169" s="366"/>
      <c r="AG169" s="366"/>
      <c r="AH169" s="366"/>
      <c r="AI169" s="366"/>
      <c r="AJ169" s="366"/>
      <c r="AK169" s="366"/>
      <c r="AL169" s="361"/>
    </row>
    <row r="170" spans="1:38">
      <c r="A170" s="359"/>
      <c r="B170" s="369">
        <v>101</v>
      </c>
      <c r="C170" s="381"/>
      <c r="D170" s="378"/>
      <c r="F170" s="379">
        <f t="shared" si="2"/>
        <v>0</v>
      </c>
      <c r="G170" s="366"/>
      <c r="H170" s="366"/>
      <c r="I170" s="366"/>
      <c r="J170" s="366"/>
      <c r="K170" s="366"/>
      <c r="L170" s="366"/>
      <c r="M170" s="366"/>
      <c r="N170" s="360"/>
      <c r="O170" s="360"/>
      <c r="P170" s="360"/>
      <c r="Q170" s="360"/>
      <c r="R170" s="360"/>
      <c r="S170" s="361"/>
      <c r="T170" s="359"/>
      <c r="U170" s="369">
        <v>101</v>
      </c>
      <c r="V170" s="375"/>
      <c r="W170" s="376"/>
      <c r="Y170" s="380">
        <f t="shared" si="3"/>
        <v>0</v>
      </c>
      <c r="Z170" s="366"/>
      <c r="AA170" s="366"/>
      <c r="AB170" s="366"/>
      <c r="AC170" s="366"/>
      <c r="AD170" s="366"/>
      <c r="AE170" s="366"/>
      <c r="AF170" s="366"/>
      <c r="AG170" s="366"/>
      <c r="AH170" s="366"/>
      <c r="AI170" s="366"/>
      <c r="AJ170" s="366"/>
      <c r="AK170" s="366"/>
      <c r="AL170" s="361"/>
    </row>
    <row r="171" spans="1:38">
      <c r="A171" s="359"/>
      <c r="B171" s="369">
        <v>102</v>
      </c>
      <c r="C171" s="381"/>
      <c r="D171" s="382"/>
      <c r="F171" s="379">
        <f t="shared" si="2"/>
        <v>0</v>
      </c>
      <c r="G171" s="366"/>
      <c r="H171" s="366"/>
      <c r="I171" s="366"/>
      <c r="J171" s="366"/>
      <c r="K171" s="366"/>
      <c r="L171" s="366"/>
      <c r="M171" s="366"/>
      <c r="N171" s="360"/>
      <c r="O171" s="360"/>
      <c r="P171" s="360"/>
      <c r="Q171" s="360"/>
      <c r="R171" s="360"/>
      <c r="S171" s="361"/>
      <c r="T171" s="359"/>
      <c r="U171" s="369">
        <v>102</v>
      </c>
      <c r="V171" s="375"/>
      <c r="W171" s="376"/>
      <c r="Y171" s="380">
        <f t="shared" si="3"/>
        <v>0</v>
      </c>
      <c r="Z171" s="366"/>
      <c r="AA171" s="366"/>
      <c r="AB171" s="366"/>
      <c r="AC171" s="366"/>
      <c r="AD171" s="366"/>
      <c r="AE171" s="366"/>
      <c r="AF171" s="366"/>
      <c r="AG171" s="366"/>
      <c r="AH171" s="366"/>
      <c r="AI171" s="366"/>
      <c r="AJ171" s="366"/>
      <c r="AK171" s="366"/>
      <c r="AL171" s="361"/>
    </row>
    <row r="172" spans="1:38">
      <c r="A172" s="359"/>
      <c r="B172" s="369">
        <v>103</v>
      </c>
      <c r="C172" s="383"/>
      <c r="D172" s="376"/>
      <c r="F172" s="379">
        <f t="shared" si="2"/>
        <v>0</v>
      </c>
      <c r="G172" s="366"/>
      <c r="H172" s="366"/>
      <c r="I172" s="366"/>
      <c r="J172" s="366"/>
      <c r="K172" s="366"/>
      <c r="L172" s="366"/>
      <c r="M172" s="366"/>
      <c r="N172" s="360"/>
      <c r="O172" s="360"/>
      <c r="P172" s="360"/>
      <c r="Q172" s="360"/>
      <c r="R172" s="360"/>
      <c r="S172" s="361"/>
      <c r="T172" s="359"/>
      <c r="U172" s="369">
        <v>103</v>
      </c>
      <c r="V172" s="375"/>
      <c r="W172" s="376"/>
      <c r="Y172" s="380">
        <f t="shared" si="3"/>
        <v>0</v>
      </c>
      <c r="Z172" s="366"/>
      <c r="AA172" s="366"/>
      <c r="AB172" s="366"/>
      <c r="AC172" s="366"/>
      <c r="AD172" s="366"/>
      <c r="AE172" s="366"/>
      <c r="AF172" s="366"/>
      <c r="AG172" s="366"/>
      <c r="AH172" s="366"/>
      <c r="AI172" s="366"/>
      <c r="AJ172" s="366"/>
      <c r="AK172" s="366"/>
      <c r="AL172" s="361"/>
    </row>
    <row r="173" spans="1:38">
      <c r="A173" s="359"/>
      <c r="B173" s="369">
        <v>104</v>
      </c>
      <c r="C173" s="383"/>
      <c r="D173" s="376"/>
      <c r="F173" s="379">
        <f t="shared" si="2"/>
        <v>0</v>
      </c>
      <c r="G173" s="366"/>
      <c r="H173" s="366"/>
      <c r="I173" s="366"/>
      <c r="J173" s="366"/>
      <c r="K173" s="366"/>
      <c r="L173" s="366"/>
      <c r="M173" s="366"/>
      <c r="N173" s="360"/>
      <c r="O173" s="360"/>
      <c r="P173" s="360"/>
      <c r="Q173" s="360"/>
      <c r="R173" s="360"/>
      <c r="S173" s="361"/>
      <c r="T173" s="359"/>
      <c r="U173" s="369">
        <v>104</v>
      </c>
      <c r="V173" s="375"/>
      <c r="W173" s="376"/>
      <c r="Y173" s="380">
        <f t="shared" si="3"/>
        <v>0</v>
      </c>
      <c r="Z173" s="366"/>
      <c r="AA173" s="366"/>
      <c r="AB173" s="366"/>
      <c r="AC173" s="366"/>
      <c r="AD173" s="366"/>
      <c r="AE173" s="366"/>
      <c r="AF173" s="366"/>
      <c r="AG173" s="366"/>
      <c r="AH173" s="366"/>
      <c r="AI173" s="366"/>
      <c r="AJ173" s="366"/>
      <c r="AK173" s="366"/>
      <c r="AL173" s="361"/>
    </row>
    <row r="174" spans="1:38">
      <c r="A174" s="359"/>
      <c r="B174" s="369">
        <v>105</v>
      </c>
      <c r="C174" s="383"/>
      <c r="D174" s="376"/>
      <c r="F174" s="379">
        <f t="shared" si="2"/>
        <v>0</v>
      </c>
      <c r="G174" s="366"/>
      <c r="H174" s="366"/>
      <c r="I174" s="366"/>
      <c r="J174" s="366"/>
      <c r="K174" s="366"/>
      <c r="L174" s="366"/>
      <c r="M174" s="366"/>
      <c r="N174" s="360"/>
      <c r="O174" s="360"/>
      <c r="P174" s="360"/>
      <c r="Q174" s="360"/>
      <c r="R174" s="360"/>
      <c r="S174" s="361"/>
      <c r="T174" s="359"/>
      <c r="U174" s="369">
        <v>105</v>
      </c>
      <c r="V174" s="375"/>
      <c r="W174" s="376"/>
      <c r="Y174" s="380">
        <f t="shared" si="3"/>
        <v>0</v>
      </c>
      <c r="Z174" s="366"/>
      <c r="AA174" s="366"/>
      <c r="AB174" s="366"/>
      <c r="AC174" s="366"/>
      <c r="AD174" s="366"/>
      <c r="AE174" s="366"/>
      <c r="AF174" s="366"/>
      <c r="AG174" s="366"/>
      <c r="AH174" s="366"/>
      <c r="AI174" s="366"/>
      <c r="AJ174" s="366"/>
      <c r="AK174" s="366"/>
      <c r="AL174" s="361"/>
    </row>
    <row r="175" spans="1:38">
      <c r="A175" s="359"/>
      <c r="B175" s="369">
        <v>106</v>
      </c>
      <c r="C175" s="383"/>
      <c r="D175" s="376"/>
      <c r="F175" s="379">
        <f t="shared" si="2"/>
        <v>0</v>
      </c>
      <c r="G175" s="366"/>
      <c r="H175" s="366"/>
      <c r="I175" s="366"/>
      <c r="J175" s="366"/>
      <c r="K175" s="366"/>
      <c r="L175" s="366"/>
      <c r="M175" s="366"/>
      <c r="N175" s="360"/>
      <c r="O175" s="360"/>
      <c r="P175" s="360"/>
      <c r="Q175" s="360"/>
      <c r="R175" s="360"/>
      <c r="S175" s="361"/>
      <c r="T175" s="359"/>
      <c r="U175" s="369">
        <v>106</v>
      </c>
      <c r="V175" s="375"/>
      <c r="W175" s="376"/>
      <c r="Y175" s="380">
        <f t="shared" si="3"/>
        <v>0</v>
      </c>
      <c r="Z175" s="366"/>
      <c r="AA175" s="366"/>
      <c r="AB175" s="366"/>
      <c r="AC175" s="366"/>
      <c r="AD175" s="366"/>
      <c r="AE175" s="366"/>
      <c r="AF175" s="366"/>
      <c r="AG175" s="366"/>
      <c r="AH175" s="366"/>
      <c r="AI175" s="366"/>
      <c r="AJ175" s="366"/>
      <c r="AK175" s="366"/>
      <c r="AL175" s="361"/>
    </row>
    <row r="176" spans="1:38">
      <c r="A176" s="359"/>
      <c r="B176" s="369">
        <v>107</v>
      </c>
      <c r="C176" s="383"/>
      <c r="D176" s="376"/>
      <c r="F176" s="379">
        <f t="shared" si="2"/>
        <v>0</v>
      </c>
      <c r="G176" s="366"/>
      <c r="H176" s="366"/>
      <c r="I176" s="366"/>
      <c r="J176" s="366"/>
      <c r="K176" s="366"/>
      <c r="L176" s="366"/>
      <c r="M176" s="366"/>
      <c r="N176" s="360"/>
      <c r="O176" s="360"/>
      <c r="P176" s="360"/>
      <c r="Q176" s="360"/>
      <c r="R176" s="360"/>
      <c r="S176" s="361"/>
      <c r="T176" s="359"/>
      <c r="U176" s="369">
        <v>107</v>
      </c>
      <c r="V176" s="375"/>
      <c r="W176" s="376"/>
      <c r="Y176" s="380">
        <f t="shared" si="3"/>
        <v>0</v>
      </c>
      <c r="Z176" s="366"/>
      <c r="AA176" s="366"/>
      <c r="AB176" s="366"/>
      <c r="AC176" s="366"/>
      <c r="AD176" s="366"/>
      <c r="AE176" s="366"/>
      <c r="AF176" s="366"/>
      <c r="AG176" s="366"/>
      <c r="AH176" s="366"/>
      <c r="AI176" s="366"/>
      <c r="AJ176" s="366"/>
      <c r="AK176" s="366"/>
      <c r="AL176" s="361"/>
    </row>
    <row r="177" spans="1:38">
      <c r="A177" s="359"/>
      <c r="B177" s="369">
        <v>108</v>
      </c>
      <c r="C177" s="383"/>
      <c r="D177" s="376"/>
      <c r="F177" s="379">
        <f t="shared" si="2"/>
        <v>0</v>
      </c>
      <c r="G177" s="366"/>
      <c r="H177" s="366"/>
      <c r="I177" s="366"/>
      <c r="J177" s="366"/>
      <c r="K177" s="366"/>
      <c r="L177" s="366"/>
      <c r="M177" s="366"/>
      <c r="N177" s="360"/>
      <c r="O177" s="360"/>
      <c r="P177" s="360"/>
      <c r="Q177" s="360"/>
      <c r="R177" s="360"/>
      <c r="S177" s="361"/>
      <c r="T177" s="359"/>
      <c r="U177" s="369">
        <v>108</v>
      </c>
      <c r="V177" s="375"/>
      <c r="W177" s="376"/>
      <c r="Y177" s="380">
        <f t="shared" si="3"/>
        <v>0</v>
      </c>
      <c r="Z177" s="366"/>
      <c r="AA177" s="366"/>
      <c r="AB177" s="366"/>
      <c r="AC177" s="366"/>
      <c r="AD177" s="366"/>
      <c r="AE177" s="366"/>
      <c r="AF177" s="366"/>
      <c r="AG177" s="366"/>
      <c r="AH177" s="366"/>
      <c r="AI177" s="366"/>
      <c r="AJ177" s="366"/>
      <c r="AK177" s="366"/>
      <c r="AL177" s="361"/>
    </row>
    <row r="178" spans="1:38">
      <c r="A178" s="359"/>
      <c r="B178" s="369">
        <v>109</v>
      </c>
      <c r="C178" s="383"/>
      <c r="D178" s="376"/>
      <c r="F178" s="379">
        <f t="shared" si="2"/>
        <v>0</v>
      </c>
      <c r="G178" s="366"/>
      <c r="H178" s="366"/>
      <c r="I178" s="366"/>
      <c r="J178" s="366"/>
      <c r="K178" s="366"/>
      <c r="L178" s="366"/>
      <c r="M178" s="366"/>
      <c r="N178" s="360"/>
      <c r="O178" s="360"/>
      <c r="P178" s="360"/>
      <c r="Q178" s="360"/>
      <c r="R178" s="360"/>
      <c r="S178" s="361"/>
      <c r="T178" s="359"/>
      <c r="U178" s="369">
        <v>109</v>
      </c>
      <c r="V178" s="375"/>
      <c r="W178" s="376"/>
      <c r="Y178" s="380">
        <f t="shared" si="3"/>
        <v>0</v>
      </c>
      <c r="Z178" s="366"/>
      <c r="AA178" s="366"/>
      <c r="AB178" s="366"/>
      <c r="AC178" s="366"/>
      <c r="AD178" s="366"/>
      <c r="AE178" s="366"/>
      <c r="AF178" s="366"/>
      <c r="AG178" s="366"/>
      <c r="AH178" s="366"/>
      <c r="AI178" s="366"/>
      <c r="AJ178" s="366"/>
      <c r="AK178" s="366"/>
      <c r="AL178" s="361"/>
    </row>
    <row r="179" spans="1:38">
      <c r="A179" s="359"/>
      <c r="B179" s="369">
        <v>110</v>
      </c>
      <c r="C179" s="383"/>
      <c r="D179" s="376"/>
      <c r="F179" s="379">
        <f t="shared" si="2"/>
        <v>0</v>
      </c>
      <c r="G179" s="366"/>
      <c r="H179" s="366"/>
      <c r="I179" s="366"/>
      <c r="J179" s="366"/>
      <c r="K179" s="366"/>
      <c r="L179" s="366"/>
      <c r="M179" s="366"/>
      <c r="N179" s="360"/>
      <c r="O179" s="360"/>
      <c r="P179" s="360"/>
      <c r="Q179" s="360"/>
      <c r="R179" s="360"/>
      <c r="S179" s="361"/>
      <c r="T179" s="359"/>
      <c r="U179" s="369">
        <v>110</v>
      </c>
      <c r="V179" s="375"/>
      <c r="W179" s="376"/>
      <c r="Y179" s="380">
        <f t="shared" si="3"/>
        <v>0</v>
      </c>
      <c r="Z179" s="366"/>
      <c r="AA179" s="366"/>
      <c r="AB179" s="366"/>
      <c r="AC179" s="366"/>
      <c r="AD179" s="366"/>
      <c r="AE179" s="366"/>
      <c r="AF179" s="366"/>
      <c r="AG179" s="366"/>
      <c r="AH179" s="366"/>
      <c r="AI179" s="366"/>
      <c r="AJ179" s="366"/>
      <c r="AK179" s="366"/>
      <c r="AL179" s="361"/>
    </row>
    <row r="180" spans="1:38">
      <c r="A180" s="359"/>
      <c r="B180" s="369">
        <v>111</v>
      </c>
      <c r="C180" s="383"/>
      <c r="D180" s="376"/>
      <c r="F180" s="379">
        <f t="shared" si="2"/>
        <v>0</v>
      </c>
      <c r="G180" s="366"/>
      <c r="H180" s="366"/>
      <c r="I180" s="366"/>
      <c r="J180" s="366"/>
      <c r="K180" s="366"/>
      <c r="L180" s="366"/>
      <c r="M180" s="366"/>
      <c r="N180" s="360"/>
      <c r="O180" s="360"/>
      <c r="P180" s="360"/>
      <c r="Q180" s="360"/>
      <c r="R180" s="360"/>
      <c r="S180" s="361"/>
      <c r="T180" s="359"/>
      <c r="U180" s="369">
        <v>111</v>
      </c>
      <c r="V180" s="375"/>
      <c r="W180" s="376"/>
      <c r="Y180" s="380">
        <f t="shared" si="3"/>
        <v>0</v>
      </c>
      <c r="Z180" s="366"/>
      <c r="AA180" s="366"/>
      <c r="AB180" s="366"/>
      <c r="AC180" s="366"/>
      <c r="AD180" s="366"/>
      <c r="AE180" s="366"/>
      <c r="AF180" s="366"/>
      <c r="AG180" s="366"/>
      <c r="AH180" s="366"/>
      <c r="AI180" s="366"/>
      <c r="AJ180" s="366"/>
      <c r="AK180" s="366"/>
      <c r="AL180" s="361"/>
    </row>
    <row r="181" spans="1:38">
      <c r="A181" s="359"/>
      <c r="B181" s="369">
        <v>112</v>
      </c>
      <c r="C181" s="383"/>
      <c r="D181" s="376"/>
      <c r="F181" s="379">
        <f t="shared" si="2"/>
        <v>0</v>
      </c>
      <c r="G181" s="366"/>
      <c r="H181" s="366"/>
      <c r="I181" s="366"/>
      <c r="J181" s="366"/>
      <c r="K181" s="366"/>
      <c r="L181" s="366"/>
      <c r="M181" s="366"/>
      <c r="N181" s="360"/>
      <c r="O181" s="360"/>
      <c r="P181" s="360"/>
      <c r="Q181" s="360"/>
      <c r="R181" s="360"/>
      <c r="S181" s="361"/>
      <c r="T181" s="359"/>
      <c r="U181" s="369">
        <v>112</v>
      </c>
      <c r="V181" s="375"/>
      <c r="W181" s="376"/>
      <c r="Y181" s="380">
        <f t="shared" si="3"/>
        <v>0</v>
      </c>
      <c r="Z181" s="366"/>
      <c r="AA181" s="366"/>
      <c r="AB181" s="366"/>
      <c r="AC181" s="366"/>
      <c r="AD181" s="366"/>
      <c r="AE181" s="366"/>
      <c r="AF181" s="366"/>
      <c r="AG181" s="366"/>
      <c r="AH181" s="366"/>
      <c r="AI181" s="366"/>
      <c r="AJ181" s="366"/>
      <c r="AK181" s="366"/>
      <c r="AL181" s="361"/>
    </row>
    <row r="182" spans="1:38">
      <c r="A182" s="359"/>
      <c r="B182" s="369">
        <v>113</v>
      </c>
      <c r="C182" s="383"/>
      <c r="D182" s="376"/>
      <c r="F182" s="379">
        <f t="shared" si="2"/>
        <v>0</v>
      </c>
      <c r="G182" s="366"/>
      <c r="H182" s="366"/>
      <c r="I182" s="366"/>
      <c r="J182" s="366"/>
      <c r="K182" s="366"/>
      <c r="L182" s="366"/>
      <c r="M182" s="366"/>
      <c r="N182" s="360"/>
      <c r="O182" s="360"/>
      <c r="P182" s="360"/>
      <c r="Q182" s="360"/>
      <c r="R182" s="360"/>
      <c r="S182" s="361"/>
      <c r="T182" s="359"/>
      <c r="U182" s="369">
        <v>113</v>
      </c>
      <c r="V182" s="375"/>
      <c r="W182" s="376"/>
      <c r="Y182" s="380">
        <f t="shared" si="3"/>
        <v>0</v>
      </c>
      <c r="Z182" s="366"/>
      <c r="AA182" s="366"/>
      <c r="AB182" s="366"/>
      <c r="AC182" s="366"/>
      <c r="AD182" s="366"/>
      <c r="AE182" s="366"/>
      <c r="AF182" s="366"/>
      <c r="AG182" s="366"/>
      <c r="AH182" s="366"/>
      <c r="AI182" s="366"/>
      <c r="AJ182" s="366"/>
      <c r="AK182" s="366"/>
      <c r="AL182" s="361"/>
    </row>
    <row r="183" spans="1:38">
      <c r="A183" s="359"/>
      <c r="B183" s="369">
        <v>114</v>
      </c>
      <c r="C183" s="383"/>
      <c r="D183" s="376"/>
      <c r="F183" s="379">
        <f t="shared" si="2"/>
        <v>0</v>
      </c>
      <c r="G183" s="366"/>
      <c r="H183" s="366"/>
      <c r="I183" s="366"/>
      <c r="J183" s="366"/>
      <c r="K183" s="366"/>
      <c r="L183" s="366"/>
      <c r="M183" s="366"/>
      <c r="N183" s="360"/>
      <c r="O183" s="360"/>
      <c r="P183" s="360"/>
      <c r="Q183" s="360"/>
      <c r="R183" s="360"/>
      <c r="S183" s="361"/>
      <c r="T183" s="359"/>
      <c r="U183" s="369">
        <v>114</v>
      </c>
      <c r="V183" s="375"/>
      <c r="W183" s="376"/>
      <c r="Y183" s="380">
        <f t="shared" si="3"/>
        <v>0</v>
      </c>
      <c r="Z183" s="366"/>
      <c r="AA183" s="366"/>
      <c r="AB183" s="366"/>
      <c r="AC183" s="366"/>
      <c r="AD183" s="366"/>
      <c r="AE183" s="366"/>
      <c r="AF183" s="366"/>
      <c r="AG183" s="366"/>
      <c r="AH183" s="366"/>
      <c r="AI183" s="366"/>
      <c r="AJ183" s="366"/>
      <c r="AK183" s="366"/>
      <c r="AL183" s="361"/>
    </row>
    <row r="184" spans="1:38">
      <c r="A184" s="359"/>
      <c r="B184" s="369">
        <v>115</v>
      </c>
      <c r="C184" s="383"/>
      <c r="D184" s="376"/>
      <c r="F184" s="379">
        <f t="shared" si="2"/>
        <v>0</v>
      </c>
      <c r="G184" s="366"/>
      <c r="H184" s="366"/>
      <c r="I184" s="366"/>
      <c r="J184" s="366"/>
      <c r="K184" s="366"/>
      <c r="L184" s="366"/>
      <c r="M184" s="366"/>
      <c r="N184" s="360"/>
      <c r="O184" s="360"/>
      <c r="P184" s="360"/>
      <c r="Q184" s="360"/>
      <c r="R184" s="360"/>
      <c r="S184" s="361"/>
      <c r="T184" s="359"/>
      <c r="U184" s="369">
        <v>115</v>
      </c>
      <c r="V184" s="375"/>
      <c r="W184" s="376"/>
      <c r="Y184" s="380">
        <f t="shared" si="3"/>
        <v>0</v>
      </c>
      <c r="Z184" s="366"/>
      <c r="AA184" s="366"/>
      <c r="AB184" s="366"/>
      <c r="AC184" s="366"/>
      <c r="AD184" s="366"/>
      <c r="AE184" s="366"/>
      <c r="AF184" s="366"/>
      <c r="AG184" s="366"/>
      <c r="AH184" s="366"/>
      <c r="AI184" s="366"/>
      <c r="AJ184" s="366"/>
      <c r="AK184" s="366"/>
      <c r="AL184" s="361"/>
    </row>
    <row r="185" spans="1:38">
      <c r="A185" s="359"/>
      <c r="B185" s="369">
        <v>116</v>
      </c>
      <c r="C185" s="383"/>
      <c r="D185" s="376"/>
      <c r="F185" s="379">
        <f t="shared" si="2"/>
        <v>0</v>
      </c>
      <c r="G185" s="366"/>
      <c r="H185" s="366"/>
      <c r="I185" s="366"/>
      <c r="J185" s="366"/>
      <c r="K185" s="366"/>
      <c r="L185" s="366"/>
      <c r="M185" s="366"/>
      <c r="N185" s="360"/>
      <c r="O185" s="360"/>
      <c r="P185" s="360"/>
      <c r="Q185" s="360"/>
      <c r="R185" s="360"/>
      <c r="S185" s="361"/>
      <c r="T185" s="359"/>
      <c r="U185" s="369">
        <v>116</v>
      </c>
      <c r="V185" s="375"/>
      <c r="W185" s="376"/>
      <c r="Y185" s="380">
        <f t="shared" si="3"/>
        <v>0</v>
      </c>
      <c r="Z185" s="366"/>
      <c r="AA185" s="366"/>
      <c r="AB185" s="366"/>
      <c r="AC185" s="366"/>
      <c r="AD185" s="366"/>
      <c r="AE185" s="366"/>
      <c r="AF185" s="366"/>
      <c r="AG185" s="366"/>
      <c r="AH185" s="366"/>
      <c r="AI185" s="366"/>
      <c r="AJ185" s="366"/>
      <c r="AK185" s="366"/>
      <c r="AL185" s="361"/>
    </row>
    <row r="186" spans="1:38">
      <c r="A186" s="359"/>
      <c r="B186" s="369">
        <v>117</v>
      </c>
      <c r="C186" s="383"/>
      <c r="D186" s="376"/>
      <c r="F186" s="379">
        <f t="shared" si="2"/>
        <v>0</v>
      </c>
      <c r="G186" s="366"/>
      <c r="H186" s="366"/>
      <c r="I186" s="366"/>
      <c r="J186" s="366"/>
      <c r="K186" s="366"/>
      <c r="L186" s="366"/>
      <c r="M186" s="366"/>
      <c r="N186" s="360"/>
      <c r="O186" s="360"/>
      <c r="P186" s="360"/>
      <c r="Q186" s="360"/>
      <c r="R186" s="360"/>
      <c r="S186" s="361"/>
      <c r="T186" s="359"/>
      <c r="U186" s="369">
        <v>117</v>
      </c>
      <c r="V186" s="375"/>
      <c r="W186" s="376"/>
      <c r="Y186" s="380">
        <f t="shared" si="3"/>
        <v>0</v>
      </c>
      <c r="Z186" s="366"/>
      <c r="AA186" s="366"/>
      <c r="AB186" s="366"/>
      <c r="AC186" s="366"/>
      <c r="AD186" s="366"/>
      <c r="AE186" s="366"/>
      <c r="AF186" s="366"/>
      <c r="AG186" s="366"/>
      <c r="AH186" s="366"/>
      <c r="AI186" s="366"/>
      <c r="AJ186" s="366"/>
      <c r="AK186" s="366"/>
      <c r="AL186" s="361"/>
    </row>
    <row r="187" spans="1:38">
      <c r="A187" s="359"/>
      <c r="B187" s="369">
        <v>118</v>
      </c>
      <c r="C187" s="383"/>
      <c r="D187" s="376"/>
      <c r="F187" s="379">
        <f t="shared" si="2"/>
        <v>0</v>
      </c>
      <c r="G187" s="366"/>
      <c r="H187" s="366"/>
      <c r="I187" s="366"/>
      <c r="J187" s="366"/>
      <c r="K187" s="366"/>
      <c r="L187" s="366"/>
      <c r="M187" s="366"/>
      <c r="N187" s="360"/>
      <c r="O187" s="360"/>
      <c r="P187" s="360"/>
      <c r="Q187" s="360"/>
      <c r="R187" s="360"/>
      <c r="S187" s="361"/>
      <c r="T187" s="359"/>
      <c r="U187" s="369">
        <v>118</v>
      </c>
      <c r="V187" s="375"/>
      <c r="W187" s="376"/>
      <c r="Y187" s="380">
        <f t="shared" si="3"/>
        <v>0</v>
      </c>
      <c r="Z187" s="366"/>
      <c r="AA187" s="366"/>
      <c r="AB187" s="366"/>
      <c r="AC187" s="366"/>
      <c r="AD187" s="366"/>
      <c r="AE187" s="366"/>
      <c r="AF187" s="366"/>
      <c r="AG187" s="366"/>
      <c r="AH187" s="366"/>
      <c r="AI187" s="366"/>
      <c r="AJ187" s="366"/>
      <c r="AK187" s="366"/>
      <c r="AL187" s="361"/>
    </row>
    <row r="188" spans="1:38">
      <c r="A188" s="359"/>
      <c r="B188" s="369">
        <v>119</v>
      </c>
      <c r="C188" s="383"/>
      <c r="D188" s="376"/>
      <c r="F188" s="379">
        <f t="shared" si="2"/>
        <v>0</v>
      </c>
      <c r="G188" s="366"/>
      <c r="H188" s="366"/>
      <c r="I188" s="366"/>
      <c r="J188" s="366"/>
      <c r="K188" s="366"/>
      <c r="L188" s="366"/>
      <c r="M188" s="366"/>
      <c r="N188" s="360"/>
      <c r="O188" s="360"/>
      <c r="P188" s="360"/>
      <c r="Q188" s="360"/>
      <c r="R188" s="360"/>
      <c r="S188" s="361"/>
      <c r="T188" s="359"/>
      <c r="U188" s="369">
        <v>119</v>
      </c>
      <c r="V188" s="375"/>
      <c r="W188" s="376"/>
      <c r="Y188" s="380">
        <f t="shared" si="3"/>
        <v>0</v>
      </c>
      <c r="Z188" s="366"/>
      <c r="AA188" s="366"/>
      <c r="AB188" s="366"/>
      <c r="AC188" s="366"/>
      <c r="AD188" s="366"/>
      <c r="AE188" s="366"/>
      <c r="AF188" s="366"/>
      <c r="AG188" s="366"/>
      <c r="AH188" s="366"/>
      <c r="AI188" s="366"/>
      <c r="AJ188" s="366"/>
      <c r="AK188" s="366"/>
      <c r="AL188" s="361"/>
    </row>
    <row r="189" spans="1:38">
      <c r="A189" s="359"/>
      <c r="B189" s="369">
        <v>120</v>
      </c>
      <c r="C189" s="383"/>
      <c r="D189" s="376"/>
      <c r="F189" s="379">
        <f t="shared" si="2"/>
        <v>0</v>
      </c>
      <c r="G189" s="366"/>
      <c r="H189" s="366"/>
      <c r="I189" s="366"/>
      <c r="J189" s="366"/>
      <c r="K189" s="366"/>
      <c r="L189" s="366"/>
      <c r="M189" s="366"/>
      <c r="N189" s="360"/>
      <c r="O189" s="360"/>
      <c r="P189" s="360"/>
      <c r="Q189" s="360"/>
      <c r="R189" s="360"/>
      <c r="S189" s="361"/>
      <c r="T189" s="359"/>
      <c r="U189" s="369">
        <v>120</v>
      </c>
      <c r="V189" s="375"/>
      <c r="W189" s="376"/>
      <c r="Y189" s="380">
        <f t="shared" si="3"/>
        <v>0</v>
      </c>
      <c r="Z189" s="366"/>
      <c r="AA189" s="366"/>
      <c r="AB189" s="366"/>
      <c r="AC189" s="366"/>
      <c r="AD189" s="366"/>
      <c r="AE189" s="366"/>
      <c r="AF189" s="366"/>
      <c r="AG189" s="366"/>
      <c r="AH189" s="366"/>
      <c r="AI189" s="366"/>
      <c r="AJ189" s="366"/>
      <c r="AK189" s="366"/>
      <c r="AL189" s="361"/>
    </row>
    <row r="190" spans="1:38">
      <c r="A190" s="360"/>
      <c r="B190" s="369">
        <v>121</v>
      </c>
      <c r="C190" s="383"/>
      <c r="D190" s="376"/>
      <c r="F190" s="379">
        <f t="shared" si="2"/>
        <v>0</v>
      </c>
      <c r="G190" s="366"/>
      <c r="H190" s="366"/>
      <c r="I190" s="366"/>
      <c r="J190" s="366"/>
      <c r="K190" s="366"/>
      <c r="L190" s="366"/>
      <c r="M190" s="366"/>
      <c r="N190" s="360"/>
      <c r="O190" s="360"/>
      <c r="P190" s="360"/>
      <c r="Q190" s="360"/>
      <c r="R190" s="360"/>
      <c r="S190" s="361"/>
      <c r="T190" s="360"/>
      <c r="U190" s="369">
        <v>121</v>
      </c>
      <c r="V190" s="375"/>
      <c r="W190" s="376"/>
      <c r="Y190" s="380">
        <f t="shared" si="3"/>
        <v>0</v>
      </c>
      <c r="Z190" s="366"/>
      <c r="AA190" s="366"/>
      <c r="AB190" s="366"/>
      <c r="AC190" s="366"/>
      <c r="AD190" s="366"/>
      <c r="AE190" s="366"/>
      <c r="AF190" s="366"/>
      <c r="AG190" s="366"/>
      <c r="AH190" s="366"/>
      <c r="AI190" s="366"/>
      <c r="AJ190" s="366"/>
      <c r="AK190" s="366"/>
      <c r="AL190" s="361"/>
    </row>
    <row r="191" spans="1:38">
      <c r="B191" s="369">
        <v>122</v>
      </c>
      <c r="C191" s="383"/>
      <c r="D191" s="376"/>
      <c r="F191" s="379">
        <f t="shared" si="2"/>
        <v>0</v>
      </c>
      <c r="G191" s="374"/>
      <c r="H191" s="374"/>
      <c r="I191" s="374"/>
      <c r="J191" s="374"/>
      <c r="K191" s="374"/>
      <c r="L191" s="374"/>
      <c r="M191" s="374"/>
      <c r="S191" s="294"/>
      <c r="U191" s="369">
        <v>122</v>
      </c>
      <c r="V191" s="375"/>
      <c r="W191" s="376"/>
      <c r="Y191" s="380">
        <f t="shared" si="3"/>
        <v>0</v>
      </c>
      <c r="Z191" s="374"/>
      <c r="AA191" s="374"/>
      <c r="AB191" s="374"/>
      <c r="AC191" s="374"/>
      <c r="AD191" s="374"/>
      <c r="AE191" s="374"/>
      <c r="AF191" s="374"/>
      <c r="AG191" s="374"/>
      <c r="AH191" s="374"/>
      <c r="AI191" s="374"/>
      <c r="AJ191" s="374"/>
      <c r="AK191" s="374"/>
      <c r="AL191" s="294"/>
    </row>
    <row r="192" spans="1:38">
      <c r="B192" s="369">
        <v>123</v>
      </c>
      <c r="C192" s="383"/>
      <c r="D192" s="376"/>
      <c r="F192" s="379">
        <f t="shared" si="2"/>
        <v>0</v>
      </c>
      <c r="G192" s="374"/>
      <c r="H192" s="374"/>
      <c r="I192" s="374"/>
      <c r="J192" s="374"/>
      <c r="K192" s="374"/>
      <c r="L192" s="374"/>
      <c r="M192" s="374"/>
      <c r="S192" s="294"/>
      <c r="U192" s="369">
        <v>123</v>
      </c>
      <c r="V192" s="375"/>
      <c r="W192" s="376"/>
      <c r="Y192" s="380">
        <f t="shared" si="3"/>
        <v>0</v>
      </c>
      <c r="Z192" s="374"/>
      <c r="AA192" s="374"/>
      <c r="AB192" s="374"/>
      <c r="AC192" s="374"/>
      <c r="AD192" s="374"/>
      <c r="AE192" s="374"/>
      <c r="AF192" s="374"/>
      <c r="AG192" s="374"/>
      <c r="AH192" s="374"/>
      <c r="AI192" s="374"/>
      <c r="AJ192" s="374"/>
      <c r="AK192" s="374"/>
      <c r="AL192" s="294"/>
    </row>
    <row r="193" spans="2:38">
      <c r="B193" s="369">
        <v>124</v>
      </c>
      <c r="C193" s="383"/>
      <c r="D193" s="376"/>
      <c r="F193" s="379">
        <f t="shared" si="2"/>
        <v>0</v>
      </c>
      <c r="G193" s="374"/>
      <c r="H193" s="374"/>
      <c r="I193" s="374"/>
      <c r="J193" s="374"/>
      <c r="K193" s="374"/>
      <c r="L193" s="374"/>
      <c r="M193" s="374"/>
      <c r="S193" s="294"/>
      <c r="U193" s="369">
        <v>124</v>
      </c>
      <c r="V193" s="375"/>
      <c r="W193" s="376"/>
      <c r="Y193" s="380">
        <f t="shared" si="3"/>
        <v>0</v>
      </c>
      <c r="Z193" s="374"/>
      <c r="AA193" s="374"/>
      <c r="AB193" s="374"/>
      <c r="AC193" s="374"/>
      <c r="AD193" s="374"/>
      <c r="AE193" s="374"/>
      <c r="AF193" s="374"/>
      <c r="AG193" s="374"/>
      <c r="AH193" s="374"/>
      <c r="AI193" s="374"/>
      <c r="AJ193" s="374"/>
      <c r="AK193" s="374"/>
      <c r="AL193" s="294"/>
    </row>
    <row r="194" spans="2:38">
      <c r="B194" s="369">
        <v>125</v>
      </c>
      <c r="C194" s="383"/>
      <c r="D194" s="376"/>
      <c r="F194" s="379">
        <f t="shared" si="2"/>
        <v>0</v>
      </c>
      <c r="G194" s="374"/>
      <c r="H194" s="374"/>
      <c r="I194" s="374"/>
      <c r="J194" s="374"/>
      <c r="K194" s="374"/>
      <c r="L194" s="374"/>
      <c r="M194" s="374"/>
      <c r="S194" s="294"/>
      <c r="U194" s="369">
        <v>125</v>
      </c>
      <c r="V194" s="375"/>
      <c r="W194" s="376"/>
      <c r="Y194" s="380">
        <f t="shared" si="3"/>
        <v>0</v>
      </c>
      <c r="Z194" s="374"/>
      <c r="AA194" s="374"/>
      <c r="AB194" s="374"/>
      <c r="AC194" s="374"/>
      <c r="AD194" s="374"/>
      <c r="AE194" s="374"/>
      <c r="AF194" s="374"/>
      <c r="AG194" s="374"/>
      <c r="AH194" s="374"/>
      <c r="AI194" s="374"/>
      <c r="AJ194" s="374"/>
      <c r="AK194" s="374"/>
      <c r="AL194" s="294"/>
    </row>
    <row r="195" spans="2:38">
      <c r="B195" s="369">
        <v>126</v>
      </c>
      <c r="C195" s="383"/>
      <c r="D195" s="376"/>
      <c r="F195" s="379">
        <f t="shared" si="2"/>
        <v>0</v>
      </c>
      <c r="G195" s="374"/>
      <c r="H195" s="374"/>
      <c r="I195" s="374"/>
      <c r="J195" s="374"/>
      <c r="K195" s="374"/>
      <c r="L195" s="374"/>
      <c r="M195" s="374"/>
      <c r="S195" s="294"/>
      <c r="U195" s="369">
        <v>126</v>
      </c>
      <c r="V195" s="375"/>
      <c r="W195" s="376"/>
      <c r="Y195" s="380">
        <f t="shared" si="3"/>
        <v>0</v>
      </c>
      <c r="Z195" s="374"/>
      <c r="AA195" s="374"/>
      <c r="AB195" s="374"/>
      <c r="AC195" s="374"/>
      <c r="AD195" s="374"/>
      <c r="AE195" s="374"/>
      <c r="AF195" s="374"/>
      <c r="AG195" s="374"/>
      <c r="AH195" s="374"/>
      <c r="AI195" s="374"/>
      <c r="AJ195" s="374"/>
      <c r="AK195" s="374"/>
      <c r="AL195" s="294"/>
    </row>
    <row r="196" spans="2:38">
      <c r="B196" s="369">
        <v>127</v>
      </c>
      <c r="C196" s="383"/>
      <c r="D196" s="376"/>
      <c r="F196" s="379">
        <f t="shared" si="2"/>
        <v>0</v>
      </c>
      <c r="G196" s="374"/>
      <c r="H196" s="374"/>
      <c r="I196" s="374"/>
      <c r="J196" s="374"/>
      <c r="K196" s="374"/>
      <c r="L196" s="374"/>
      <c r="M196" s="374"/>
      <c r="S196" s="294"/>
      <c r="U196" s="369">
        <v>127</v>
      </c>
      <c r="V196" s="375"/>
      <c r="W196" s="376"/>
      <c r="Y196" s="380">
        <f t="shared" si="3"/>
        <v>0</v>
      </c>
      <c r="Z196" s="374"/>
      <c r="AA196" s="374"/>
      <c r="AB196" s="374"/>
      <c r="AC196" s="374"/>
      <c r="AD196" s="374"/>
      <c r="AE196" s="374"/>
      <c r="AF196" s="374"/>
      <c r="AG196" s="374"/>
      <c r="AH196" s="374"/>
      <c r="AI196" s="374"/>
      <c r="AJ196" s="374"/>
      <c r="AK196" s="374"/>
      <c r="AL196" s="294"/>
    </row>
    <row r="197" spans="2:38">
      <c r="B197" s="369">
        <v>128</v>
      </c>
      <c r="C197" s="383"/>
      <c r="D197" s="376"/>
      <c r="F197" s="379">
        <f t="shared" si="2"/>
        <v>0</v>
      </c>
      <c r="G197" s="374"/>
      <c r="H197" s="374"/>
      <c r="I197" s="374"/>
      <c r="J197" s="374"/>
      <c r="K197" s="374"/>
      <c r="L197" s="374"/>
      <c r="M197" s="374"/>
      <c r="S197" s="294"/>
      <c r="U197" s="369">
        <v>128</v>
      </c>
      <c r="V197" s="375"/>
      <c r="W197" s="376"/>
      <c r="Y197" s="380">
        <f t="shared" si="3"/>
        <v>0</v>
      </c>
      <c r="Z197" s="374"/>
      <c r="AA197" s="374"/>
      <c r="AB197" s="374"/>
      <c r="AC197" s="374"/>
      <c r="AD197" s="374"/>
      <c r="AE197" s="374"/>
      <c r="AF197" s="374"/>
      <c r="AG197" s="374"/>
      <c r="AH197" s="374"/>
      <c r="AI197" s="374"/>
      <c r="AJ197" s="374"/>
      <c r="AK197" s="374"/>
      <c r="AL197" s="294"/>
    </row>
    <row r="198" spans="2:38">
      <c r="B198" s="369">
        <v>129</v>
      </c>
      <c r="C198" s="383"/>
      <c r="D198" s="376"/>
      <c r="F198" s="379">
        <f t="shared" si="2"/>
        <v>0</v>
      </c>
      <c r="G198" s="374"/>
      <c r="H198" s="374"/>
      <c r="I198" s="374"/>
      <c r="J198" s="374"/>
      <c r="K198" s="374"/>
      <c r="L198" s="374"/>
      <c r="M198" s="374"/>
      <c r="S198" s="294"/>
      <c r="U198" s="369">
        <v>129</v>
      </c>
      <c r="V198" s="375"/>
      <c r="W198" s="376"/>
      <c r="Y198" s="380">
        <f t="shared" si="3"/>
        <v>0</v>
      </c>
      <c r="Z198" s="374"/>
      <c r="AA198" s="374"/>
      <c r="AB198" s="374"/>
      <c r="AC198" s="374"/>
      <c r="AD198" s="374"/>
      <c r="AE198" s="374"/>
      <c r="AF198" s="374"/>
      <c r="AG198" s="374"/>
      <c r="AH198" s="374"/>
      <c r="AI198" s="374"/>
      <c r="AJ198" s="374"/>
      <c r="AK198" s="374"/>
      <c r="AL198" s="294"/>
    </row>
    <row r="199" spans="2:38">
      <c r="B199" s="369">
        <v>130</v>
      </c>
      <c r="C199" s="383"/>
      <c r="D199" s="376"/>
      <c r="F199" s="379">
        <f t="shared" ref="F199:F262" si="4">D199-D198</f>
        <v>0</v>
      </c>
      <c r="G199" s="374"/>
      <c r="H199" s="374"/>
      <c r="I199" s="374"/>
      <c r="J199" s="374"/>
      <c r="K199" s="374"/>
      <c r="L199" s="374"/>
      <c r="M199" s="374"/>
      <c r="S199" s="294"/>
      <c r="U199" s="369">
        <v>130</v>
      </c>
      <c r="V199" s="375"/>
      <c r="W199" s="376"/>
      <c r="Y199" s="380">
        <f t="shared" ref="Y199:Y262" si="5">W199-W198</f>
        <v>0</v>
      </c>
      <c r="Z199" s="374"/>
      <c r="AA199" s="374"/>
      <c r="AB199" s="374"/>
      <c r="AC199" s="374"/>
      <c r="AD199" s="374"/>
      <c r="AE199" s="374"/>
      <c r="AF199" s="374"/>
      <c r="AG199" s="374"/>
      <c r="AH199" s="374"/>
      <c r="AI199" s="374"/>
      <c r="AJ199" s="374"/>
      <c r="AK199" s="374"/>
      <c r="AL199" s="294"/>
    </row>
    <row r="200" spans="2:38">
      <c r="B200" s="369">
        <v>131</v>
      </c>
      <c r="C200" s="383"/>
      <c r="D200" s="376"/>
      <c r="F200" s="379">
        <f t="shared" si="4"/>
        <v>0</v>
      </c>
      <c r="G200" s="374"/>
      <c r="H200" s="374"/>
      <c r="I200" s="374"/>
      <c r="J200" s="374"/>
      <c r="K200" s="374"/>
      <c r="L200" s="374"/>
      <c r="M200" s="374"/>
      <c r="S200" s="294"/>
      <c r="U200" s="369">
        <v>131</v>
      </c>
      <c r="V200" s="375"/>
      <c r="W200" s="376"/>
      <c r="Y200" s="380">
        <f t="shared" si="5"/>
        <v>0</v>
      </c>
      <c r="Z200" s="374"/>
      <c r="AA200" s="374"/>
      <c r="AB200" s="374"/>
      <c r="AC200" s="374"/>
      <c r="AD200" s="374"/>
      <c r="AE200" s="374"/>
      <c r="AF200" s="374"/>
      <c r="AG200" s="374"/>
      <c r="AH200" s="374"/>
      <c r="AI200" s="374"/>
      <c r="AJ200" s="374"/>
      <c r="AK200" s="374"/>
      <c r="AL200" s="294"/>
    </row>
    <row r="201" spans="2:38">
      <c r="B201" s="369">
        <v>132</v>
      </c>
      <c r="C201" s="383"/>
      <c r="D201" s="376"/>
      <c r="F201" s="379">
        <f t="shared" si="4"/>
        <v>0</v>
      </c>
      <c r="G201" s="374"/>
      <c r="H201" s="374"/>
      <c r="I201" s="374"/>
      <c r="J201" s="374"/>
      <c r="K201" s="374"/>
      <c r="L201" s="374"/>
      <c r="M201" s="374"/>
      <c r="S201" s="294"/>
      <c r="U201" s="369">
        <v>132</v>
      </c>
      <c r="V201" s="375"/>
      <c r="W201" s="376"/>
      <c r="Y201" s="380">
        <f t="shared" si="5"/>
        <v>0</v>
      </c>
      <c r="Z201" s="374"/>
      <c r="AA201" s="374"/>
      <c r="AB201" s="374"/>
      <c r="AC201" s="374"/>
      <c r="AD201" s="374"/>
      <c r="AE201" s="374"/>
      <c r="AF201" s="374"/>
      <c r="AG201" s="374"/>
      <c r="AH201" s="374"/>
      <c r="AI201" s="374"/>
      <c r="AJ201" s="374"/>
      <c r="AK201" s="374"/>
      <c r="AL201" s="294"/>
    </row>
    <row r="202" spans="2:38">
      <c r="B202" s="369">
        <v>133</v>
      </c>
      <c r="C202" s="383"/>
      <c r="D202" s="376"/>
      <c r="F202" s="379">
        <f t="shared" si="4"/>
        <v>0</v>
      </c>
      <c r="G202" s="374"/>
      <c r="H202" s="374"/>
      <c r="I202" s="374"/>
      <c r="J202" s="374"/>
      <c r="K202" s="374"/>
      <c r="L202" s="374"/>
      <c r="M202" s="374"/>
      <c r="S202" s="294"/>
      <c r="U202" s="369">
        <v>133</v>
      </c>
      <c r="V202" s="375"/>
      <c r="W202" s="376"/>
      <c r="Y202" s="380">
        <f t="shared" si="5"/>
        <v>0</v>
      </c>
      <c r="Z202" s="374"/>
      <c r="AA202" s="374"/>
      <c r="AB202" s="374"/>
      <c r="AC202" s="374"/>
      <c r="AD202" s="374"/>
      <c r="AE202" s="374"/>
      <c r="AF202" s="374"/>
      <c r="AG202" s="374"/>
      <c r="AH202" s="374"/>
      <c r="AI202" s="374"/>
      <c r="AJ202" s="374"/>
      <c r="AK202" s="374"/>
      <c r="AL202" s="294"/>
    </row>
    <row r="203" spans="2:38">
      <c r="B203" s="369">
        <v>134</v>
      </c>
      <c r="C203" s="383"/>
      <c r="D203" s="376"/>
      <c r="F203" s="379">
        <f t="shared" si="4"/>
        <v>0</v>
      </c>
      <c r="G203" s="374"/>
      <c r="H203" s="374"/>
      <c r="I203" s="374"/>
      <c r="J203" s="374"/>
      <c r="K203" s="374"/>
      <c r="L203" s="374"/>
      <c r="M203" s="374"/>
      <c r="S203" s="294"/>
      <c r="U203" s="369">
        <v>134</v>
      </c>
      <c r="V203" s="375"/>
      <c r="W203" s="376"/>
      <c r="Y203" s="380">
        <f t="shared" si="5"/>
        <v>0</v>
      </c>
      <c r="Z203" s="374"/>
      <c r="AA203" s="374"/>
      <c r="AB203" s="374"/>
      <c r="AC203" s="374"/>
      <c r="AD203" s="374"/>
      <c r="AE203" s="374"/>
      <c r="AF203" s="374"/>
      <c r="AG203" s="374"/>
      <c r="AH203" s="374"/>
      <c r="AI203" s="374"/>
      <c r="AJ203" s="374"/>
      <c r="AK203" s="374"/>
      <c r="AL203" s="294"/>
    </row>
    <row r="204" spans="2:38">
      <c r="B204" s="369">
        <v>135</v>
      </c>
      <c r="C204" s="383"/>
      <c r="D204" s="376"/>
      <c r="F204" s="379">
        <f t="shared" si="4"/>
        <v>0</v>
      </c>
      <c r="G204" s="374"/>
      <c r="H204" s="374"/>
      <c r="I204" s="374"/>
      <c r="J204" s="374"/>
      <c r="K204" s="374"/>
      <c r="L204" s="374"/>
      <c r="M204" s="374"/>
      <c r="S204" s="294"/>
      <c r="U204" s="369">
        <v>135</v>
      </c>
      <c r="V204" s="375"/>
      <c r="W204" s="376"/>
      <c r="Y204" s="380">
        <f t="shared" si="5"/>
        <v>0</v>
      </c>
      <c r="Z204" s="374"/>
      <c r="AA204" s="374"/>
      <c r="AB204" s="374"/>
      <c r="AC204" s="374"/>
      <c r="AD204" s="374"/>
      <c r="AE204" s="374"/>
      <c r="AF204" s="374"/>
      <c r="AG204" s="374"/>
      <c r="AH204" s="374"/>
      <c r="AI204" s="374"/>
      <c r="AJ204" s="374"/>
      <c r="AK204" s="374"/>
      <c r="AL204" s="294"/>
    </row>
    <row r="205" spans="2:38">
      <c r="B205" s="369">
        <v>136</v>
      </c>
      <c r="C205" s="383"/>
      <c r="D205" s="376"/>
      <c r="F205" s="379">
        <f t="shared" si="4"/>
        <v>0</v>
      </c>
      <c r="G205" s="374"/>
      <c r="H205" s="374"/>
      <c r="I205" s="374"/>
      <c r="J205" s="374"/>
      <c r="K205" s="374"/>
      <c r="L205" s="374"/>
      <c r="M205" s="374"/>
      <c r="S205" s="294"/>
      <c r="U205" s="369">
        <v>136</v>
      </c>
      <c r="V205" s="375"/>
      <c r="W205" s="376"/>
      <c r="Y205" s="380">
        <f t="shared" si="5"/>
        <v>0</v>
      </c>
      <c r="Z205" s="374"/>
      <c r="AA205" s="374"/>
      <c r="AB205" s="374"/>
      <c r="AC205" s="374"/>
      <c r="AD205" s="374"/>
      <c r="AE205" s="374"/>
      <c r="AF205" s="374"/>
      <c r="AG205" s="374"/>
      <c r="AH205" s="374"/>
      <c r="AI205" s="374"/>
      <c r="AJ205" s="374"/>
      <c r="AK205" s="374"/>
      <c r="AL205" s="294"/>
    </row>
    <row r="206" spans="2:38">
      <c r="B206" s="369">
        <v>137</v>
      </c>
      <c r="C206" s="383"/>
      <c r="D206" s="376"/>
      <c r="F206" s="379">
        <f t="shared" si="4"/>
        <v>0</v>
      </c>
      <c r="G206" s="374"/>
      <c r="H206" s="374"/>
      <c r="I206" s="374"/>
      <c r="J206" s="374"/>
      <c r="K206" s="374"/>
      <c r="L206" s="374"/>
      <c r="M206" s="374"/>
      <c r="S206" s="294"/>
      <c r="U206" s="369">
        <v>137</v>
      </c>
      <c r="V206" s="375"/>
      <c r="W206" s="376"/>
      <c r="Y206" s="380">
        <f t="shared" si="5"/>
        <v>0</v>
      </c>
      <c r="Z206" s="374"/>
      <c r="AA206" s="374"/>
      <c r="AB206" s="374"/>
      <c r="AC206" s="374"/>
      <c r="AD206" s="374"/>
      <c r="AE206" s="374"/>
      <c r="AF206" s="374"/>
      <c r="AG206" s="374"/>
      <c r="AH206" s="374"/>
      <c r="AI206" s="374"/>
      <c r="AJ206" s="374"/>
      <c r="AK206" s="374"/>
      <c r="AL206" s="294"/>
    </row>
    <row r="207" spans="2:38">
      <c r="B207" s="369">
        <v>138</v>
      </c>
      <c r="C207" s="383"/>
      <c r="D207" s="376"/>
      <c r="F207" s="379">
        <f t="shared" si="4"/>
        <v>0</v>
      </c>
      <c r="G207" s="374"/>
      <c r="H207" s="374"/>
      <c r="I207" s="374"/>
      <c r="J207" s="374"/>
      <c r="K207" s="374"/>
      <c r="L207" s="374"/>
      <c r="M207" s="374"/>
      <c r="S207" s="294"/>
      <c r="U207" s="369">
        <v>138</v>
      </c>
      <c r="V207" s="375"/>
      <c r="W207" s="376"/>
      <c r="Y207" s="380">
        <f t="shared" si="5"/>
        <v>0</v>
      </c>
      <c r="Z207" s="374"/>
      <c r="AA207" s="374"/>
      <c r="AB207" s="374"/>
      <c r="AC207" s="374"/>
      <c r="AD207" s="374"/>
      <c r="AE207" s="374"/>
      <c r="AF207" s="374"/>
      <c r="AG207" s="374"/>
      <c r="AH207" s="374"/>
      <c r="AI207" s="374"/>
      <c r="AJ207" s="374"/>
      <c r="AK207" s="374"/>
      <c r="AL207" s="294"/>
    </row>
    <row r="208" spans="2:38">
      <c r="B208" s="369">
        <v>139</v>
      </c>
      <c r="C208" s="383"/>
      <c r="D208" s="376"/>
      <c r="F208" s="379">
        <f t="shared" si="4"/>
        <v>0</v>
      </c>
      <c r="G208" s="374"/>
      <c r="H208" s="374"/>
      <c r="I208" s="374"/>
      <c r="J208" s="374"/>
      <c r="K208" s="374"/>
      <c r="L208" s="374"/>
      <c r="M208" s="374"/>
      <c r="S208" s="294"/>
      <c r="U208" s="369">
        <v>139</v>
      </c>
      <c r="V208" s="375"/>
      <c r="W208" s="376"/>
      <c r="Y208" s="380">
        <f t="shared" si="5"/>
        <v>0</v>
      </c>
      <c r="Z208" s="374"/>
      <c r="AA208" s="374"/>
      <c r="AB208" s="374"/>
      <c r="AC208" s="374"/>
      <c r="AD208" s="374"/>
      <c r="AE208" s="374"/>
      <c r="AF208" s="374"/>
      <c r="AG208" s="374"/>
      <c r="AH208" s="374"/>
      <c r="AI208" s="374"/>
      <c r="AJ208" s="374"/>
      <c r="AK208" s="374"/>
      <c r="AL208" s="294"/>
    </row>
    <row r="209" spans="2:38">
      <c r="B209" s="369">
        <v>140</v>
      </c>
      <c r="C209" s="383"/>
      <c r="D209" s="376"/>
      <c r="F209" s="379">
        <f t="shared" si="4"/>
        <v>0</v>
      </c>
      <c r="G209" s="374"/>
      <c r="H209" s="374"/>
      <c r="I209" s="374"/>
      <c r="J209" s="374"/>
      <c r="K209" s="374"/>
      <c r="L209" s="374"/>
      <c r="M209" s="374"/>
      <c r="S209" s="294"/>
      <c r="U209" s="369">
        <v>140</v>
      </c>
      <c r="V209" s="375"/>
      <c r="W209" s="376"/>
      <c r="Y209" s="380">
        <f t="shared" si="5"/>
        <v>0</v>
      </c>
      <c r="Z209" s="374"/>
      <c r="AA209" s="374"/>
      <c r="AB209" s="374"/>
      <c r="AC209" s="374"/>
      <c r="AD209" s="374"/>
      <c r="AE209" s="374"/>
      <c r="AF209" s="374"/>
      <c r="AG209" s="374"/>
      <c r="AH209" s="374"/>
      <c r="AI209" s="374"/>
      <c r="AJ209" s="374"/>
      <c r="AK209" s="374"/>
      <c r="AL209" s="294"/>
    </row>
    <row r="210" spans="2:38">
      <c r="B210" s="369">
        <v>141</v>
      </c>
      <c r="C210" s="383"/>
      <c r="D210" s="376"/>
      <c r="F210" s="379">
        <f t="shared" si="4"/>
        <v>0</v>
      </c>
      <c r="G210" s="374"/>
      <c r="H210" s="374"/>
      <c r="I210" s="374"/>
      <c r="J210" s="374"/>
      <c r="K210" s="374"/>
      <c r="L210" s="374"/>
      <c r="M210" s="374"/>
      <c r="S210" s="294"/>
      <c r="U210" s="369">
        <v>141</v>
      </c>
      <c r="V210" s="375"/>
      <c r="W210" s="376"/>
      <c r="Y210" s="380">
        <f t="shared" si="5"/>
        <v>0</v>
      </c>
      <c r="Z210" s="374"/>
      <c r="AA210" s="374"/>
      <c r="AB210" s="374"/>
      <c r="AC210" s="374"/>
      <c r="AD210" s="374"/>
      <c r="AE210" s="374"/>
      <c r="AF210" s="374"/>
      <c r="AG210" s="374"/>
      <c r="AH210" s="374"/>
      <c r="AI210" s="374"/>
      <c r="AJ210" s="374"/>
      <c r="AK210" s="374"/>
      <c r="AL210" s="294"/>
    </row>
    <row r="211" spans="2:38">
      <c r="B211" s="369">
        <v>142</v>
      </c>
      <c r="C211" s="383"/>
      <c r="D211" s="376"/>
      <c r="F211" s="379">
        <f t="shared" si="4"/>
        <v>0</v>
      </c>
      <c r="G211" s="374"/>
      <c r="H211" s="374"/>
      <c r="I211" s="374"/>
      <c r="J211" s="374"/>
      <c r="K211" s="374"/>
      <c r="L211" s="374"/>
      <c r="M211" s="374"/>
      <c r="S211" s="294"/>
      <c r="U211" s="369">
        <v>142</v>
      </c>
      <c r="V211" s="375"/>
      <c r="W211" s="376"/>
      <c r="Y211" s="380">
        <f t="shared" si="5"/>
        <v>0</v>
      </c>
      <c r="Z211" s="374"/>
      <c r="AA211" s="374"/>
      <c r="AB211" s="374"/>
      <c r="AC211" s="374"/>
      <c r="AD211" s="374"/>
      <c r="AE211" s="374"/>
      <c r="AF211" s="374"/>
      <c r="AG211" s="374"/>
      <c r="AH211" s="374"/>
      <c r="AI211" s="374"/>
      <c r="AJ211" s="374"/>
      <c r="AK211" s="374"/>
      <c r="AL211" s="294"/>
    </row>
    <row r="212" spans="2:38">
      <c r="B212" s="369">
        <v>143</v>
      </c>
      <c r="C212" s="383"/>
      <c r="D212" s="376"/>
      <c r="F212" s="379">
        <f t="shared" si="4"/>
        <v>0</v>
      </c>
      <c r="G212" s="374"/>
      <c r="H212" s="374"/>
      <c r="I212" s="374"/>
      <c r="J212" s="374"/>
      <c r="K212" s="374"/>
      <c r="L212" s="374"/>
      <c r="M212" s="374"/>
      <c r="S212" s="294"/>
      <c r="U212" s="369">
        <v>143</v>
      </c>
      <c r="V212" s="375"/>
      <c r="W212" s="376"/>
      <c r="Y212" s="380">
        <f t="shared" si="5"/>
        <v>0</v>
      </c>
      <c r="Z212" s="374"/>
      <c r="AA212" s="374"/>
      <c r="AB212" s="374"/>
      <c r="AC212" s="374"/>
      <c r="AD212" s="374"/>
      <c r="AE212" s="374"/>
      <c r="AF212" s="374"/>
      <c r="AG212" s="374"/>
      <c r="AH212" s="374"/>
      <c r="AI212" s="374"/>
      <c r="AJ212" s="374"/>
      <c r="AK212" s="374"/>
      <c r="AL212" s="294"/>
    </row>
    <row r="213" spans="2:38">
      <c r="B213" s="369">
        <v>144</v>
      </c>
      <c r="C213" s="383"/>
      <c r="D213" s="376"/>
      <c r="F213" s="379">
        <f t="shared" si="4"/>
        <v>0</v>
      </c>
      <c r="G213" s="374"/>
      <c r="H213" s="374"/>
      <c r="I213" s="374"/>
      <c r="J213" s="374"/>
      <c r="K213" s="374"/>
      <c r="L213" s="374"/>
      <c r="M213" s="374"/>
      <c r="S213" s="294"/>
      <c r="U213" s="369">
        <v>144</v>
      </c>
      <c r="V213" s="375"/>
      <c r="W213" s="376"/>
      <c r="Y213" s="380">
        <f t="shared" si="5"/>
        <v>0</v>
      </c>
      <c r="Z213" s="374"/>
      <c r="AA213" s="374"/>
      <c r="AB213" s="374"/>
      <c r="AC213" s="374"/>
      <c r="AD213" s="374"/>
      <c r="AE213" s="374"/>
      <c r="AF213" s="374"/>
      <c r="AG213" s="374"/>
      <c r="AH213" s="374"/>
      <c r="AI213" s="374"/>
      <c r="AJ213" s="374"/>
      <c r="AK213" s="374"/>
      <c r="AL213" s="294"/>
    </row>
    <row r="214" spans="2:38">
      <c r="B214" s="369">
        <v>145</v>
      </c>
      <c r="C214" s="383"/>
      <c r="D214" s="376"/>
      <c r="F214" s="379">
        <f t="shared" si="4"/>
        <v>0</v>
      </c>
      <c r="G214" s="374"/>
      <c r="H214" s="374"/>
      <c r="I214" s="374"/>
      <c r="J214" s="374"/>
      <c r="K214" s="374"/>
      <c r="L214" s="374"/>
      <c r="M214" s="374"/>
      <c r="S214" s="294"/>
      <c r="U214" s="369">
        <v>145</v>
      </c>
      <c r="V214" s="375"/>
      <c r="W214" s="376"/>
      <c r="Y214" s="380">
        <f t="shared" si="5"/>
        <v>0</v>
      </c>
      <c r="Z214" s="374"/>
      <c r="AA214" s="374"/>
      <c r="AB214" s="374"/>
      <c r="AC214" s="374"/>
      <c r="AD214" s="374"/>
      <c r="AE214" s="374"/>
      <c r="AF214" s="374"/>
      <c r="AG214" s="374"/>
      <c r="AH214" s="374"/>
      <c r="AI214" s="374"/>
      <c r="AJ214" s="374"/>
      <c r="AK214" s="374"/>
      <c r="AL214" s="294"/>
    </row>
    <row r="215" spans="2:38">
      <c r="B215" s="369">
        <v>146</v>
      </c>
      <c r="C215" s="383"/>
      <c r="D215" s="376"/>
      <c r="F215" s="379">
        <f t="shared" si="4"/>
        <v>0</v>
      </c>
      <c r="G215" s="374"/>
      <c r="H215" s="374"/>
      <c r="I215" s="374"/>
      <c r="J215" s="374"/>
      <c r="K215" s="374"/>
      <c r="L215" s="374"/>
      <c r="M215" s="374"/>
      <c r="S215" s="294"/>
      <c r="U215" s="369">
        <v>146</v>
      </c>
      <c r="V215" s="375"/>
      <c r="W215" s="376"/>
      <c r="Y215" s="380">
        <f t="shared" si="5"/>
        <v>0</v>
      </c>
      <c r="Z215" s="374"/>
      <c r="AA215" s="374"/>
      <c r="AB215" s="374"/>
      <c r="AC215" s="374"/>
      <c r="AD215" s="374"/>
      <c r="AE215" s="374"/>
      <c r="AF215" s="374"/>
      <c r="AG215" s="374"/>
      <c r="AH215" s="374"/>
      <c r="AI215" s="374"/>
      <c r="AJ215" s="374"/>
      <c r="AK215" s="374"/>
      <c r="AL215" s="294"/>
    </row>
    <row r="216" spans="2:38">
      <c r="B216" s="369">
        <v>147</v>
      </c>
      <c r="C216" s="383"/>
      <c r="D216" s="376"/>
      <c r="F216" s="379">
        <f t="shared" si="4"/>
        <v>0</v>
      </c>
      <c r="G216" s="374"/>
      <c r="H216" s="374"/>
      <c r="I216" s="374"/>
      <c r="J216" s="374"/>
      <c r="K216" s="374"/>
      <c r="L216" s="374"/>
      <c r="M216" s="374"/>
      <c r="S216" s="294"/>
      <c r="U216" s="369">
        <v>147</v>
      </c>
      <c r="V216" s="375"/>
      <c r="W216" s="376"/>
      <c r="Y216" s="380">
        <f t="shared" si="5"/>
        <v>0</v>
      </c>
      <c r="Z216" s="374"/>
      <c r="AA216" s="374"/>
      <c r="AB216" s="374"/>
      <c r="AC216" s="374"/>
      <c r="AD216" s="374"/>
      <c r="AE216" s="374"/>
      <c r="AF216" s="374"/>
      <c r="AG216" s="374"/>
      <c r="AH216" s="374"/>
      <c r="AI216" s="374"/>
      <c r="AJ216" s="374"/>
      <c r="AK216" s="374"/>
      <c r="AL216" s="294"/>
    </row>
    <row r="217" spans="2:38">
      <c r="B217" s="369">
        <v>148</v>
      </c>
      <c r="C217" s="383"/>
      <c r="D217" s="376"/>
      <c r="F217" s="379">
        <f t="shared" si="4"/>
        <v>0</v>
      </c>
      <c r="G217" s="374"/>
      <c r="H217" s="374"/>
      <c r="I217" s="374"/>
      <c r="J217" s="374"/>
      <c r="K217" s="374"/>
      <c r="L217" s="374"/>
      <c r="M217" s="374"/>
      <c r="S217" s="294"/>
      <c r="U217" s="369">
        <v>148</v>
      </c>
      <c r="V217" s="375"/>
      <c r="W217" s="376"/>
      <c r="Y217" s="380">
        <f t="shared" si="5"/>
        <v>0</v>
      </c>
      <c r="Z217" s="374"/>
      <c r="AA217" s="374"/>
      <c r="AB217" s="374"/>
      <c r="AC217" s="374"/>
      <c r="AD217" s="374"/>
      <c r="AE217" s="374"/>
      <c r="AF217" s="374"/>
      <c r="AG217" s="374"/>
      <c r="AH217" s="374"/>
      <c r="AI217" s="374"/>
      <c r="AJ217" s="374"/>
      <c r="AK217" s="374"/>
      <c r="AL217" s="294"/>
    </row>
    <row r="218" spans="2:38">
      <c r="B218" s="369">
        <v>149</v>
      </c>
      <c r="C218" s="383"/>
      <c r="D218" s="376"/>
      <c r="F218" s="379">
        <f t="shared" si="4"/>
        <v>0</v>
      </c>
      <c r="G218" s="374"/>
      <c r="H218" s="374"/>
      <c r="I218" s="374"/>
      <c r="J218" s="374"/>
      <c r="K218" s="374"/>
      <c r="L218" s="374"/>
      <c r="M218" s="374"/>
      <c r="S218" s="294"/>
      <c r="U218" s="369">
        <v>149</v>
      </c>
      <c r="V218" s="375"/>
      <c r="W218" s="376"/>
      <c r="Y218" s="380">
        <f t="shared" si="5"/>
        <v>0</v>
      </c>
      <c r="Z218" s="374"/>
      <c r="AA218" s="374"/>
      <c r="AB218" s="374"/>
      <c r="AC218" s="374"/>
      <c r="AD218" s="374"/>
      <c r="AE218" s="374"/>
      <c r="AF218" s="374"/>
      <c r="AG218" s="374"/>
      <c r="AH218" s="374"/>
      <c r="AI218" s="374"/>
      <c r="AJ218" s="374"/>
      <c r="AK218" s="374"/>
      <c r="AL218" s="294"/>
    </row>
    <row r="219" spans="2:38">
      <c r="B219" s="369">
        <v>150</v>
      </c>
      <c r="C219" s="383"/>
      <c r="D219" s="376"/>
      <c r="F219" s="379">
        <f t="shared" si="4"/>
        <v>0</v>
      </c>
      <c r="G219" s="374"/>
      <c r="H219" s="374"/>
      <c r="I219" s="374"/>
      <c r="J219" s="374"/>
      <c r="K219" s="374"/>
      <c r="L219" s="374"/>
      <c r="M219" s="374"/>
      <c r="S219" s="294"/>
      <c r="U219" s="369">
        <v>150</v>
      </c>
      <c r="V219" s="375"/>
      <c r="W219" s="376"/>
      <c r="Y219" s="380">
        <f t="shared" si="5"/>
        <v>0</v>
      </c>
      <c r="Z219" s="374"/>
      <c r="AA219" s="374"/>
      <c r="AB219" s="374"/>
      <c r="AC219" s="374"/>
      <c r="AD219" s="374"/>
      <c r="AE219" s="374"/>
      <c r="AF219" s="374"/>
      <c r="AG219" s="374"/>
      <c r="AH219" s="374"/>
      <c r="AI219" s="374"/>
      <c r="AJ219" s="374"/>
      <c r="AK219" s="374"/>
      <c r="AL219" s="294"/>
    </row>
    <row r="220" spans="2:38">
      <c r="B220" s="369">
        <v>151</v>
      </c>
      <c r="C220" s="383"/>
      <c r="D220" s="376"/>
      <c r="F220" s="379">
        <f t="shared" si="4"/>
        <v>0</v>
      </c>
      <c r="G220" s="374"/>
      <c r="H220" s="374"/>
      <c r="I220" s="374"/>
      <c r="J220" s="374"/>
      <c r="K220" s="374"/>
      <c r="L220" s="374"/>
      <c r="M220" s="374"/>
      <c r="S220" s="294"/>
      <c r="U220" s="369">
        <v>151</v>
      </c>
      <c r="V220" s="375"/>
      <c r="W220" s="376"/>
      <c r="Y220" s="380">
        <f t="shared" si="5"/>
        <v>0</v>
      </c>
      <c r="Z220" s="374"/>
      <c r="AA220" s="374"/>
      <c r="AB220" s="374"/>
      <c r="AC220" s="374"/>
      <c r="AD220" s="374"/>
      <c r="AE220" s="374"/>
      <c r="AF220" s="374"/>
      <c r="AG220" s="374"/>
      <c r="AH220" s="374"/>
      <c r="AI220" s="374"/>
      <c r="AJ220" s="374"/>
      <c r="AK220" s="374"/>
      <c r="AL220" s="294"/>
    </row>
    <row r="221" spans="2:38">
      <c r="B221" s="369">
        <v>152</v>
      </c>
      <c r="C221" s="383"/>
      <c r="D221" s="376"/>
      <c r="F221" s="379">
        <f t="shared" si="4"/>
        <v>0</v>
      </c>
      <c r="G221" s="374"/>
      <c r="H221" s="374"/>
      <c r="I221" s="374"/>
      <c r="J221" s="374"/>
      <c r="K221" s="374"/>
      <c r="L221" s="374"/>
      <c r="M221" s="374"/>
      <c r="S221" s="294"/>
      <c r="U221" s="369">
        <v>152</v>
      </c>
      <c r="V221" s="375"/>
      <c r="W221" s="376"/>
      <c r="Y221" s="380">
        <f t="shared" si="5"/>
        <v>0</v>
      </c>
      <c r="Z221" s="374"/>
      <c r="AA221" s="374"/>
      <c r="AB221" s="374"/>
      <c r="AC221" s="374"/>
      <c r="AD221" s="374"/>
      <c r="AE221" s="374"/>
      <c r="AF221" s="374"/>
      <c r="AG221" s="374"/>
      <c r="AH221" s="374"/>
      <c r="AI221" s="374"/>
      <c r="AJ221" s="374"/>
      <c r="AK221" s="374"/>
      <c r="AL221" s="294"/>
    </row>
    <row r="222" spans="2:38">
      <c r="B222" s="369">
        <v>153</v>
      </c>
      <c r="C222" s="383"/>
      <c r="D222" s="376"/>
      <c r="F222" s="379">
        <f t="shared" si="4"/>
        <v>0</v>
      </c>
      <c r="G222" s="374"/>
      <c r="H222" s="374"/>
      <c r="I222" s="374"/>
      <c r="J222" s="374"/>
      <c r="K222" s="374"/>
      <c r="L222" s="374"/>
      <c r="M222" s="374"/>
      <c r="S222" s="294"/>
      <c r="U222" s="369">
        <v>153</v>
      </c>
      <c r="V222" s="375"/>
      <c r="W222" s="376"/>
      <c r="Y222" s="380">
        <f t="shared" si="5"/>
        <v>0</v>
      </c>
      <c r="Z222" s="374"/>
      <c r="AA222" s="374"/>
      <c r="AB222" s="374"/>
      <c r="AC222" s="374"/>
      <c r="AD222" s="374"/>
      <c r="AE222" s="374"/>
      <c r="AF222" s="374"/>
      <c r="AG222" s="374"/>
      <c r="AH222" s="374"/>
      <c r="AI222" s="374"/>
      <c r="AJ222" s="374"/>
      <c r="AK222" s="374"/>
      <c r="AL222" s="294"/>
    </row>
    <row r="223" spans="2:38">
      <c r="B223" s="369">
        <v>154</v>
      </c>
      <c r="C223" s="383"/>
      <c r="D223" s="376"/>
      <c r="F223" s="379">
        <f t="shared" si="4"/>
        <v>0</v>
      </c>
      <c r="G223" s="374"/>
      <c r="H223" s="374"/>
      <c r="I223" s="374"/>
      <c r="J223" s="374"/>
      <c r="K223" s="374"/>
      <c r="L223" s="374"/>
      <c r="M223" s="374"/>
      <c r="S223" s="294"/>
      <c r="U223" s="369">
        <v>154</v>
      </c>
      <c r="V223" s="375"/>
      <c r="W223" s="376"/>
      <c r="Y223" s="380">
        <f t="shared" si="5"/>
        <v>0</v>
      </c>
      <c r="Z223" s="374"/>
      <c r="AA223" s="374"/>
      <c r="AB223" s="374"/>
      <c r="AC223" s="374"/>
      <c r="AD223" s="374"/>
      <c r="AE223" s="374"/>
      <c r="AF223" s="374"/>
      <c r="AG223" s="374"/>
      <c r="AH223" s="374"/>
      <c r="AI223" s="374"/>
      <c r="AJ223" s="374"/>
      <c r="AK223" s="374"/>
      <c r="AL223" s="294"/>
    </row>
    <row r="224" spans="2:38">
      <c r="B224" s="369">
        <v>155</v>
      </c>
      <c r="C224" s="383"/>
      <c r="D224" s="376"/>
      <c r="F224" s="379">
        <f t="shared" si="4"/>
        <v>0</v>
      </c>
      <c r="G224" s="374"/>
      <c r="H224" s="374"/>
      <c r="I224" s="374"/>
      <c r="J224" s="374"/>
      <c r="K224" s="374"/>
      <c r="L224" s="374"/>
      <c r="M224" s="374"/>
      <c r="S224" s="294"/>
      <c r="U224" s="369">
        <v>155</v>
      </c>
      <c r="V224" s="375"/>
      <c r="W224" s="376"/>
      <c r="Y224" s="380">
        <f t="shared" si="5"/>
        <v>0</v>
      </c>
      <c r="Z224" s="374"/>
      <c r="AA224" s="374"/>
      <c r="AB224" s="374"/>
      <c r="AC224" s="374"/>
      <c r="AD224" s="374"/>
      <c r="AE224" s="374"/>
      <c r="AF224" s="374"/>
      <c r="AG224" s="374"/>
      <c r="AH224" s="374"/>
      <c r="AI224" s="374"/>
      <c r="AJ224" s="374"/>
      <c r="AK224" s="374"/>
      <c r="AL224" s="294"/>
    </row>
    <row r="225" spans="2:38">
      <c r="B225" s="369">
        <v>156</v>
      </c>
      <c r="C225" s="383"/>
      <c r="D225" s="376"/>
      <c r="F225" s="379">
        <f t="shared" si="4"/>
        <v>0</v>
      </c>
      <c r="G225" s="374"/>
      <c r="H225" s="374"/>
      <c r="I225" s="374"/>
      <c r="J225" s="374"/>
      <c r="K225" s="374"/>
      <c r="L225" s="374"/>
      <c r="M225" s="374"/>
      <c r="S225" s="294"/>
      <c r="U225" s="369">
        <v>156</v>
      </c>
      <c r="V225" s="375"/>
      <c r="W225" s="376"/>
      <c r="Y225" s="380">
        <f t="shared" si="5"/>
        <v>0</v>
      </c>
      <c r="Z225" s="374"/>
      <c r="AA225" s="374"/>
      <c r="AB225" s="374"/>
      <c r="AC225" s="374"/>
      <c r="AD225" s="374"/>
      <c r="AE225" s="374"/>
      <c r="AF225" s="374"/>
      <c r="AG225" s="374"/>
      <c r="AH225" s="374"/>
      <c r="AI225" s="374"/>
      <c r="AJ225" s="374"/>
      <c r="AK225" s="374"/>
      <c r="AL225" s="294"/>
    </row>
    <row r="226" spans="2:38">
      <c r="B226" s="369">
        <v>157</v>
      </c>
      <c r="C226" s="383"/>
      <c r="D226" s="376"/>
      <c r="F226" s="379">
        <f t="shared" si="4"/>
        <v>0</v>
      </c>
      <c r="G226" s="374"/>
      <c r="H226" s="374"/>
      <c r="I226" s="374"/>
      <c r="J226" s="374"/>
      <c r="K226" s="374"/>
      <c r="L226" s="374"/>
      <c r="M226" s="374"/>
      <c r="S226" s="294"/>
      <c r="U226" s="369">
        <v>157</v>
      </c>
      <c r="V226" s="375"/>
      <c r="W226" s="376"/>
      <c r="Y226" s="380">
        <f t="shared" si="5"/>
        <v>0</v>
      </c>
      <c r="Z226" s="374"/>
      <c r="AA226" s="374"/>
      <c r="AB226" s="374"/>
      <c r="AC226" s="374"/>
      <c r="AD226" s="374"/>
      <c r="AE226" s="374"/>
      <c r="AF226" s="374"/>
      <c r="AG226" s="374"/>
      <c r="AH226" s="374"/>
      <c r="AI226" s="374"/>
      <c r="AJ226" s="374"/>
      <c r="AK226" s="374"/>
      <c r="AL226" s="294"/>
    </row>
    <row r="227" spans="2:38">
      <c r="B227" s="369">
        <v>158</v>
      </c>
      <c r="C227" s="383"/>
      <c r="D227" s="376"/>
      <c r="F227" s="379">
        <f t="shared" si="4"/>
        <v>0</v>
      </c>
      <c r="G227" s="374"/>
      <c r="H227" s="374"/>
      <c r="I227" s="374"/>
      <c r="J227" s="374"/>
      <c r="K227" s="374"/>
      <c r="L227" s="374"/>
      <c r="M227" s="374"/>
      <c r="S227" s="294"/>
      <c r="U227" s="369">
        <v>158</v>
      </c>
      <c r="V227" s="375"/>
      <c r="W227" s="376"/>
      <c r="Y227" s="380">
        <f t="shared" si="5"/>
        <v>0</v>
      </c>
      <c r="Z227" s="374"/>
      <c r="AA227" s="374"/>
      <c r="AB227" s="374"/>
      <c r="AC227" s="374"/>
      <c r="AD227" s="374"/>
      <c r="AE227" s="374"/>
      <c r="AF227" s="374"/>
      <c r="AG227" s="374"/>
      <c r="AH227" s="374"/>
      <c r="AI227" s="374"/>
      <c r="AJ227" s="374"/>
      <c r="AK227" s="374"/>
      <c r="AL227" s="294"/>
    </row>
    <row r="228" spans="2:38">
      <c r="B228" s="369">
        <v>159</v>
      </c>
      <c r="C228" s="383"/>
      <c r="D228" s="376"/>
      <c r="F228" s="379">
        <f t="shared" si="4"/>
        <v>0</v>
      </c>
      <c r="G228" s="374"/>
      <c r="H228" s="374"/>
      <c r="I228" s="374"/>
      <c r="J228" s="374"/>
      <c r="K228" s="374"/>
      <c r="L228" s="374"/>
      <c r="M228" s="374"/>
      <c r="S228" s="294"/>
      <c r="U228" s="369">
        <v>159</v>
      </c>
      <c r="V228" s="375"/>
      <c r="W228" s="376"/>
      <c r="Y228" s="380">
        <f t="shared" si="5"/>
        <v>0</v>
      </c>
      <c r="Z228" s="374"/>
      <c r="AA228" s="374"/>
      <c r="AB228" s="374"/>
      <c r="AC228" s="374"/>
      <c r="AD228" s="374"/>
      <c r="AE228" s="374"/>
      <c r="AF228" s="374"/>
      <c r="AG228" s="374"/>
      <c r="AH228" s="374"/>
      <c r="AI228" s="374"/>
      <c r="AJ228" s="374"/>
      <c r="AK228" s="374"/>
      <c r="AL228" s="294"/>
    </row>
    <row r="229" spans="2:38">
      <c r="B229" s="369">
        <v>160</v>
      </c>
      <c r="C229" s="383"/>
      <c r="D229" s="376"/>
      <c r="F229" s="379">
        <f t="shared" si="4"/>
        <v>0</v>
      </c>
      <c r="G229" s="374"/>
      <c r="H229" s="374"/>
      <c r="I229" s="374"/>
      <c r="J229" s="374"/>
      <c r="K229" s="374"/>
      <c r="L229" s="374"/>
      <c r="M229" s="374"/>
      <c r="S229" s="294"/>
      <c r="U229" s="369">
        <v>160</v>
      </c>
      <c r="V229" s="375"/>
      <c r="W229" s="376"/>
      <c r="Y229" s="380">
        <f t="shared" si="5"/>
        <v>0</v>
      </c>
      <c r="Z229" s="374"/>
      <c r="AA229" s="374"/>
      <c r="AB229" s="374"/>
      <c r="AC229" s="374"/>
      <c r="AD229" s="374"/>
      <c r="AE229" s="374"/>
      <c r="AF229" s="374"/>
      <c r="AG229" s="374"/>
      <c r="AH229" s="374"/>
      <c r="AI229" s="374"/>
      <c r="AJ229" s="374"/>
      <c r="AK229" s="374"/>
      <c r="AL229" s="294"/>
    </row>
    <row r="230" spans="2:38">
      <c r="B230" s="369">
        <v>161</v>
      </c>
      <c r="C230" s="383"/>
      <c r="D230" s="376"/>
      <c r="F230" s="379">
        <f t="shared" si="4"/>
        <v>0</v>
      </c>
      <c r="G230" s="374"/>
      <c r="H230" s="374"/>
      <c r="I230" s="374"/>
      <c r="J230" s="374"/>
      <c r="K230" s="374"/>
      <c r="L230" s="374"/>
      <c r="M230" s="374"/>
      <c r="S230" s="294"/>
      <c r="U230" s="369">
        <v>161</v>
      </c>
      <c r="V230" s="375"/>
      <c r="W230" s="376"/>
      <c r="Y230" s="380">
        <f t="shared" si="5"/>
        <v>0</v>
      </c>
      <c r="Z230" s="374"/>
      <c r="AA230" s="374"/>
      <c r="AB230" s="374"/>
      <c r="AC230" s="374"/>
      <c r="AD230" s="374"/>
      <c r="AE230" s="374"/>
      <c r="AF230" s="374"/>
      <c r="AG230" s="374"/>
      <c r="AH230" s="374"/>
      <c r="AI230" s="374"/>
      <c r="AJ230" s="374"/>
      <c r="AK230" s="374"/>
      <c r="AL230" s="294"/>
    </row>
    <row r="231" spans="2:38">
      <c r="B231" s="369">
        <v>162</v>
      </c>
      <c r="C231" s="383"/>
      <c r="D231" s="376"/>
      <c r="F231" s="379">
        <f t="shared" si="4"/>
        <v>0</v>
      </c>
      <c r="G231" s="374"/>
      <c r="H231" s="374"/>
      <c r="I231" s="374"/>
      <c r="J231" s="374"/>
      <c r="K231" s="374"/>
      <c r="L231" s="374"/>
      <c r="M231" s="374"/>
      <c r="S231" s="294"/>
      <c r="U231" s="369">
        <v>162</v>
      </c>
      <c r="V231" s="375"/>
      <c r="W231" s="376"/>
      <c r="Y231" s="380">
        <f t="shared" si="5"/>
        <v>0</v>
      </c>
      <c r="Z231" s="374"/>
      <c r="AA231" s="374"/>
      <c r="AB231" s="374"/>
      <c r="AC231" s="374"/>
      <c r="AD231" s="374"/>
      <c r="AE231" s="374"/>
      <c r="AF231" s="374"/>
      <c r="AG231" s="374"/>
      <c r="AH231" s="374"/>
      <c r="AI231" s="374"/>
      <c r="AJ231" s="374"/>
      <c r="AK231" s="374"/>
      <c r="AL231" s="294"/>
    </row>
    <row r="232" spans="2:38">
      <c r="B232" s="369">
        <v>163</v>
      </c>
      <c r="C232" s="383"/>
      <c r="D232" s="376"/>
      <c r="F232" s="379">
        <f t="shared" si="4"/>
        <v>0</v>
      </c>
      <c r="G232" s="374"/>
      <c r="H232" s="374"/>
      <c r="I232" s="374"/>
      <c r="J232" s="374"/>
      <c r="K232" s="374"/>
      <c r="L232" s="374"/>
      <c r="M232" s="374"/>
      <c r="S232" s="294"/>
      <c r="U232" s="369">
        <v>163</v>
      </c>
      <c r="V232" s="375"/>
      <c r="W232" s="376"/>
      <c r="Y232" s="380">
        <f t="shared" si="5"/>
        <v>0</v>
      </c>
      <c r="Z232" s="374"/>
      <c r="AA232" s="374"/>
      <c r="AB232" s="374"/>
      <c r="AC232" s="374"/>
      <c r="AD232" s="374"/>
      <c r="AE232" s="374"/>
      <c r="AF232" s="374"/>
      <c r="AG232" s="374"/>
      <c r="AH232" s="374"/>
      <c r="AI232" s="374"/>
      <c r="AJ232" s="374"/>
      <c r="AK232" s="374"/>
      <c r="AL232" s="294"/>
    </row>
    <row r="233" spans="2:38">
      <c r="B233" s="369">
        <v>164</v>
      </c>
      <c r="C233" s="383"/>
      <c r="D233" s="376"/>
      <c r="F233" s="379">
        <f t="shared" si="4"/>
        <v>0</v>
      </c>
      <c r="G233" s="374"/>
      <c r="H233" s="374"/>
      <c r="I233" s="374"/>
      <c r="J233" s="374"/>
      <c r="K233" s="374"/>
      <c r="L233" s="374"/>
      <c r="M233" s="374"/>
      <c r="S233" s="294"/>
      <c r="U233" s="369">
        <v>164</v>
      </c>
      <c r="V233" s="375"/>
      <c r="W233" s="376"/>
      <c r="Y233" s="380">
        <f t="shared" si="5"/>
        <v>0</v>
      </c>
      <c r="Z233" s="374"/>
      <c r="AA233" s="374"/>
      <c r="AB233" s="374"/>
      <c r="AC233" s="374"/>
      <c r="AD233" s="374"/>
      <c r="AE233" s="374"/>
      <c r="AF233" s="374"/>
      <c r="AG233" s="374"/>
      <c r="AH233" s="374"/>
      <c r="AI233" s="374"/>
      <c r="AJ233" s="374"/>
      <c r="AK233" s="374"/>
      <c r="AL233" s="294"/>
    </row>
    <row r="234" spans="2:38">
      <c r="B234" s="369">
        <v>165</v>
      </c>
      <c r="C234" s="383"/>
      <c r="D234" s="376"/>
      <c r="F234" s="379">
        <f t="shared" si="4"/>
        <v>0</v>
      </c>
      <c r="G234" s="374"/>
      <c r="H234" s="374"/>
      <c r="I234" s="374"/>
      <c r="J234" s="374"/>
      <c r="K234" s="374"/>
      <c r="L234" s="374"/>
      <c r="M234" s="374"/>
      <c r="S234" s="294"/>
      <c r="U234" s="369">
        <v>165</v>
      </c>
      <c r="V234" s="375"/>
      <c r="W234" s="376"/>
      <c r="Y234" s="380">
        <f t="shared" si="5"/>
        <v>0</v>
      </c>
      <c r="Z234" s="374"/>
      <c r="AA234" s="374"/>
      <c r="AB234" s="374"/>
      <c r="AC234" s="374"/>
      <c r="AD234" s="374"/>
      <c r="AE234" s="374"/>
      <c r="AF234" s="374"/>
      <c r="AG234" s="374"/>
      <c r="AH234" s="374"/>
      <c r="AI234" s="374"/>
      <c r="AJ234" s="374"/>
      <c r="AK234" s="374"/>
      <c r="AL234" s="294"/>
    </row>
    <row r="235" spans="2:38">
      <c r="B235" s="369">
        <v>166</v>
      </c>
      <c r="C235" s="383"/>
      <c r="D235" s="376"/>
      <c r="F235" s="379">
        <f t="shared" si="4"/>
        <v>0</v>
      </c>
      <c r="G235" s="374"/>
      <c r="H235" s="374"/>
      <c r="I235" s="374"/>
      <c r="J235" s="374"/>
      <c r="K235" s="374"/>
      <c r="L235" s="374"/>
      <c r="M235" s="374"/>
      <c r="S235" s="294"/>
      <c r="U235" s="369">
        <v>166</v>
      </c>
      <c r="V235" s="375"/>
      <c r="W235" s="376"/>
      <c r="Y235" s="380">
        <f t="shared" si="5"/>
        <v>0</v>
      </c>
      <c r="Z235" s="374"/>
      <c r="AA235" s="374"/>
      <c r="AB235" s="374"/>
      <c r="AC235" s="374"/>
      <c r="AD235" s="374"/>
      <c r="AE235" s="374"/>
      <c r="AF235" s="374"/>
      <c r="AG235" s="374"/>
      <c r="AH235" s="374"/>
      <c r="AI235" s="374"/>
      <c r="AJ235" s="374"/>
      <c r="AK235" s="374"/>
      <c r="AL235" s="294"/>
    </row>
    <row r="236" spans="2:38">
      <c r="B236" s="369">
        <v>167</v>
      </c>
      <c r="C236" s="383"/>
      <c r="D236" s="376"/>
      <c r="F236" s="379">
        <f t="shared" si="4"/>
        <v>0</v>
      </c>
      <c r="G236" s="374"/>
      <c r="H236" s="374"/>
      <c r="I236" s="374"/>
      <c r="J236" s="374"/>
      <c r="K236" s="374"/>
      <c r="L236" s="374"/>
      <c r="M236" s="374"/>
      <c r="S236" s="294"/>
      <c r="U236" s="369">
        <v>167</v>
      </c>
      <c r="V236" s="375"/>
      <c r="W236" s="376"/>
      <c r="Y236" s="380">
        <f t="shared" si="5"/>
        <v>0</v>
      </c>
      <c r="Z236" s="374"/>
      <c r="AA236" s="374"/>
      <c r="AB236" s="374"/>
      <c r="AC236" s="374"/>
      <c r="AD236" s="374"/>
      <c r="AE236" s="374"/>
      <c r="AF236" s="374"/>
      <c r="AG236" s="374"/>
      <c r="AH236" s="374"/>
      <c r="AI236" s="374"/>
      <c r="AJ236" s="374"/>
      <c r="AK236" s="374"/>
      <c r="AL236" s="294"/>
    </row>
    <row r="237" spans="2:38">
      <c r="B237" s="369">
        <v>168</v>
      </c>
      <c r="C237" s="383"/>
      <c r="D237" s="376"/>
      <c r="F237" s="379">
        <f t="shared" si="4"/>
        <v>0</v>
      </c>
      <c r="G237" s="374"/>
      <c r="H237" s="374"/>
      <c r="I237" s="374"/>
      <c r="J237" s="374"/>
      <c r="K237" s="374"/>
      <c r="L237" s="374"/>
      <c r="M237" s="374"/>
      <c r="S237" s="294"/>
      <c r="U237" s="369">
        <v>168</v>
      </c>
      <c r="V237" s="375"/>
      <c r="W237" s="376"/>
      <c r="Y237" s="380">
        <f t="shared" si="5"/>
        <v>0</v>
      </c>
      <c r="Z237" s="374"/>
      <c r="AA237" s="374"/>
      <c r="AB237" s="374"/>
      <c r="AC237" s="374"/>
      <c r="AD237" s="374"/>
      <c r="AE237" s="374"/>
      <c r="AF237" s="374"/>
      <c r="AG237" s="374"/>
      <c r="AH237" s="374"/>
      <c r="AI237" s="374"/>
      <c r="AJ237" s="374"/>
      <c r="AK237" s="374"/>
      <c r="AL237" s="294"/>
    </row>
    <row r="238" spans="2:38">
      <c r="B238" s="369">
        <v>169</v>
      </c>
      <c r="C238" s="383"/>
      <c r="D238" s="376"/>
      <c r="F238" s="379">
        <f t="shared" si="4"/>
        <v>0</v>
      </c>
      <c r="G238" s="374"/>
      <c r="H238" s="374"/>
      <c r="I238" s="374"/>
      <c r="J238" s="374"/>
      <c r="K238" s="374"/>
      <c r="L238" s="374"/>
      <c r="M238" s="374"/>
      <c r="S238" s="294"/>
      <c r="U238" s="369">
        <v>169</v>
      </c>
      <c r="V238" s="375"/>
      <c r="W238" s="376"/>
      <c r="Y238" s="380">
        <f t="shared" si="5"/>
        <v>0</v>
      </c>
      <c r="Z238" s="374"/>
      <c r="AA238" s="374"/>
      <c r="AB238" s="374"/>
      <c r="AC238" s="374"/>
      <c r="AD238" s="374"/>
      <c r="AE238" s="374"/>
      <c r="AF238" s="374"/>
      <c r="AG238" s="374"/>
      <c r="AH238" s="374"/>
      <c r="AI238" s="374"/>
      <c r="AJ238" s="374"/>
      <c r="AK238" s="374"/>
      <c r="AL238" s="294"/>
    </row>
    <row r="239" spans="2:38">
      <c r="B239" s="369">
        <v>170</v>
      </c>
      <c r="C239" s="383"/>
      <c r="D239" s="376"/>
      <c r="F239" s="379">
        <f t="shared" si="4"/>
        <v>0</v>
      </c>
      <c r="G239" s="374"/>
      <c r="H239" s="374"/>
      <c r="I239" s="374"/>
      <c r="J239" s="374"/>
      <c r="K239" s="374"/>
      <c r="L239" s="374"/>
      <c r="M239" s="374"/>
      <c r="S239" s="294"/>
      <c r="U239" s="369">
        <v>170</v>
      </c>
      <c r="V239" s="375"/>
      <c r="W239" s="376"/>
      <c r="Y239" s="380">
        <f t="shared" si="5"/>
        <v>0</v>
      </c>
      <c r="Z239" s="374"/>
      <c r="AA239" s="374"/>
      <c r="AB239" s="374"/>
      <c r="AC239" s="374"/>
      <c r="AD239" s="374"/>
      <c r="AE239" s="374"/>
      <c r="AF239" s="374"/>
      <c r="AG239" s="374"/>
      <c r="AH239" s="374"/>
      <c r="AI239" s="374"/>
      <c r="AJ239" s="374"/>
      <c r="AK239" s="374"/>
      <c r="AL239" s="294"/>
    </row>
    <row r="240" spans="2:38">
      <c r="B240" s="369">
        <v>171</v>
      </c>
      <c r="C240" s="383"/>
      <c r="D240" s="376"/>
      <c r="F240" s="379">
        <f t="shared" si="4"/>
        <v>0</v>
      </c>
      <c r="G240" s="374"/>
      <c r="H240" s="374"/>
      <c r="I240" s="374"/>
      <c r="J240" s="374"/>
      <c r="K240" s="374"/>
      <c r="L240" s="374"/>
      <c r="M240" s="374"/>
      <c r="S240" s="294"/>
      <c r="U240" s="369">
        <v>171</v>
      </c>
      <c r="V240" s="375"/>
      <c r="W240" s="376"/>
      <c r="Y240" s="380">
        <f t="shared" si="5"/>
        <v>0</v>
      </c>
      <c r="Z240" s="374"/>
      <c r="AA240" s="374"/>
      <c r="AB240" s="374"/>
      <c r="AC240" s="374"/>
      <c r="AD240" s="374"/>
      <c r="AE240" s="374"/>
      <c r="AF240" s="374"/>
      <c r="AG240" s="374"/>
      <c r="AH240" s="374"/>
      <c r="AI240" s="374"/>
      <c r="AJ240" s="374"/>
      <c r="AK240" s="374"/>
      <c r="AL240" s="294"/>
    </row>
    <row r="241" spans="2:38">
      <c r="B241" s="369">
        <v>172</v>
      </c>
      <c r="C241" s="383"/>
      <c r="D241" s="384"/>
      <c r="F241" s="379">
        <f t="shared" si="4"/>
        <v>0</v>
      </c>
      <c r="G241" s="374"/>
      <c r="H241" s="374"/>
      <c r="I241" s="374"/>
      <c r="J241" s="374"/>
      <c r="K241" s="374"/>
      <c r="L241" s="374"/>
      <c r="M241" s="374"/>
      <c r="S241" s="294"/>
      <c r="U241" s="369">
        <v>172</v>
      </c>
      <c r="V241" s="375"/>
      <c r="W241" s="384"/>
      <c r="Y241" s="380">
        <f t="shared" si="5"/>
        <v>0</v>
      </c>
      <c r="Z241" s="374"/>
      <c r="AA241" s="374"/>
      <c r="AB241" s="374"/>
      <c r="AC241" s="374"/>
      <c r="AD241" s="374"/>
      <c r="AE241" s="374"/>
      <c r="AF241" s="374"/>
      <c r="AG241" s="374"/>
      <c r="AH241" s="374"/>
      <c r="AI241" s="374"/>
      <c r="AJ241" s="374"/>
      <c r="AK241" s="374"/>
      <c r="AL241" s="294"/>
    </row>
    <row r="242" spans="2:38">
      <c r="B242" s="369">
        <v>173</v>
      </c>
      <c r="C242" s="385"/>
      <c r="D242" s="384"/>
      <c r="F242" s="379">
        <f t="shared" si="4"/>
        <v>0</v>
      </c>
      <c r="G242" s="374"/>
      <c r="H242" s="374"/>
      <c r="I242" s="374"/>
      <c r="J242" s="374"/>
      <c r="K242" s="374"/>
      <c r="L242" s="374"/>
      <c r="M242" s="374"/>
      <c r="S242" s="294"/>
      <c r="U242" s="369">
        <v>173</v>
      </c>
      <c r="V242" s="385"/>
      <c r="W242" s="384"/>
      <c r="Y242" s="380">
        <f t="shared" si="5"/>
        <v>0</v>
      </c>
      <c r="Z242" s="374"/>
      <c r="AA242" s="374"/>
      <c r="AB242" s="374"/>
      <c r="AC242" s="374"/>
      <c r="AD242" s="374"/>
      <c r="AE242" s="374"/>
      <c r="AF242" s="374"/>
      <c r="AG242" s="374"/>
      <c r="AH242" s="374"/>
      <c r="AI242" s="374"/>
      <c r="AJ242" s="374"/>
      <c r="AK242" s="374"/>
      <c r="AL242" s="294"/>
    </row>
    <row r="243" spans="2:38">
      <c r="B243" s="369">
        <v>174</v>
      </c>
      <c r="C243" s="385"/>
      <c r="D243" s="384"/>
      <c r="F243" s="379">
        <f t="shared" si="4"/>
        <v>0</v>
      </c>
      <c r="G243" s="374"/>
      <c r="H243" s="374"/>
      <c r="I243" s="374"/>
      <c r="J243" s="374"/>
      <c r="K243" s="374"/>
      <c r="L243" s="374"/>
      <c r="M243" s="374"/>
      <c r="S243" s="294"/>
      <c r="U243" s="369">
        <v>174</v>
      </c>
      <c r="V243" s="385"/>
      <c r="W243" s="384"/>
      <c r="Y243" s="380">
        <f t="shared" si="5"/>
        <v>0</v>
      </c>
      <c r="Z243" s="374"/>
      <c r="AA243" s="374"/>
      <c r="AB243" s="374"/>
      <c r="AC243" s="374"/>
      <c r="AD243" s="374"/>
      <c r="AE243" s="374"/>
      <c r="AF243" s="374"/>
      <c r="AG243" s="374"/>
      <c r="AH243" s="374"/>
      <c r="AI243" s="374"/>
      <c r="AJ243" s="374"/>
      <c r="AK243" s="374"/>
      <c r="AL243" s="294"/>
    </row>
    <row r="244" spans="2:38">
      <c r="B244" s="369">
        <v>175</v>
      </c>
      <c r="C244" s="385"/>
      <c r="D244" s="384"/>
      <c r="F244" s="379">
        <f t="shared" si="4"/>
        <v>0</v>
      </c>
      <c r="G244" s="374"/>
      <c r="H244" s="374"/>
      <c r="I244" s="374"/>
      <c r="J244" s="374"/>
      <c r="K244" s="374"/>
      <c r="L244" s="374"/>
      <c r="M244" s="374"/>
      <c r="S244" s="294"/>
      <c r="U244" s="369">
        <v>175</v>
      </c>
      <c r="V244" s="385"/>
      <c r="W244" s="384"/>
      <c r="Y244" s="380">
        <f t="shared" si="5"/>
        <v>0</v>
      </c>
      <c r="Z244" s="374"/>
      <c r="AA244" s="374"/>
      <c r="AB244" s="374"/>
      <c r="AC244" s="374"/>
      <c r="AD244" s="374"/>
      <c r="AE244" s="374"/>
      <c r="AF244" s="374"/>
      <c r="AG244" s="374"/>
      <c r="AH244" s="374"/>
      <c r="AI244" s="374"/>
      <c r="AJ244" s="374"/>
      <c r="AK244" s="374"/>
      <c r="AL244" s="294"/>
    </row>
    <row r="245" spans="2:38">
      <c r="B245" s="369">
        <v>176</v>
      </c>
      <c r="C245" s="385"/>
      <c r="D245" s="384"/>
      <c r="F245" s="379">
        <f t="shared" si="4"/>
        <v>0</v>
      </c>
      <c r="G245" s="374"/>
      <c r="H245" s="374"/>
      <c r="I245" s="374"/>
      <c r="J245" s="374"/>
      <c r="K245" s="374"/>
      <c r="L245" s="374"/>
      <c r="M245" s="374"/>
      <c r="S245" s="294"/>
      <c r="U245" s="369">
        <v>176</v>
      </c>
      <c r="V245" s="385"/>
      <c r="W245" s="384"/>
      <c r="Y245" s="380">
        <f t="shared" si="5"/>
        <v>0</v>
      </c>
      <c r="Z245" s="374"/>
      <c r="AA245" s="374"/>
      <c r="AB245" s="374"/>
      <c r="AC245" s="374"/>
      <c r="AD245" s="374"/>
      <c r="AE245" s="374"/>
      <c r="AF245" s="374"/>
      <c r="AG245" s="374"/>
      <c r="AH245" s="374"/>
      <c r="AI245" s="374"/>
      <c r="AJ245" s="374"/>
      <c r="AK245" s="374"/>
      <c r="AL245" s="294"/>
    </row>
    <row r="246" spans="2:38">
      <c r="B246" s="369">
        <v>177</v>
      </c>
      <c r="C246" s="385"/>
      <c r="D246" s="384"/>
      <c r="F246" s="379">
        <f t="shared" si="4"/>
        <v>0</v>
      </c>
      <c r="G246" s="374"/>
      <c r="H246" s="374"/>
      <c r="I246" s="374"/>
      <c r="J246" s="374"/>
      <c r="K246" s="374"/>
      <c r="L246" s="374"/>
      <c r="M246" s="374"/>
      <c r="S246" s="294"/>
      <c r="U246" s="369">
        <v>177</v>
      </c>
      <c r="V246" s="385"/>
      <c r="W246" s="384"/>
      <c r="Y246" s="380">
        <f t="shared" si="5"/>
        <v>0</v>
      </c>
      <c r="Z246" s="374"/>
      <c r="AA246" s="374"/>
      <c r="AB246" s="374"/>
      <c r="AC246" s="374"/>
      <c r="AD246" s="374"/>
      <c r="AE246" s="374"/>
      <c r="AF246" s="374"/>
      <c r="AG246" s="374"/>
      <c r="AH246" s="374"/>
      <c r="AI246" s="374"/>
      <c r="AJ246" s="374"/>
      <c r="AK246" s="374"/>
      <c r="AL246" s="294"/>
    </row>
    <row r="247" spans="2:38">
      <c r="B247" s="369">
        <v>178</v>
      </c>
      <c r="C247" s="385"/>
      <c r="D247" s="384"/>
      <c r="F247" s="379">
        <f t="shared" si="4"/>
        <v>0</v>
      </c>
      <c r="G247" s="374"/>
      <c r="H247" s="374"/>
      <c r="I247" s="374"/>
      <c r="J247" s="374"/>
      <c r="K247" s="374"/>
      <c r="L247" s="374"/>
      <c r="M247" s="374"/>
      <c r="S247" s="294"/>
      <c r="U247" s="369">
        <v>178</v>
      </c>
      <c r="V247" s="385"/>
      <c r="W247" s="384"/>
      <c r="Y247" s="380">
        <f t="shared" si="5"/>
        <v>0</v>
      </c>
      <c r="Z247" s="374"/>
      <c r="AA247" s="374"/>
      <c r="AB247" s="374"/>
      <c r="AC247" s="374"/>
      <c r="AD247" s="374"/>
      <c r="AE247" s="374"/>
      <c r="AF247" s="374"/>
      <c r="AG247" s="374"/>
      <c r="AH247" s="374"/>
      <c r="AI247" s="374"/>
      <c r="AJ247" s="374"/>
      <c r="AK247" s="374"/>
      <c r="AL247" s="294"/>
    </row>
    <row r="248" spans="2:38">
      <c r="B248" s="369">
        <v>179</v>
      </c>
      <c r="C248" s="385"/>
      <c r="D248" s="384"/>
      <c r="F248" s="379">
        <f t="shared" si="4"/>
        <v>0</v>
      </c>
      <c r="G248" s="374"/>
      <c r="H248" s="374"/>
      <c r="I248" s="374"/>
      <c r="J248" s="374"/>
      <c r="K248" s="374"/>
      <c r="L248" s="374"/>
      <c r="M248" s="374"/>
      <c r="S248" s="294"/>
      <c r="U248" s="369">
        <v>179</v>
      </c>
      <c r="V248" s="385"/>
      <c r="W248" s="384"/>
      <c r="Y248" s="380">
        <f t="shared" si="5"/>
        <v>0</v>
      </c>
      <c r="Z248" s="374"/>
      <c r="AA248" s="374"/>
      <c r="AB248" s="374"/>
      <c r="AC248" s="374"/>
      <c r="AD248" s="374"/>
      <c r="AE248" s="374"/>
      <c r="AF248" s="374"/>
      <c r="AG248" s="374"/>
      <c r="AH248" s="374"/>
      <c r="AI248" s="374"/>
      <c r="AJ248" s="374"/>
      <c r="AK248" s="374"/>
      <c r="AL248" s="294"/>
    </row>
    <row r="249" spans="2:38">
      <c r="B249" s="369">
        <v>180</v>
      </c>
      <c r="C249" s="385"/>
      <c r="D249" s="384"/>
      <c r="F249" s="379">
        <f t="shared" si="4"/>
        <v>0</v>
      </c>
      <c r="G249" s="374"/>
      <c r="H249" s="374"/>
      <c r="I249" s="374"/>
      <c r="J249" s="374"/>
      <c r="K249" s="374"/>
      <c r="L249" s="374"/>
      <c r="M249" s="374"/>
      <c r="S249" s="294"/>
      <c r="U249" s="369">
        <v>180</v>
      </c>
      <c r="V249" s="385"/>
      <c r="W249" s="384"/>
      <c r="Y249" s="380">
        <f t="shared" si="5"/>
        <v>0</v>
      </c>
      <c r="Z249" s="374"/>
      <c r="AA249" s="374"/>
      <c r="AB249" s="374"/>
      <c r="AC249" s="374"/>
      <c r="AD249" s="374"/>
      <c r="AE249" s="374"/>
      <c r="AF249" s="374"/>
      <c r="AG249" s="374"/>
      <c r="AH249" s="374"/>
      <c r="AI249" s="374"/>
      <c r="AJ249" s="374"/>
      <c r="AK249" s="374"/>
      <c r="AL249" s="294"/>
    </row>
    <row r="250" spans="2:38">
      <c r="B250" s="369">
        <v>181</v>
      </c>
      <c r="C250" s="385"/>
      <c r="D250" s="384"/>
      <c r="F250" s="379">
        <f t="shared" si="4"/>
        <v>0</v>
      </c>
      <c r="G250" s="374"/>
      <c r="H250" s="374"/>
      <c r="I250" s="374"/>
      <c r="J250" s="374"/>
      <c r="K250" s="374"/>
      <c r="L250" s="374"/>
      <c r="M250" s="374"/>
      <c r="S250" s="294"/>
      <c r="U250" s="369">
        <v>181</v>
      </c>
      <c r="V250" s="385"/>
      <c r="W250" s="384"/>
      <c r="Y250" s="380">
        <f t="shared" si="5"/>
        <v>0</v>
      </c>
      <c r="Z250" s="374"/>
      <c r="AA250" s="374"/>
      <c r="AB250" s="374"/>
      <c r="AC250" s="374"/>
      <c r="AD250" s="374"/>
      <c r="AE250" s="374"/>
      <c r="AF250" s="374"/>
      <c r="AG250" s="374"/>
      <c r="AH250" s="374"/>
      <c r="AI250" s="374"/>
      <c r="AJ250" s="374"/>
      <c r="AK250" s="374"/>
      <c r="AL250" s="294"/>
    </row>
    <row r="251" spans="2:38">
      <c r="B251" s="369">
        <v>182</v>
      </c>
      <c r="C251" s="385"/>
      <c r="D251" s="384"/>
      <c r="F251" s="379">
        <f t="shared" si="4"/>
        <v>0</v>
      </c>
      <c r="G251" s="374"/>
      <c r="H251" s="374"/>
      <c r="I251" s="374"/>
      <c r="J251" s="374"/>
      <c r="K251" s="374"/>
      <c r="L251" s="374"/>
      <c r="M251" s="374"/>
      <c r="S251" s="294"/>
      <c r="U251" s="369">
        <v>182</v>
      </c>
      <c r="V251" s="385"/>
      <c r="W251" s="384"/>
      <c r="Y251" s="380">
        <f t="shared" si="5"/>
        <v>0</v>
      </c>
      <c r="Z251" s="374"/>
      <c r="AA251" s="374"/>
      <c r="AB251" s="374"/>
      <c r="AC251" s="374"/>
      <c r="AD251" s="374"/>
      <c r="AE251" s="374"/>
      <c r="AF251" s="374"/>
      <c r="AG251" s="374"/>
      <c r="AH251" s="374"/>
      <c r="AI251" s="374"/>
      <c r="AJ251" s="374"/>
      <c r="AK251" s="374"/>
      <c r="AL251" s="294"/>
    </row>
    <row r="252" spans="2:38">
      <c r="B252" s="369">
        <v>183</v>
      </c>
      <c r="C252" s="385"/>
      <c r="D252" s="384"/>
      <c r="F252" s="379">
        <f t="shared" si="4"/>
        <v>0</v>
      </c>
      <c r="G252" s="374"/>
      <c r="H252" s="374"/>
      <c r="I252" s="374"/>
      <c r="J252" s="374"/>
      <c r="K252" s="374"/>
      <c r="L252" s="374"/>
      <c r="M252" s="374"/>
      <c r="S252" s="294"/>
      <c r="U252" s="369">
        <v>183</v>
      </c>
      <c r="V252" s="385"/>
      <c r="W252" s="384"/>
      <c r="Y252" s="380">
        <f t="shared" si="5"/>
        <v>0</v>
      </c>
      <c r="Z252" s="374"/>
      <c r="AA252" s="374"/>
      <c r="AB252" s="374"/>
      <c r="AC252" s="374"/>
      <c r="AD252" s="374"/>
      <c r="AE252" s="374"/>
      <c r="AF252" s="374"/>
      <c r="AG252" s="374"/>
      <c r="AH252" s="374"/>
      <c r="AI252" s="374"/>
      <c r="AJ252" s="374"/>
      <c r="AK252" s="374"/>
      <c r="AL252" s="294"/>
    </row>
    <row r="253" spans="2:38">
      <c r="B253" s="369">
        <v>184</v>
      </c>
      <c r="C253" s="385"/>
      <c r="D253" s="384"/>
      <c r="F253" s="379">
        <f t="shared" si="4"/>
        <v>0</v>
      </c>
      <c r="G253" s="374"/>
      <c r="H253" s="374"/>
      <c r="I253" s="374"/>
      <c r="J253" s="374"/>
      <c r="K253" s="374"/>
      <c r="L253" s="374"/>
      <c r="M253" s="374"/>
      <c r="S253" s="294"/>
      <c r="U253" s="369">
        <v>184</v>
      </c>
      <c r="V253" s="385"/>
      <c r="W253" s="384"/>
      <c r="Y253" s="380">
        <f t="shared" si="5"/>
        <v>0</v>
      </c>
      <c r="Z253" s="374"/>
      <c r="AA253" s="374"/>
      <c r="AB253" s="374"/>
      <c r="AC253" s="374"/>
      <c r="AD253" s="374"/>
      <c r="AE253" s="374"/>
      <c r="AF253" s="374"/>
      <c r="AG253" s="374"/>
      <c r="AH253" s="374"/>
      <c r="AI253" s="374"/>
      <c r="AJ253" s="374"/>
      <c r="AK253" s="374"/>
      <c r="AL253" s="294"/>
    </row>
    <row r="254" spans="2:38">
      <c r="B254" s="369">
        <v>185</v>
      </c>
      <c r="C254" s="385"/>
      <c r="D254" s="384"/>
      <c r="F254" s="379">
        <f t="shared" si="4"/>
        <v>0</v>
      </c>
      <c r="G254" s="374"/>
      <c r="H254" s="374"/>
      <c r="I254" s="374"/>
      <c r="J254" s="374"/>
      <c r="K254" s="374"/>
      <c r="L254" s="374"/>
      <c r="M254" s="374"/>
      <c r="S254" s="294"/>
      <c r="U254" s="369">
        <v>185</v>
      </c>
      <c r="V254" s="385"/>
      <c r="W254" s="384"/>
      <c r="Y254" s="380">
        <f t="shared" si="5"/>
        <v>0</v>
      </c>
      <c r="Z254" s="374"/>
      <c r="AA254" s="374"/>
      <c r="AB254" s="374"/>
      <c r="AC254" s="374"/>
      <c r="AD254" s="374"/>
      <c r="AE254" s="374"/>
      <c r="AF254" s="374"/>
      <c r="AG254" s="374"/>
      <c r="AH254" s="374"/>
      <c r="AI254" s="374"/>
      <c r="AJ254" s="374"/>
      <c r="AK254" s="374"/>
      <c r="AL254" s="294"/>
    </row>
    <row r="255" spans="2:38">
      <c r="B255" s="369">
        <v>186</v>
      </c>
      <c r="C255" s="385"/>
      <c r="D255" s="384"/>
      <c r="F255" s="379">
        <f t="shared" si="4"/>
        <v>0</v>
      </c>
      <c r="G255" s="374"/>
      <c r="H255" s="374"/>
      <c r="I255" s="374"/>
      <c r="J255" s="374"/>
      <c r="K255" s="374"/>
      <c r="L255" s="374"/>
      <c r="M255" s="374"/>
      <c r="S255" s="294"/>
      <c r="U255" s="369">
        <v>186</v>
      </c>
      <c r="V255" s="385"/>
      <c r="W255" s="384"/>
      <c r="Y255" s="380">
        <f t="shared" si="5"/>
        <v>0</v>
      </c>
      <c r="Z255" s="374"/>
      <c r="AA255" s="374"/>
      <c r="AB255" s="374"/>
      <c r="AC255" s="374"/>
      <c r="AD255" s="374"/>
      <c r="AE255" s="374"/>
      <c r="AF255" s="374"/>
      <c r="AG255" s="374"/>
      <c r="AH255" s="374"/>
      <c r="AI255" s="374"/>
      <c r="AJ255" s="374"/>
      <c r="AK255" s="374"/>
      <c r="AL255" s="294"/>
    </row>
    <row r="256" spans="2:38">
      <c r="B256" s="369">
        <v>187</v>
      </c>
      <c r="C256" s="385"/>
      <c r="D256" s="384"/>
      <c r="F256" s="379">
        <f t="shared" si="4"/>
        <v>0</v>
      </c>
      <c r="G256" s="374"/>
      <c r="H256" s="374"/>
      <c r="I256" s="374"/>
      <c r="J256" s="374"/>
      <c r="K256" s="374"/>
      <c r="L256" s="374"/>
      <c r="M256" s="374"/>
      <c r="S256" s="294"/>
      <c r="U256" s="369">
        <v>187</v>
      </c>
      <c r="V256" s="385"/>
      <c r="W256" s="384"/>
      <c r="Y256" s="380">
        <f t="shared" si="5"/>
        <v>0</v>
      </c>
      <c r="Z256" s="374"/>
      <c r="AA256" s="374"/>
      <c r="AB256" s="374"/>
      <c r="AC256" s="374"/>
      <c r="AD256" s="374"/>
      <c r="AE256" s="374"/>
      <c r="AF256" s="374"/>
      <c r="AG256" s="374"/>
      <c r="AH256" s="374"/>
      <c r="AI256" s="374"/>
      <c r="AJ256" s="374"/>
      <c r="AK256" s="374"/>
      <c r="AL256" s="294"/>
    </row>
    <row r="257" spans="2:38">
      <c r="B257" s="369">
        <v>188</v>
      </c>
      <c r="C257" s="385"/>
      <c r="D257" s="384"/>
      <c r="F257" s="379">
        <f t="shared" si="4"/>
        <v>0</v>
      </c>
      <c r="G257" s="374"/>
      <c r="H257" s="374"/>
      <c r="I257" s="374"/>
      <c r="J257" s="374"/>
      <c r="K257" s="374"/>
      <c r="L257" s="374"/>
      <c r="M257" s="374"/>
      <c r="S257" s="294"/>
      <c r="U257" s="369">
        <v>188</v>
      </c>
      <c r="V257" s="385"/>
      <c r="W257" s="384"/>
      <c r="Y257" s="380">
        <f t="shared" si="5"/>
        <v>0</v>
      </c>
      <c r="Z257" s="374"/>
      <c r="AA257" s="374"/>
      <c r="AB257" s="374"/>
      <c r="AC257" s="374"/>
      <c r="AD257" s="374"/>
      <c r="AE257" s="374"/>
      <c r="AF257" s="374"/>
      <c r="AG257" s="374"/>
      <c r="AH257" s="374"/>
      <c r="AI257" s="374"/>
      <c r="AJ257" s="374"/>
      <c r="AK257" s="374"/>
      <c r="AL257" s="294"/>
    </row>
    <row r="258" spans="2:38">
      <c r="B258" s="369">
        <v>189</v>
      </c>
      <c r="C258" s="385"/>
      <c r="D258" s="384"/>
      <c r="F258" s="379">
        <f t="shared" si="4"/>
        <v>0</v>
      </c>
      <c r="G258" s="374"/>
      <c r="H258" s="374"/>
      <c r="I258" s="374"/>
      <c r="J258" s="374"/>
      <c r="K258" s="374"/>
      <c r="L258" s="374"/>
      <c r="M258" s="374"/>
      <c r="S258" s="294"/>
      <c r="U258" s="369">
        <v>189</v>
      </c>
      <c r="V258" s="385"/>
      <c r="W258" s="384"/>
      <c r="Y258" s="380">
        <f t="shared" si="5"/>
        <v>0</v>
      </c>
      <c r="Z258" s="374"/>
      <c r="AA258" s="374"/>
      <c r="AB258" s="374"/>
      <c r="AC258" s="374"/>
      <c r="AD258" s="374"/>
      <c r="AE258" s="374"/>
      <c r="AF258" s="374"/>
      <c r="AG258" s="374"/>
      <c r="AH258" s="374"/>
      <c r="AI258" s="374"/>
      <c r="AJ258" s="374"/>
      <c r="AK258" s="374"/>
      <c r="AL258" s="294"/>
    </row>
    <row r="259" spans="2:38">
      <c r="B259" s="369">
        <v>190</v>
      </c>
      <c r="C259" s="385"/>
      <c r="D259" s="384"/>
      <c r="F259" s="379">
        <f t="shared" si="4"/>
        <v>0</v>
      </c>
      <c r="G259" s="374"/>
      <c r="H259" s="374"/>
      <c r="I259" s="374"/>
      <c r="J259" s="374"/>
      <c r="K259" s="374"/>
      <c r="L259" s="374"/>
      <c r="M259" s="374"/>
      <c r="S259" s="294"/>
      <c r="U259" s="369">
        <v>190</v>
      </c>
      <c r="V259" s="385"/>
      <c r="W259" s="384"/>
      <c r="Y259" s="380">
        <f t="shared" si="5"/>
        <v>0</v>
      </c>
      <c r="Z259" s="374"/>
      <c r="AA259" s="374"/>
      <c r="AB259" s="374"/>
      <c r="AC259" s="374"/>
      <c r="AD259" s="374"/>
      <c r="AE259" s="374"/>
      <c r="AF259" s="374"/>
      <c r="AG259" s="374"/>
      <c r="AH259" s="374"/>
      <c r="AI259" s="374"/>
      <c r="AJ259" s="374"/>
      <c r="AK259" s="374"/>
      <c r="AL259" s="294"/>
    </row>
    <row r="260" spans="2:38">
      <c r="B260" s="369">
        <v>191</v>
      </c>
      <c r="C260" s="385"/>
      <c r="D260" s="384"/>
      <c r="F260" s="379">
        <f t="shared" si="4"/>
        <v>0</v>
      </c>
      <c r="G260" s="374"/>
      <c r="H260" s="374"/>
      <c r="I260" s="374"/>
      <c r="J260" s="374"/>
      <c r="K260" s="374"/>
      <c r="L260" s="374"/>
      <c r="M260" s="374"/>
      <c r="S260" s="294"/>
      <c r="U260" s="369">
        <v>191</v>
      </c>
      <c r="V260" s="385"/>
      <c r="W260" s="384"/>
      <c r="Y260" s="380">
        <f t="shared" si="5"/>
        <v>0</v>
      </c>
      <c r="Z260" s="374"/>
      <c r="AA260" s="374"/>
      <c r="AB260" s="374"/>
      <c r="AC260" s="374"/>
      <c r="AD260" s="374"/>
      <c r="AE260" s="374"/>
      <c r="AF260" s="374"/>
      <c r="AG260" s="374"/>
      <c r="AH260" s="374"/>
      <c r="AI260" s="374"/>
      <c r="AJ260" s="374"/>
      <c r="AK260" s="374"/>
      <c r="AL260" s="294"/>
    </row>
    <row r="261" spans="2:38">
      <c r="B261" s="369">
        <v>192</v>
      </c>
      <c r="C261" s="385"/>
      <c r="D261" s="384"/>
      <c r="F261" s="379">
        <f t="shared" si="4"/>
        <v>0</v>
      </c>
      <c r="G261" s="374"/>
      <c r="H261" s="374"/>
      <c r="I261" s="374"/>
      <c r="J261" s="374"/>
      <c r="K261" s="374"/>
      <c r="L261" s="374"/>
      <c r="M261" s="374"/>
      <c r="S261" s="294"/>
      <c r="U261" s="369">
        <v>192</v>
      </c>
      <c r="V261" s="385"/>
      <c r="W261" s="384"/>
      <c r="Y261" s="380">
        <f t="shared" si="5"/>
        <v>0</v>
      </c>
      <c r="Z261" s="374"/>
      <c r="AA261" s="374"/>
      <c r="AB261" s="374"/>
      <c r="AC261" s="374"/>
      <c r="AD261" s="374"/>
      <c r="AE261" s="374"/>
      <c r="AF261" s="374"/>
      <c r="AG261" s="374"/>
      <c r="AH261" s="374"/>
      <c r="AI261" s="374"/>
      <c r="AJ261" s="374"/>
      <c r="AK261" s="374"/>
      <c r="AL261" s="294"/>
    </row>
    <row r="262" spans="2:38">
      <c r="B262" s="369">
        <v>193</v>
      </c>
      <c r="C262" s="385"/>
      <c r="D262" s="384"/>
      <c r="F262" s="379">
        <f t="shared" si="4"/>
        <v>0</v>
      </c>
      <c r="G262" s="374"/>
      <c r="H262" s="374"/>
      <c r="I262" s="374"/>
      <c r="J262" s="374"/>
      <c r="K262" s="374"/>
      <c r="L262" s="374"/>
      <c r="M262" s="374"/>
      <c r="S262" s="294"/>
      <c r="U262" s="369">
        <v>193</v>
      </c>
      <c r="V262" s="385"/>
      <c r="W262" s="384"/>
      <c r="Y262" s="380">
        <f t="shared" si="5"/>
        <v>0</v>
      </c>
      <c r="Z262" s="374"/>
      <c r="AA262" s="374"/>
      <c r="AB262" s="374"/>
      <c r="AC262" s="374"/>
      <c r="AD262" s="374"/>
      <c r="AE262" s="374"/>
      <c r="AF262" s="374"/>
      <c r="AG262" s="374"/>
      <c r="AH262" s="374"/>
      <c r="AI262" s="374"/>
      <c r="AJ262" s="374"/>
      <c r="AK262" s="374"/>
      <c r="AL262" s="294"/>
    </row>
    <row r="263" spans="2:38">
      <c r="B263" s="369">
        <v>194</v>
      </c>
      <c r="C263" s="385"/>
      <c r="D263" s="384"/>
      <c r="F263" s="379">
        <f t="shared" ref="F263:F326" si="6">D263-D262</f>
        <v>0</v>
      </c>
      <c r="G263" s="374"/>
      <c r="H263" s="374"/>
      <c r="I263" s="374"/>
      <c r="J263" s="374"/>
      <c r="K263" s="374"/>
      <c r="L263" s="374"/>
      <c r="M263" s="374"/>
      <c r="S263" s="294"/>
      <c r="U263" s="369">
        <v>194</v>
      </c>
      <c r="V263" s="385"/>
      <c r="W263" s="384"/>
      <c r="Y263" s="380">
        <f t="shared" ref="Y263:Y326" si="7">W263-W262</f>
        <v>0</v>
      </c>
      <c r="Z263" s="374"/>
      <c r="AA263" s="374"/>
      <c r="AB263" s="374"/>
      <c r="AC263" s="374"/>
      <c r="AD263" s="374"/>
      <c r="AE263" s="374"/>
      <c r="AF263" s="374"/>
      <c r="AG263" s="374"/>
      <c r="AH263" s="374"/>
      <c r="AI263" s="374"/>
      <c r="AJ263" s="374"/>
      <c r="AK263" s="374"/>
      <c r="AL263" s="294"/>
    </row>
    <row r="264" spans="2:38">
      <c r="B264" s="369">
        <v>195</v>
      </c>
      <c r="C264" s="385"/>
      <c r="D264" s="384"/>
      <c r="F264" s="379">
        <f t="shared" si="6"/>
        <v>0</v>
      </c>
      <c r="G264" s="374"/>
      <c r="H264" s="374"/>
      <c r="I264" s="374"/>
      <c r="J264" s="374"/>
      <c r="K264" s="374"/>
      <c r="L264" s="374"/>
      <c r="M264" s="374"/>
      <c r="S264" s="294"/>
      <c r="U264" s="369">
        <v>195</v>
      </c>
      <c r="V264" s="385"/>
      <c r="W264" s="384"/>
      <c r="Y264" s="380">
        <f t="shared" si="7"/>
        <v>0</v>
      </c>
      <c r="Z264" s="374"/>
      <c r="AA264" s="374"/>
      <c r="AB264" s="374"/>
      <c r="AC264" s="374"/>
      <c r="AD264" s="374"/>
      <c r="AE264" s="374"/>
      <c r="AF264" s="374"/>
      <c r="AG264" s="374"/>
      <c r="AH264" s="374"/>
      <c r="AI264" s="374"/>
      <c r="AJ264" s="374"/>
      <c r="AK264" s="374"/>
      <c r="AL264" s="294"/>
    </row>
    <row r="265" spans="2:38">
      <c r="B265" s="369">
        <v>196</v>
      </c>
      <c r="C265" s="385"/>
      <c r="D265" s="384"/>
      <c r="F265" s="379">
        <f t="shared" si="6"/>
        <v>0</v>
      </c>
      <c r="G265" s="374"/>
      <c r="H265" s="374"/>
      <c r="I265" s="374"/>
      <c r="J265" s="374"/>
      <c r="K265" s="374"/>
      <c r="L265" s="374"/>
      <c r="M265" s="374"/>
      <c r="S265" s="294"/>
      <c r="U265" s="369">
        <v>196</v>
      </c>
      <c r="V265" s="385"/>
      <c r="W265" s="384"/>
      <c r="Y265" s="380">
        <f t="shared" si="7"/>
        <v>0</v>
      </c>
      <c r="Z265" s="374"/>
      <c r="AA265" s="374"/>
      <c r="AB265" s="374"/>
      <c r="AC265" s="374"/>
      <c r="AD265" s="374"/>
      <c r="AE265" s="374"/>
      <c r="AF265" s="374"/>
      <c r="AG265" s="374"/>
      <c r="AH265" s="374"/>
      <c r="AI265" s="374"/>
      <c r="AJ265" s="374"/>
      <c r="AK265" s="374"/>
      <c r="AL265" s="294"/>
    </row>
    <row r="266" spans="2:38">
      <c r="B266" s="369">
        <v>197</v>
      </c>
      <c r="C266" s="385"/>
      <c r="D266" s="384"/>
      <c r="F266" s="379">
        <f t="shared" si="6"/>
        <v>0</v>
      </c>
      <c r="G266" s="374"/>
      <c r="H266" s="374"/>
      <c r="I266" s="374"/>
      <c r="J266" s="374"/>
      <c r="K266" s="374"/>
      <c r="L266" s="374"/>
      <c r="M266" s="374"/>
      <c r="S266" s="294"/>
      <c r="U266" s="369">
        <v>197</v>
      </c>
      <c r="V266" s="385"/>
      <c r="W266" s="384"/>
      <c r="Y266" s="380">
        <f t="shared" si="7"/>
        <v>0</v>
      </c>
      <c r="Z266" s="374"/>
      <c r="AA266" s="374"/>
      <c r="AB266" s="374"/>
      <c r="AC266" s="374"/>
      <c r="AD266" s="374"/>
      <c r="AE266" s="374"/>
      <c r="AF266" s="374"/>
      <c r="AG266" s="374"/>
      <c r="AH266" s="374"/>
      <c r="AI266" s="374"/>
      <c r="AJ266" s="374"/>
      <c r="AK266" s="374"/>
      <c r="AL266" s="294"/>
    </row>
    <row r="267" spans="2:38">
      <c r="B267" s="369">
        <v>198</v>
      </c>
      <c r="C267" s="385"/>
      <c r="D267" s="384"/>
      <c r="F267" s="379">
        <f t="shared" si="6"/>
        <v>0</v>
      </c>
      <c r="G267" s="374"/>
      <c r="H267" s="374"/>
      <c r="I267" s="374"/>
      <c r="J267" s="374"/>
      <c r="K267" s="374"/>
      <c r="L267" s="374"/>
      <c r="M267" s="374"/>
      <c r="S267" s="294"/>
      <c r="U267" s="369">
        <v>198</v>
      </c>
      <c r="V267" s="385"/>
      <c r="W267" s="384"/>
      <c r="Y267" s="380">
        <f t="shared" si="7"/>
        <v>0</v>
      </c>
      <c r="Z267" s="374"/>
      <c r="AA267" s="374"/>
      <c r="AB267" s="374"/>
      <c r="AC267" s="374"/>
      <c r="AD267" s="374"/>
      <c r="AE267" s="374"/>
      <c r="AF267" s="374"/>
      <c r="AG267" s="374"/>
      <c r="AH267" s="374"/>
      <c r="AI267" s="374"/>
      <c r="AJ267" s="374"/>
      <c r="AK267" s="374"/>
      <c r="AL267" s="294"/>
    </row>
    <row r="268" spans="2:38">
      <c r="B268" s="369">
        <v>199</v>
      </c>
      <c r="C268" s="385"/>
      <c r="D268" s="384"/>
      <c r="F268" s="379">
        <f t="shared" si="6"/>
        <v>0</v>
      </c>
      <c r="G268" s="374"/>
      <c r="H268" s="374"/>
      <c r="I268" s="374"/>
      <c r="J268" s="374"/>
      <c r="K268" s="374"/>
      <c r="L268" s="374"/>
      <c r="M268" s="374"/>
      <c r="S268" s="294"/>
      <c r="U268" s="369">
        <v>199</v>
      </c>
      <c r="V268" s="385"/>
      <c r="W268" s="384"/>
      <c r="Y268" s="380">
        <f t="shared" si="7"/>
        <v>0</v>
      </c>
      <c r="Z268" s="374"/>
      <c r="AA268" s="374"/>
      <c r="AB268" s="374"/>
      <c r="AC268" s="374"/>
      <c r="AD268" s="374"/>
      <c r="AE268" s="374"/>
      <c r="AF268" s="374"/>
      <c r="AG268" s="374"/>
      <c r="AH268" s="374"/>
      <c r="AI268" s="374"/>
      <c r="AJ268" s="374"/>
      <c r="AK268" s="374"/>
      <c r="AL268" s="294"/>
    </row>
    <row r="269" spans="2:38">
      <c r="B269" s="369">
        <v>200</v>
      </c>
      <c r="C269" s="385"/>
      <c r="D269" s="384"/>
      <c r="F269" s="379">
        <f t="shared" si="6"/>
        <v>0</v>
      </c>
      <c r="G269" s="374"/>
      <c r="H269" s="374"/>
      <c r="I269" s="374"/>
      <c r="J269" s="374"/>
      <c r="K269" s="374"/>
      <c r="L269" s="374"/>
      <c r="M269" s="374"/>
      <c r="S269" s="294"/>
      <c r="U269" s="369">
        <v>200</v>
      </c>
      <c r="V269" s="385"/>
      <c r="W269" s="384"/>
      <c r="Y269" s="380">
        <f t="shared" si="7"/>
        <v>0</v>
      </c>
      <c r="Z269" s="374"/>
      <c r="AA269" s="374"/>
      <c r="AB269" s="374"/>
      <c r="AC269" s="374"/>
      <c r="AD269" s="374"/>
      <c r="AE269" s="374"/>
      <c r="AF269" s="374"/>
      <c r="AG269" s="374"/>
      <c r="AH269" s="374"/>
      <c r="AI269" s="374"/>
      <c r="AJ269" s="374"/>
      <c r="AK269" s="374"/>
      <c r="AL269" s="294"/>
    </row>
    <row r="270" spans="2:38">
      <c r="B270" s="369">
        <v>201</v>
      </c>
      <c r="C270" s="385"/>
      <c r="D270" s="384"/>
      <c r="F270" s="379">
        <f t="shared" si="6"/>
        <v>0</v>
      </c>
      <c r="G270" s="374"/>
      <c r="H270" s="374"/>
      <c r="I270" s="374"/>
      <c r="J270" s="374"/>
      <c r="K270" s="374"/>
      <c r="L270" s="374"/>
      <c r="M270" s="374"/>
      <c r="S270" s="294"/>
      <c r="U270" s="369">
        <v>201</v>
      </c>
      <c r="V270" s="385"/>
      <c r="W270" s="384"/>
      <c r="Y270" s="380">
        <f t="shared" si="7"/>
        <v>0</v>
      </c>
      <c r="Z270" s="374"/>
      <c r="AA270" s="374"/>
      <c r="AB270" s="374"/>
      <c r="AC270" s="374"/>
      <c r="AD270" s="374"/>
      <c r="AE270" s="374"/>
      <c r="AF270" s="374"/>
      <c r="AG270" s="374"/>
      <c r="AH270" s="374"/>
      <c r="AI270" s="374"/>
      <c r="AJ270" s="374"/>
      <c r="AK270" s="374"/>
      <c r="AL270" s="294"/>
    </row>
    <row r="271" spans="2:38">
      <c r="B271" s="369">
        <v>202</v>
      </c>
      <c r="C271" s="385"/>
      <c r="D271" s="384"/>
      <c r="F271" s="379">
        <f t="shared" si="6"/>
        <v>0</v>
      </c>
      <c r="G271" s="374"/>
      <c r="H271" s="374"/>
      <c r="I271" s="374"/>
      <c r="J271" s="374"/>
      <c r="K271" s="374"/>
      <c r="L271" s="374"/>
      <c r="M271" s="374"/>
      <c r="S271" s="294"/>
      <c r="U271" s="369">
        <v>202</v>
      </c>
      <c r="V271" s="385"/>
      <c r="W271" s="384"/>
      <c r="Y271" s="380">
        <f t="shared" si="7"/>
        <v>0</v>
      </c>
      <c r="Z271" s="374"/>
      <c r="AA271" s="374"/>
      <c r="AB271" s="374"/>
      <c r="AC271" s="374"/>
      <c r="AD271" s="374"/>
      <c r="AE271" s="374"/>
      <c r="AF271" s="374"/>
      <c r="AG271" s="374"/>
      <c r="AH271" s="374"/>
      <c r="AI271" s="374"/>
      <c r="AJ271" s="374"/>
      <c r="AK271" s="374"/>
      <c r="AL271" s="294"/>
    </row>
    <row r="272" spans="2:38">
      <c r="B272" s="369">
        <v>203</v>
      </c>
      <c r="C272" s="385"/>
      <c r="D272" s="384"/>
      <c r="F272" s="379">
        <f t="shared" si="6"/>
        <v>0</v>
      </c>
      <c r="G272" s="374"/>
      <c r="H272" s="374"/>
      <c r="I272" s="374"/>
      <c r="J272" s="374"/>
      <c r="K272" s="374"/>
      <c r="L272" s="374"/>
      <c r="M272" s="374"/>
      <c r="S272" s="294"/>
      <c r="U272" s="369">
        <v>203</v>
      </c>
      <c r="V272" s="385"/>
      <c r="W272" s="384"/>
      <c r="Y272" s="380">
        <f t="shared" si="7"/>
        <v>0</v>
      </c>
      <c r="Z272" s="374"/>
      <c r="AA272" s="374"/>
      <c r="AB272" s="374"/>
      <c r="AC272" s="374"/>
      <c r="AD272" s="374"/>
      <c r="AE272" s="374"/>
      <c r="AF272" s="374"/>
      <c r="AG272" s="374"/>
      <c r="AH272" s="374"/>
      <c r="AI272" s="374"/>
      <c r="AJ272" s="374"/>
      <c r="AK272" s="374"/>
      <c r="AL272" s="294"/>
    </row>
    <row r="273" spans="2:38">
      <c r="B273" s="369">
        <v>204</v>
      </c>
      <c r="C273" s="385"/>
      <c r="D273" s="384"/>
      <c r="F273" s="379">
        <f t="shared" si="6"/>
        <v>0</v>
      </c>
      <c r="G273" s="374"/>
      <c r="H273" s="374"/>
      <c r="I273" s="374"/>
      <c r="J273" s="374"/>
      <c r="K273" s="374"/>
      <c r="L273" s="374"/>
      <c r="M273" s="374"/>
      <c r="S273" s="294"/>
      <c r="U273" s="369">
        <v>204</v>
      </c>
      <c r="V273" s="385"/>
      <c r="W273" s="384"/>
      <c r="Y273" s="380">
        <f t="shared" si="7"/>
        <v>0</v>
      </c>
      <c r="Z273" s="374"/>
      <c r="AA273" s="374"/>
      <c r="AB273" s="374"/>
      <c r="AC273" s="374"/>
      <c r="AD273" s="374"/>
      <c r="AE273" s="374"/>
      <c r="AF273" s="374"/>
      <c r="AG273" s="374"/>
      <c r="AH273" s="374"/>
      <c r="AI273" s="374"/>
      <c r="AJ273" s="374"/>
      <c r="AK273" s="374"/>
      <c r="AL273" s="294"/>
    </row>
    <row r="274" spans="2:38">
      <c r="B274" s="369">
        <v>205</v>
      </c>
      <c r="C274" s="385"/>
      <c r="D274" s="384"/>
      <c r="F274" s="379">
        <f t="shared" si="6"/>
        <v>0</v>
      </c>
      <c r="G274" s="374"/>
      <c r="H274" s="374"/>
      <c r="I274" s="374"/>
      <c r="J274" s="374"/>
      <c r="K274" s="374"/>
      <c r="L274" s="374"/>
      <c r="M274" s="374"/>
      <c r="S274" s="294"/>
      <c r="U274" s="369">
        <v>205</v>
      </c>
      <c r="V274" s="385"/>
      <c r="W274" s="384"/>
      <c r="Y274" s="380">
        <f t="shared" si="7"/>
        <v>0</v>
      </c>
      <c r="Z274" s="374"/>
      <c r="AA274" s="374"/>
      <c r="AB274" s="374"/>
      <c r="AC274" s="374"/>
      <c r="AD274" s="374"/>
      <c r="AE274" s="374"/>
      <c r="AF274" s="374"/>
      <c r="AG274" s="374"/>
      <c r="AH274" s="374"/>
      <c r="AI274" s="374"/>
      <c r="AJ274" s="374"/>
      <c r="AK274" s="374"/>
      <c r="AL274" s="294"/>
    </row>
    <row r="275" spans="2:38">
      <c r="B275" s="369">
        <v>206</v>
      </c>
      <c r="C275" s="385"/>
      <c r="D275" s="384"/>
      <c r="F275" s="379">
        <f t="shared" si="6"/>
        <v>0</v>
      </c>
      <c r="G275" s="374"/>
      <c r="H275" s="374"/>
      <c r="I275" s="374"/>
      <c r="J275" s="374"/>
      <c r="K275" s="374"/>
      <c r="L275" s="374"/>
      <c r="M275" s="374"/>
      <c r="S275" s="294"/>
      <c r="U275" s="369">
        <v>206</v>
      </c>
      <c r="V275" s="385"/>
      <c r="W275" s="384"/>
      <c r="Y275" s="380">
        <f t="shared" si="7"/>
        <v>0</v>
      </c>
      <c r="Z275" s="374"/>
      <c r="AA275" s="374"/>
      <c r="AB275" s="374"/>
      <c r="AC275" s="374"/>
      <c r="AD275" s="374"/>
      <c r="AE275" s="374"/>
      <c r="AF275" s="374"/>
      <c r="AG275" s="374"/>
      <c r="AH275" s="374"/>
      <c r="AI275" s="374"/>
      <c r="AJ275" s="374"/>
      <c r="AK275" s="374"/>
      <c r="AL275" s="294"/>
    </row>
    <row r="276" spans="2:38">
      <c r="B276" s="369">
        <v>207</v>
      </c>
      <c r="C276" s="385"/>
      <c r="D276" s="384"/>
      <c r="F276" s="379">
        <f t="shared" si="6"/>
        <v>0</v>
      </c>
      <c r="G276" s="374"/>
      <c r="H276" s="374"/>
      <c r="I276" s="374"/>
      <c r="J276" s="374"/>
      <c r="K276" s="374"/>
      <c r="L276" s="374"/>
      <c r="M276" s="374"/>
      <c r="S276" s="294"/>
      <c r="U276" s="369">
        <v>207</v>
      </c>
      <c r="V276" s="385"/>
      <c r="W276" s="384"/>
      <c r="Y276" s="380">
        <f t="shared" si="7"/>
        <v>0</v>
      </c>
      <c r="Z276" s="374"/>
      <c r="AA276" s="374"/>
      <c r="AB276" s="374"/>
      <c r="AC276" s="374"/>
      <c r="AD276" s="374"/>
      <c r="AE276" s="374"/>
      <c r="AF276" s="374"/>
      <c r="AG276" s="374"/>
      <c r="AH276" s="374"/>
      <c r="AI276" s="374"/>
      <c r="AJ276" s="374"/>
      <c r="AK276" s="374"/>
      <c r="AL276" s="294"/>
    </row>
    <row r="277" spans="2:38">
      <c r="B277" s="369">
        <v>208</v>
      </c>
      <c r="C277" s="385"/>
      <c r="D277" s="384"/>
      <c r="F277" s="379">
        <f t="shared" si="6"/>
        <v>0</v>
      </c>
      <c r="G277" s="374"/>
      <c r="H277" s="374"/>
      <c r="I277" s="374"/>
      <c r="J277" s="374"/>
      <c r="K277" s="374"/>
      <c r="L277" s="374"/>
      <c r="M277" s="374"/>
      <c r="S277" s="294"/>
      <c r="U277" s="369">
        <v>208</v>
      </c>
      <c r="V277" s="385"/>
      <c r="W277" s="384"/>
      <c r="Y277" s="380">
        <f t="shared" si="7"/>
        <v>0</v>
      </c>
      <c r="Z277" s="374"/>
      <c r="AA277" s="374"/>
      <c r="AB277" s="374"/>
      <c r="AC277" s="374"/>
      <c r="AD277" s="374"/>
      <c r="AE277" s="374"/>
      <c r="AF277" s="374"/>
      <c r="AG277" s="374"/>
      <c r="AH277" s="374"/>
      <c r="AI277" s="374"/>
      <c r="AJ277" s="374"/>
      <c r="AK277" s="374"/>
      <c r="AL277" s="294"/>
    </row>
    <row r="278" spans="2:38">
      <c r="B278" s="369">
        <v>209</v>
      </c>
      <c r="C278" s="385"/>
      <c r="D278" s="384"/>
      <c r="F278" s="379">
        <f t="shared" si="6"/>
        <v>0</v>
      </c>
      <c r="G278" s="374"/>
      <c r="H278" s="374"/>
      <c r="I278" s="374"/>
      <c r="J278" s="374"/>
      <c r="K278" s="374"/>
      <c r="L278" s="374"/>
      <c r="M278" s="374"/>
      <c r="S278" s="294"/>
      <c r="U278" s="369">
        <v>209</v>
      </c>
      <c r="V278" s="385"/>
      <c r="W278" s="384"/>
      <c r="Y278" s="380">
        <f t="shared" si="7"/>
        <v>0</v>
      </c>
      <c r="Z278" s="374"/>
      <c r="AA278" s="374"/>
      <c r="AB278" s="374"/>
      <c r="AC278" s="374"/>
      <c r="AD278" s="374"/>
      <c r="AE278" s="374"/>
      <c r="AF278" s="374"/>
      <c r="AG278" s="374"/>
      <c r="AH278" s="374"/>
      <c r="AI278" s="374"/>
      <c r="AJ278" s="374"/>
      <c r="AK278" s="374"/>
      <c r="AL278" s="294"/>
    </row>
    <row r="279" spans="2:38">
      <c r="B279" s="369">
        <v>210</v>
      </c>
      <c r="C279" s="385"/>
      <c r="D279" s="384"/>
      <c r="F279" s="379">
        <f t="shared" si="6"/>
        <v>0</v>
      </c>
      <c r="G279" s="374"/>
      <c r="H279" s="374"/>
      <c r="I279" s="374"/>
      <c r="J279" s="374"/>
      <c r="K279" s="374"/>
      <c r="L279" s="374"/>
      <c r="M279" s="374"/>
      <c r="S279" s="294"/>
      <c r="U279" s="369">
        <v>210</v>
      </c>
      <c r="V279" s="385"/>
      <c r="W279" s="384"/>
      <c r="Y279" s="380">
        <f t="shared" si="7"/>
        <v>0</v>
      </c>
      <c r="Z279" s="374"/>
      <c r="AA279" s="374"/>
      <c r="AB279" s="374"/>
      <c r="AC279" s="374"/>
      <c r="AD279" s="374"/>
      <c r="AE279" s="374"/>
      <c r="AF279" s="374"/>
      <c r="AG279" s="374"/>
      <c r="AH279" s="374"/>
      <c r="AI279" s="374"/>
      <c r="AJ279" s="374"/>
      <c r="AK279" s="374"/>
      <c r="AL279" s="294"/>
    </row>
    <row r="280" spans="2:38">
      <c r="B280" s="369">
        <v>211</v>
      </c>
      <c r="C280" s="385"/>
      <c r="D280" s="384"/>
      <c r="F280" s="379">
        <f t="shared" si="6"/>
        <v>0</v>
      </c>
      <c r="G280" s="374"/>
      <c r="H280" s="374"/>
      <c r="I280" s="374"/>
      <c r="J280" s="374"/>
      <c r="K280" s="374"/>
      <c r="L280" s="374"/>
      <c r="M280" s="374"/>
      <c r="S280" s="294"/>
      <c r="U280" s="369">
        <v>211</v>
      </c>
      <c r="V280" s="385"/>
      <c r="W280" s="384"/>
      <c r="Y280" s="380">
        <f t="shared" si="7"/>
        <v>0</v>
      </c>
      <c r="Z280" s="374"/>
      <c r="AA280" s="374"/>
      <c r="AB280" s="374"/>
      <c r="AC280" s="374"/>
      <c r="AD280" s="374"/>
      <c r="AE280" s="374"/>
      <c r="AF280" s="374"/>
      <c r="AG280" s="374"/>
      <c r="AH280" s="374"/>
      <c r="AI280" s="374"/>
      <c r="AJ280" s="374"/>
      <c r="AK280" s="374"/>
      <c r="AL280" s="294"/>
    </row>
    <row r="281" spans="2:38">
      <c r="B281" s="369">
        <v>212</v>
      </c>
      <c r="C281" s="385"/>
      <c r="D281" s="384"/>
      <c r="F281" s="379">
        <f t="shared" si="6"/>
        <v>0</v>
      </c>
      <c r="G281" s="374"/>
      <c r="H281" s="374"/>
      <c r="I281" s="374"/>
      <c r="J281" s="374"/>
      <c r="K281" s="374"/>
      <c r="L281" s="374"/>
      <c r="M281" s="374"/>
      <c r="S281" s="294"/>
      <c r="U281" s="369">
        <v>212</v>
      </c>
      <c r="V281" s="385"/>
      <c r="W281" s="384"/>
      <c r="Y281" s="380">
        <f t="shared" si="7"/>
        <v>0</v>
      </c>
      <c r="Z281" s="374"/>
      <c r="AA281" s="374"/>
      <c r="AB281" s="374"/>
      <c r="AC281" s="374"/>
      <c r="AD281" s="374"/>
      <c r="AE281" s="374"/>
      <c r="AF281" s="374"/>
      <c r="AG281" s="374"/>
      <c r="AH281" s="374"/>
      <c r="AI281" s="374"/>
      <c r="AJ281" s="374"/>
      <c r="AK281" s="374"/>
      <c r="AL281" s="294"/>
    </row>
    <row r="282" spans="2:38">
      <c r="B282" s="369">
        <v>213</v>
      </c>
      <c r="C282" s="385"/>
      <c r="D282" s="384"/>
      <c r="F282" s="379">
        <f t="shared" si="6"/>
        <v>0</v>
      </c>
      <c r="G282" s="374"/>
      <c r="H282" s="374"/>
      <c r="I282" s="374"/>
      <c r="J282" s="374"/>
      <c r="K282" s="374"/>
      <c r="L282" s="374"/>
      <c r="M282" s="374"/>
      <c r="S282" s="294"/>
      <c r="U282" s="369">
        <v>213</v>
      </c>
      <c r="V282" s="385"/>
      <c r="W282" s="384"/>
      <c r="Y282" s="380">
        <f t="shared" si="7"/>
        <v>0</v>
      </c>
      <c r="Z282" s="374"/>
      <c r="AA282" s="374"/>
      <c r="AB282" s="374"/>
      <c r="AC282" s="374"/>
      <c r="AD282" s="374"/>
      <c r="AE282" s="374"/>
      <c r="AF282" s="374"/>
      <c r="AG282" s="374"/>
      <c r="AH282" s="374"/>
      <c r="AI282" s="374"/>
      <c r="AJ282" s="374"/>
      <c r="AK282" s="374"/>
      <c r="AL282" s="294"/>
    </row>
    <row r="283" spans="2:38">
      <c r="B283" s="369">
        <v>214</v>
      </c>
      <c r="C283" s="385"/>
      <c r="D283" s="384"/>
      <c r="F283" s="379">
        <f t="shared" si="6"/>
        <v>0</v>
      </c>
      <c r="G283" s="374"/>
      <c r="H283" s="374"/>
      <c r="I283" s="374"/>
      <c r="J283" s="374"/>
      <c r="K283" s="374"/>
      <c r="L283" s="374"/>
      <c r="M283" s="374"/>
      <c r="S283" s="294"/>
      <c r="U283" s="369">
        <v>214</v>
      </c>
      <c r="V283" s="385"/>
      <c r="W283" s="384"/>
      <c r="Y283" s="380">
        <f t="shared" si="7"/>
        <v>0</v>
      </c>
      <c r="Z283" s="374"/>
      <c r="AA283" s="374"/>
      <c r="AB283" s="374"/>
      <c r="AC283" s="374"/>
      <c r="AD283" s="374"/>
      <c r="AE283" s="374"/>
      <c r="AF283" s="374"/>
      <c r="AG283" s="374"/>
      <c r="AH283" s="374"/>
      <c r="AI283" s="374"/>
      <c r="AJ283" s="374"/>
      <c r="AK283" s="374"/>
      <c r="AL283" s="294"/>
    </row>
    <row r="284" spans="2:38">
      <c r="B284" s="369">
        <v>215</v>
      </c>
      <c r="C284" s="385"/>
      <c r="D284" s="384"/>
      <c r="F284" s="379">
        <f t="shared" si="6"/>
        <v>0</v>
      </c>
      <c r="G284" s="374"/>
      <c r="H284" s="374"/>
      <c r="I284" s="374"/>
      <c r="J284" s="374"/>
      <c r="K284" s="374"/>
      <c r="L284" s="374"/>
      <c r="M284" s="374"/>
      <c r="S284" s="294"/>
      <c r="U284" s="369">
        <v>215</v>
      </c>
      <c r="V284" s="385"/>
      <c r="W284" s="384"/>
      <c r="Y284" s="380">
        <f t="shared" si="7"/>
        <v>0</v>
      </c>
      <c r="Z284" s="374"/>
      <c r="AA284" s="374"/>
      <c r="AB284" s="374"/>
      <c r="AC284" s="374"/>
      <c r="AD284" s="374"/>
      <c r="AE284" s="374"/>
      <c r="AF284" s="374"/>
      <c r="AG284" s="374"/>
      <c r="AH284" s="374"/>
      <c r="AI284" s="374"/>
      <c r="AJ284" s="374"/>
      <c r="AK284" s="374"/>
      <c r="AL284" s="294"/>
    </row>
    <row r="285" spans="2:38">
      <c r="B285" s="369">
        <v>216</v>
      </c>
      <c r="C285" s="385"/>
      <c r="D285" s="384"/>
      <c r="F285" s="379">
        <f t="shared" si="6"/>
        <v>0</v>
      </c>
      <c r="G285" s="374"/>
      <c r="H285" s="374"/>
      <c r="I285" s="374"/>
      <c r="J285" s="374"/>
      <c r="K285" s="374"/>
      <c r="L285" s="374"/>
      <c r="M285" s="374"/>
      <c r="S285" s="294"/>
      <c r="U285" s="369">
        <v>216</v>
      </c>
      <c r="V285" s="385"/>
      <c r="W285" s="384"/>
      <c r="Y285" s="380">
        <f t="shared" si="7"/>
        <v>0</v>
      </c>
      <c r="Z285" s="374"/>
      <c r="AA285" s="374"/>
      <c r="AB285" s="374"/>
      <c r="AC285" s="374"/>
      <c r="AD285" s="374"/>
      <c r="AE285" s="374"/>
      <c r="AF285" s="374"/>
      <c r="AG285" s="374"/>
      <c r="AH285" s="374"/>
      <c r="AI285" s="374"/>
      <c r="AJ285" s="374"/>
      <c r="AK285" s="374"/>
      <c r="AL285" s="294"/>
    </row>
    <row r="286" spans="2:38">
      <c r="B286" s="369">
        <v>217</v>
      </c>
      <c r="C286" s="385"/>
      <c r="D286" s="384"/>
      <c r="F286" s="379">
        <f t="shared" si="6"/>
        <v>0</v>
      </c>
      <c r="G286" s="374"/>
      <c r="H286" s="374"/>
      <c r="I286" s="374"/>
      <c r="J286" s="374"/>
      <c r="K286" s="374"/>
      <c r="L286" s="374"/>
      <c r="M286" s="374"/>
      <c r="S286" s="294"/>
      <c r="U286" s="369">
        <v>217</v>
      </c>
      <c r="V286" s="385"/>
      <c r="W286" s="384"/>
      <c r="Y286" s="380">
        <f t="shared" si="7"/>
        <v>0</v>
      </c>
      <c r="Z286" s="374"/>
      <c r="AA286" s="374"/>
      <c r="AB286" s="374"/>
      <c r="AC286" s="374"/>
      <c r="AD286" s="374"/>
      <c r="AE286" s="374"/>
      <c r="AF286" s="374"/>
      <c r="AG286" s="374"/>
      <c r="AH286" s="374"/>
      <c r="AI286" s="374"/>
      <c r="AJ286" s="374"/>
      <c r="AK286" s="374"/>
      <c r="AL286" s="294"/>
    </row>
    <row r="287" spans="2:38">
      <c r="B287" s="369">
        <v>218</v>
      </c>
      <c r="C287" s="385"/>
      <c r="D287" s="384"/>
      <c r="F287" s="379">
        <f t="shared" si="6"/>
        <v>0</v>
      </c>
      <c r="G287" s="374"/>
      <c r="H287" s="374"/>
      <c r="I287" s="374"/>
      <c r="J287" s="374"/>
      <c r="K287" s="374"/>
      <c r="L287" s="374"/>
      <c r="M287" s="374"/>
      <c r="S287" s="294"/>
      <c r="U287" s="369">
        <v>218</v>
      </c>
      <c r="V287" s="385"/>
      <c r="W287" s="384"/>
      <c r="Y287" s="380">
        <f t="shared" si="7"/>
        <v>0</v>
      </c>
      <c r="Z287" s="374"/>
      <c r="AA287" s="374"/>
      <c r="AB287" s="374"/>
      <c r="AC287" s="374"/>
      <c r="AD287" s="374"/>
      <c r="AE287" s="374"/>
      <c r="AF287" s="374"/>
      <c r="AG287" s="374"/>
      <c r="AH287" s="374"/>
      <c r="AI287" s="374"/>
      <c r="AJ287" s="374"/>
      <c r="AK287" s="374"/>
      <c r="AL287" s="294"/>
    </row>
    <row r="288" spans="2:38">
      <c r="B288" s="369">
        <v>219</v>
      </c>
      <c r="C288" s="385"/>
      <c r="D288" s="384"/>
      <c r="F288" s="379">
        <f t="shared" si="6"/>
        <v>0</v>
      </c>
      <c r="G288" s="374"/>
      <c r="H288" s="374"/>
      <c r="I288" s="374"/>
      <c r="J288" s="374"/>
      <c r="K288" s="374"/>
      <c r="L288" s="374"/>
      <c r="M288" s="374"/>
      <c r="S288" s="294"/>
      <c r="U288" s="369">
        <v>219</v>
      </c>
      <c r="V288" s="385"/>
      <c r="W288" s="384"/>
      <c r="Y288" s="380">
        <f t="shared" si="7"/>
        <v>0</v>
      </c>
      <c r="Z288" s="374"/>
      <c r="AA288" s="374"/>
      <c r="AB288" s="374"/>
      <c r="AC288" s="374"/>
      <c r="AD288" s="374"/>
      <c r="AE288" s="374"/>
      <c r="AF288" s="374"/>
      <c r="AG288" s="374"/>
      <c r="AH288" s="374"/>
      <c r="AI288" s="374"/>
      <c r="AJ288" s="374"/>
      <c r="AK288" s="374"/>
      <c r="AL288" s="294"/>
    </row>
    <row r="289" spans="2:38">
      <c r="B289" s="369">
        <v>220</v>
      </c>
      <c r="C289" s="385"/>
      <c r="D289" s="384"/>
      <c r="F289" s="379">
        <f t="shared" si="6"/>
        <v>0</v>
      </c>
      <c r="G289" s="374"/>
      <c r="H289" s="374"/>
      <c r="I289" s="374"/>
      <c r="J289" s="374"/>
      <c r="K289" s="374"/>
      <c r="L289" s="374"/>
      <c r="M289" s="374"/>
      <c r="S289" s="294"/>
      <c r="U289" s="369">
        <v>220</v>
      </c>
      <c r="V289" s="385"/>
      <c r="W289" s="384"/>
      <c r="Y289" s="380">
        <f t="shared" si="7"/>
        <v>0</v>
      </c>
      <c r="Z289" s="374"/>
      <c r="AA289" s="374"/>
      <c r="AB289" s="374"/>
      <c r="AC289" s="374"/>
      <c r="AD289" s="374"/>
      <c r="AE289" s="374"/>
      <c r="AF289" s="374"/>
      <c r="AG289" s="374"/>
      <c r="AH289" s="374"/>
      <c r="AI289" s="374"/>
      <c r="AJ289" s="374"/>
      <c r="AK289" s="374"/>
      <c r="AL289" s="294"/>
    </row>
    <row r="290" spans="2:38">
      <c r="B290" s="369">
        <v>221</v>
      </c>
      <c r="C290" s="385"/>
      <c r="D290" s="384"/>
      <c r="F290" s="379">
        <f t="shared" si="6"/>
        <v>0</v>
      </c>
      <c r="G290" s="374"/>
      <c r="H290" s="374"/>
      <c r="I290" s="374"/>
      <c r="J290" s="374"/>
      <c r="K290" s="374"/>
      <c r="L290" s="374"/>
      <c r="M290" s="374"/>
      <c r="S290" s="294"/>
      <c r="U290" s="369">
        <v>221</v>
      </c>
      <c r="V290" s="385"/>
      <c r="W290" s="384"/>
      <c r="Y290" s="380">
        <f t="shared" si="7"/>
        <v>0</v>
      </c>
      <c r="Z290" s="374"/>
      <c r="AA290" s="374"/>
      <c r="AB290" s="374"/>
      <c r="AC290" s="374"/>
      <c r="AD290" s="374"/>
      <c r="AE290" s="374"/>
      <c r="AF290" s="374"/>
      <c r="AG290" s="374"/>
      <c r="AH290" s="374"/>
      <c r="AI290" s="374"/>
      <c r="AJ290" s="374"/>
      <c r="AK290" s="374"/>
      <c r="AL290" s="294"/>
    </row>
    <row r="291" spans="2:38">
      <c r="B291" s="369">
        <v>222</v>
      </c>
      <c r="C291" s="385"/>
      <c r="D291" s="384"/>
      <c r="F291" s="379">
        <f t="shared" si="6"/>
        <v>0</v>
      </c>
      <c r="G291" s="374"/>
      <c r="H291" s="374"/>
      <c r="I291" s="374"/>
      <c r="J291" s="374"/>
      <c r="K291" s="374"/>
      <c r="L291" s="374"/>
      <c r="M291" s="374"/>
      <c r="S291" s="294"/>
      <c r="U291" s="369">
        <v>222</v>
      </c>
      <c r="V291" s="385"/>
      <c r="W291" s="384"/>
      <c r="Y291" s="380">
        <f t="shared" si="7"/>
        <v>0</v>
      </c>
      <c r="Z291" s="374"/>
      <c r="AA291" s="374"/>
      <c r="AB291" s="374"/>
      <c r="AC291" s="374"/>
      <c r="AD291" s="374"/>
      <c r="AE291" s="374"/>
      <c r="AF291" s="374"/>
      <c r="AG291" s="374"/>
      <c r="AH291" s="374"/>
      <c r="AI291" s="374"/>
      <c r="AJ291" s="374"/>
      <c r="AK291" s="374"/>
      <c r="AL291" s="294"/>
    </row>
    <row r="292" spans="2:38">
      <c r="B292" s="369">
        <v>223</v>
      </c>
      <c r="C292" s="385"/>
      <c r="D292" s="384"/>
      <c r="F292" s="379">
        <f t="shared" si="6"/>
        <v>0</v>
      </c>
      <c r="G292" s="374"/>
      <c r="H292" s="374"/>
      <c r="I292" s="374"/>
      <c r="J292" s="374"/>
      <c r="K292" s="374"/>
      <c r="L292" s="374"/>
      <c r="M292" s="374"/>
      <c r="S292" s="294"/>
      <c r="U292" s="369">
        <v>223</v>
      </c>
      <c r="V292" s="385"/>
      <c r="W292" s="384"/>
      <c r="Y292" s="380">
        <f t="shared" si="7"/>
        <v>0</v>
      </c>
      <c r="Z292" s="374"/>
      <c r="AA292" s="374"/>
      <c r="AB292" s="374"/>
      <c r="AC292" s="374"/>
      <c r="AD292" s="374"/>
      <c r="AE292" s="374"/>
      <c r="AF292" s="374"/>
      <c r="AG292" s="374"/>
      <c r="AH292" s="374"/>
      <c r="AI292" s="374"/>
      <c r="AJ292" s="374"/>
      <c r="AK292" s="374"/>
      <c r="AL292" s="294"/>
    </row>
    <row r="293" spans="2:38">
      <c r="B293" s="369">
        <v>224</v>
      </c>
      <c r="C293" s="385"/>
      <c r="D293" s="384"/>
      <c r="F293" s="379">
        <f t="shared" si="6"/>
        <v>0</v>
      </c>
      <c r="G293" s="374"/>
      <c r="H293" s="374"/>
      <c r="I293" s="374"/>
      <c r="J293" s="374"/>
      <c r="K293" s="374"/>
      <c r="L293" s="374"/>
      <c r="M293" s="374"/>
      <c r="S293" s="294"/>
      <c r="U293" s="369">
        <v>224</v>
      </c>
      <c r="V293" s="385"/>
      <c r="W293" s="384"/>
      <c r="Y293" s="380">
        <f t="shared" si="7"/>
        <v>0</v>
      </c>
      <c r="Z293" s="374"/>
      <c r="AA293" s="374"/>
      <c r="AB293" s="374"/>
      <c r="AC293" s="374"/>
      <c r="AD293" s="374"/>
      <c r="AE293" s="374"/>
      <c r="AF293" s="374"/>
      <c r="AG293" s="374"/>
      <c r="AH293" s="374"/>
      <c r="AI293" s="374"/>
      <c r="AJ293" s="374"/>
      <c r="AK293" s="374"/>
      <c r="AL293" s="294"/>
    </row>
    <row r="294" spans="2:38">
      <c r="B294" s="369">
        <v>225</v>
      </c>
      <c r="C294" s="385"/>
      <c r="D294" s="384"/>
      <c r="F294" s="379">
        <f t="shared" si="6"/>
        <v>0</v>
      </c>
      <c r="G294" s="374"/>
      <c r="H294" s="374"/>
      <c r="I294" s="374"/>
      <c r="J294" s="374"/>
      <c r="K294" s="374"/>
      <c r="L294" s="374"/>
      <c r="M294" s="374"/>
      <c r="S294" s="294"/>
      <c r="U294" s="369">
        <v>225</v>
      </c>
      <c r="V294" s="385"/>
      <c r="W294" s="384"/>
      <c r="Y294" s="380">
        <f t="shared" si="7"/>
        <v>0</v>
      </c>
      <c r="Z294" s="374"/>
      <c r="AA294" s="374"/>
      <c r="AB294" s="374"/>
      <c r="AC294" s="374"/>
      <c r="AD294" s="374"/>
      <c r="AE294" s="374"/>
      <c r="AF294" s="374"/>
      <c r="AG294" s="374"/>
      <c r="AH294" s="374"/>
      <c r="AI294" s="374"/>
      <c r="AJ294" s="374"/>
      <c r="AK294" s="374"/>
      <c r="AL294" s="294"/>
    </row>
    <row r="295" spans="2:38">
      <c r="B295" s="369">
        <v>226</v>
      </c>
      <c r="C295" s="385"/>
      <c r="D295" s="384"/>
      <c r="F295" s="379">
        <f t="shared" si="6"/>
        <v>0</v>
      </c>
      <c r="G295" s="374"/>
      <c r="H295" s="374"/>
      <c r="I295" s="374"/>
      <c r="J295" s="374"/>
      <c r="K295" s="374"/>
      <c r="L295" s="374"/>
      <c r="M295" s="374"/>
      <c r="S295" s="294"/>
      <c r="U295" s="369">
        <v>226</v>
      </c>
      <c r="V295" s="385"/>
      <c r="W295" s="384"/>
      <c r="Y295" s="380">
        <f t="shared" si="7"/>
        <v>0</v>
      </c>
      <c r="Z295" s="374"/>
      <c r="AA295" s="374"/>
      <c r="AB295" s="374"/>
      <c r="AC295" s="374"/>
      <c r="AD295" s="374"/>
      <c r="AE295" s="374"/>
      <c r="AF295" s="374"/>
      <c r="AG295" s="374"/>
      <c r="AH295" s="374"/>
      <c r="AI295" s="374"/>
      <c r="AJ295" s="374"/>
      <c r="AK295" s="374"/>
      <c r="AL295" s="294"/>
    </row>
    <row r="296" spans="2:38">
      <c r="B296" s="369">
        <v>227</v>
      </c>
      <c r="C296" s="385"/>
      <c r="D296" s="384"/>
      <c r="F296" s="379">
        <f t="shared" si="6"/>
        <v>0</v>
      </c>
      <c r="G296" s="374"/>
      <c r="H296" s="374"/>
      <c r="I296" s="374"/>
      <c r="J296" s="374"/>
      <c r="K296" s="374"/>
      <c r="L296" s="374"/>
      <c r="M296" s="374"/>
      <c r="S296" s="294"/>
      <c r="U296" s="369">
        <v>227</v>
      </c>
      <c r="V296" s="385"/>
      <c r="W296" s="384"/>
      <c r="Y296" s="380">
        <f t="shared" si="7"/>
        <v>0</v>
      </c>
      <c r="Z296" s="374"/>
      <c r="AA296" s="374"/>
      <c r="AB296" s="374"/>
      <c r="AC296" s="374"/>
      <c r="AD296" s="374"/>
      <c r="AE296" s="374"/>
      <c r="AF296" s="374"/>
      <c r="AG296" s="374"/>
      <c r="AH296" s="374"/>
      <c r="AI296" s="374"/>
      <c r="AJ296" s="374"/>
      <c r="AK296" s="374"/>
      <c r="AL296" s="294"/>
    </row>
    <row r="297" spans="2:38">
      <c r="B297" s="369">
        <v>228</v>
      </c>
      <c r="C297" s="385"/>
      <c r="D297" s="384"/>
      <c r="F297" s="379">
        <f t="shared" si="6"/>
        <v>0</v>
      </c>
      <c r="G297" s="374"/>
      <c r="H297" s="374"/>
      <c r="I297" s="374"/>
      <c r="J297" s="374"/>
      <c r="K297" s="374"/>
      <c r="L297" s="374"/>
      <c r="M297" s="374"/>
      <c r="S297" s="294"/>
      <c r="U297" s="369">
        <v>228</v>
      </c>
      <c r="V297" s="385"/>
      <c r="W297" s="384"/>
      <c r="Y297" s="380">
        <f t="shared" si="7"/>
        <v>0</v>
      </c>
      <c r="Z297" s="374"/>
      <c r="AA297" s="374"/>
      <c r="AB297" s="374"/>
      <c r="AC297" s="374"/>
      <c r="AD297" s="374"/>
      <c r="AE297" s="374"/>
      <c r="AF297" s="374"/>
      <c r="AG297" s="374"/>
      <c r="AH297" s="374"/>
      <c r="AI297" s="374"/>
      <c r="AJ297" s="374"/>
      <c r="AK297" s="374"/>
      <c r="AL297" s="294"/>
    </row>
    <row r="298" spans="2:38">
      <c r="B298" s="369">
        <v>229</v>
      </c>
      <c r="C298" s="385"/>
      <c r="D298" s="384"/>
      <c r="F298" s="379">
        <f t="shared" si="6"/>
        <v>0</v>
      </c>
      <c r="G298" s="374"/>
      <c r="H298" s="374"/>
      <c r="I298" s="374"/>
      <c r="J298" s="374"/>
      <c r="K298" s="374"/>
      <c r="L298" s="374"/>
      <c r="M298" s="374"/>
      <c r="S298" s="294"/>
      <c r="U298" s="369">
        <v>229</v>
      </c>
      <c r="V298" s="385"/>
      <c r="W298" s="384"/>
      <c r="Y298" s="380">
        <f t="shared" si="7"/>
        <v>0</v>
      </c>
      <c r="Z298" s="374"/>
      <c r="AA298" s="374"/>
      <c r="AB298" s="374"/>
      <c r="AC298" s="374"/>
      <c r="AD298" s="374"/>
      <c r="AE298" s="374"/>
      <c r="AF298" s="374"/>
      <c r="AG298" s="374"/>
      <c r="AH298" s="374"/>
      <c r="AI298" s="374"/>
      <c r="AJ298" s="374"/>
      <c r="AK298" s="374"/>
      <c r="AL298" s="294"/>
    </row>
    <row r="299" spans="2:38">
      <c r="B299" s="369">
        <v>230</v>
      </c>
      <c r="C299" s="385"/>
      <c r="D299" s="384"/>
      <c r="F299" s="379">
        <f t="shared" si="6"/>
        <v>0</v>
      </c>
      <c r="G299" s="374"/>
      <c r="H299" s="374"/>
      <c r="I299" s="374"/>
      <c r="J299" s="374"/>
      <c r="K299" s="374"/>
      <c r="L299" s="374"/>
      <c r="M299" s="374"/>
      <c r="S299" s="294"/>
      <c r="U299" s="369">
        <v>230</v>
      </c>
      <c r="V299" s="385"/>
      <c r="W299" s="384"/>
      <c r="Y299" s="380">
        <f t="shared" si="7"/>
        <v>0</v>
      </c>
      <c r="Z299" s="374"/>
      <c r="AA299" s="374"/>
      <c r="AB299" s="374"/>
      <c r="AC299" s="374"/>
      <c r="AD299" s="374"/>
      <c r="AE299" s="374"/>
      <c r="AF299" s="374"/>
      <c r="AG299" s="374"/>
      <c r="AH299" s="374"/>
      <c r="AI299" s="374"/>
      <c r="AJ299" s="374"/>
      <c r="AK299" s="374"/>
      <c r="AL299" s="294"/>
    </row>
    <row r="300" spans="2:38">
      <c r="B300" s="369">
        <v>231</v>
      </c>
      <c r="C300" s="385"/>
      <c r="D300" s="384"/>
      <c r="F300" s="379">
        <f t="shared" si="6"/>
        <v>0</v>
      </c>
      <c r="G300" s="374"/>
      <c r="H300" s="374"/>
      <c r="I300" s="374"/>
      <c r="J300" s="374"/>
      <c r="K300" s="374"/>
      <c r="L300" s="374"/>
      <c r="M300" s="374"/>
      <c r="S300" s="294"/>
      <c r="U300" s="369">
        <v>231</v>
      </c>
      <c r="V300" s="385"/>
      <c r="W300" s="384"/>
      <c r="Y300" s="380">
        <f t="shared" si="7"/>
        <v>0</v>
      </c>
      <c r="Z300" s="374"/>
      <c r="AA300" s="374"/>
      <c r="AB300" s="374"/>
      <c r="AC300" s="374"/>
      <c r="AD300" s="374"/>
      <c r="AE300" s="374"/>
      <c r="AF300" s="374"/>
      <c r="AG300" s="374"/>
      <c r="AH300" s="374"/>
      <c r="AI300" s="374"/>
      <c r="AJ300" s="374"/>
      <c r="AK300" s="374"/>
      <c r="AL300" s="294"/>
    </row>
    <row r="301" spans="2:38">
      <c r="B301" s="369">
        <v>232</v>
      </c>
      <c r="C301" s="385"/>
      <c r="D301" s="384"/>
      <c r="F301" s="379">
        <f t="shared" si="6"/>
        <v>0</v>
      </c>
      <c r="G301" s="374"/>
      <c r="H301" s="374"/>
      <c r="I301" s="374"/>
      <c r="J301" s="374"/>
      <c r="K301" s="374"/>
      <c r="L301" s="374"/>
      <c r="M301" s="374"/>
      <c r="S301" s="294"/>
      <c r="U301" s="369">
        <v>232</v>
      </c>
      <c r="V301" s="385"/>
      <c r="W301" s="384"/>
      <c r="Y301" s="380">
        <f t="shared" si="7"/>
        <v>0</v>
      </c>
      <c r="Z301" s="374"/>
      <c r="AA301" s="374"/>
      <c r="AB301" s="374"/>
      <c r="AC301" s="374"/>
      <c r="AD301" s="374"/>
      <c r="AE301" s="374"/>
      <c r="AF301" s="374"/>
      <c r="AG301" s="374"/>
      <c r="AH301" s="374"/>
      <c r="AI301" s="374"/>
      <c r="AJ301" s="374"/>
      <c r="AK301" s="374"/>
      <c r="AL301" s="294"/>
    </row>
    <row r="302" spans="2:38">
      <c r="B302" s="369">
        <v>233</v>
      </c>
      <c r="C302" s="385"/>
      <c r="D302" s="384"/>
      <c r="F302" s="379">
        <f t="shared" si="6"/>
        <v>0</v>
      </c>
      <c r="G302" s="374"/>
      <c r="H302" s="374"/>
      <c r="I302" s="374"/>
      <c r="J302" s="374"/>
      <c r="K302" s="374"/>
      <c r="L302" s="374"/>
      <c r="M302" s="374"/>
      <c r="S302" s="294"/>
      <c r="U302" s="369">
        <v>233</v>
      </c>
      <c r="V302" s="385"/>
      <c r="W302" s="384"/>
      <c r="Y302" s="380">
        <f t="shared" si="7"/>
        <v>0</v>
      </c>
      <c r="Z302" s="374"/>
      <c r="AA302" s="374"/>
      <c r="AB302" s="374"/>
      <c r="AC302" s="374"/>
      <c r="AD302" s="374"/>
      <c r="AE302" s="374"/>
      <c r="AF302" s="374"/>
      <c r="AG302" s="374"/>
      <c r="AH302" s="374"/>
      <c r="AI302" s="374"/>
      <c r="AJ302" s="374"/>
      <c r="AK302" s="374"/>
      <c r="AL302" s="294"/>
    </row>
    <row r="303" spans="2:38">
      <c r="B303" s="369">
        <v>234</v>
      </c>
      <c r="C303" s="385"/>
      <c r="D303" s="384"/>
      <c r="F303" s="379">
        <f t="shared" si="6"/>
        <v>0</v>
      </c>
      <c r="G303" s="374"/>
      <c r="H303" s="374"/>
      <c r="I303" s="374"/>
      <c r="J303" s="374"/>
      <c r="K303" s="374"/>
      <c r="L303" s="374"/>
      <c r="M303" s="374"/>
      <c r="S303" s="294"/>
      <c r="U303" s="369">
        <v>234</v>
      </c>
      <c r="V303" s="385"/>
      <c r="W303" s="384"/>
      <c r="Y303" s="380">
        <f t="shared" si="7"/>
        <v>0</v>
      </c>
      <c r="Z303" s="374"/>
      <c r="AA303" s="374"/>
      <c r="AB303" s="374"/>
      <c r="AC303" s="374"/>
      <c r="AD303" s="374"/>
      <c r="AE303" s="374"/>
      <c r="AF303" s="374"/>
      <c r="AG303" s="374"/>
      <c r="AH303" s="374"/>
      <c r="AI303" s="374"/>
      <c r="AJ303" s="374"/>
      <c r="AK303" s="374"/>
      <c r="AL303" s="294"/>
    </row>
    <row r="304" spans="2:38">
      <c r="B304" s="369">
        <v>235</v>
      </c>
      <c r="C304" s="385"/>
      <c r="D304" s="384"/>
      <c r="F304" s="379">
        <f t="shared" si="6"/>
        <v>0</v>
      </c>
      <c r="G304" s="374"/>
      <c r="H304" s="374"/>
      <c r="I304" s="374"/>
      <c r="J304" s="374"/>
      <c r="K304" s="374"/>
      <c r="L304" s="374"/>
      <c r="M304" s="374"/>
      <c r="S304" s="294"/>
      <c r="U304" s="369">
        <v>235</v>
      </c>
      <c r="V304" s="385"/>
      <c r="W304" s="384"/>
      <c r="Y304" s="380">
        <f t="shared" si="7"/>
        <v>0</v>
      </c>
      <c r="Z304" s="374"/>
      <c r="AA304" s="374"/>
      <c r="AB304" s="374"/>
      <c r="AC304" s="374"/>
      <c r="AD304" s="374"/>
      <c r="AE304" s="374"/>
      <c r="AF304" s="374"/>
      <c r="AG304" s="374"/>
      <c r="AH304" s="374"/>
      <c r="AI304" s="374"/>
      <c r="AJ304" s="374"/>
      <c r="AK304" s="374"/>
      <c r="AL304" s="294"/>
    </row>
    <row r="305" spans="2:38">
      <c r="B305" s="369">
        <v>236</v>
      </c>
      <c r="C305" s="385"/>
      <c r="D305" s="384"/>
      <c r="F305" s="379">
        <f t="shared" si="6"/>
        <v>0</v>
      </c>
      <c r="G305" s="374"/>
      <c r="H305" s="374"/>
      <c r="I305" s="374"/>
      <c r="J305" s="374"/>
      <c r="K305" s="374"/>
      <c r="L305" s="374"/>
      <c r="M305" s="374"/>
      <c r="S305" s="294"/>
      <c r="U305" s="369">
        <v>236</v>
      </c>
      <c r="V305" s="385"/>
      <c r="W305" s="384"/>
      <c r="Y305" s="380">
        <f t="shared" si="7"/>
        <v>0</v>
      </c>
      <c r="Z305" s="374"/>
      <c r="AA305" s="374"/>
      <c r="AB305" s="374"/>
      <c r="AC305" s="374"/>
      <c r="AD305" s="374"/>
      <c r="AE305" s="374"/>
      <c r="AF305" s="374"/>
      <c r="AG305" s="374"/>
      <c r="AH305" s="374"/>
      <c r="AI305" s="374"/>
      <c r="AJ305" s="374"/>
      <c r="AK305" s="374"/>
      <c r="AL305" s="294"/>
    </row>
    <row r="306" spans="2:38">
      <c r="B306" s="369">
        <v>237</v>
      </c>
      <c r="C306" s="385"/>
      <c r="D306" s="384"/>
      <c r="F306" s="379">
        <f t="shared" si="6"/>
        <v>0</v>
      </c>
      <c r="G306" s="374"/>
      <c r="H306" s="374"/>
      <c r="I306" s="374"/>
      <c r="J306" s="374"/>
      <c r="K306" s="374"/>
      <c r="L306" s="374"/>
      <c r="M306" s="374"/>
      <c r="S306" s="294"/>
      <c r="U306" s="369">
        <v>237</v>
      </c>
      <c r="V306" s="385"/>
      <c r="W306" s="384"/>
      <c r="Y306" s="380">
        <f t="shared" si="7"/>
        <v>0</v>
      </c>
      <c r="Z306" s="374"/>
      <c r="AA306" s="374"/>
      <c r="AB306" s="374"/>
      <c r="AC306" s="374"/>
      <c r="AD306" s="374"/>
      <c r="AE306" s="374"/>
      <c r="AF306" s="374"/>
      <c r="AG306" s="374"/>
      <c r="AH306" s="374"/>
      <c r="AI306" s="374"/>
      <c r="AJ306" s="374"/>
      <c r="AK306" s="374"/>
      <c r="AL306" s="294"/>
    </row>
    <row r="307" spans="2:38">
      <c r="B307" s="369">
        <v>238</v>
      </c>
      <c r="C307" s="385"/>
      <c r="D307" s="384"/>
      <c r="F307" s="379">
        <f t="shared" si="6"/>
        <v>0</v>
      </c>
      <c r="G307" s="374"/>
      <c r="H307" s="374"/>
      <c r="I307" s="374"/>
      <c r="J307" s="374"/>
      <c r="K307" s="374"/>
      <c r="L307" s="374"/>
      <c r="M307" s="374"/>
      <c r="S307" s="294"/>
      <c r="U307" s="369">
        <v>238</v>
      </c>
      <c r="V307" s="385"/>
      <c r="W307" s="384"/>
      <c r="Y307" s="380">
        <f t="shared" si="7"/>
        <v>0</v>
      </c>
      <c r="Z307" s="374"/>
      <c r="AA307" s="374"/>
      <c r="AB307" s="374"/>
      <c r="AC307" s="374"/>
      <c r="AD307" s="374"/>
      <c r="AE307" s="374"/>
      <c r="AF307" s="374"/>
      <c r="AG307" s="374"/>
      <c r="AH307" s="374"/>
      <c r="AI307" s="374"/>
      <c r="AJ307" s="374"/>
      <c r="AK307" s="374"/>
      <c r="AL307" s="294"/>
    </row>
    <row r="308" spans="2:38">
      <c r="B308" s="369">
        <v>239</v>
      </c>
      <c r="C308" s="385"/>
      <c r="D308" s="384"/>
      <c r="F308" s="379">
        <f t="shared" si="6"/>
        <v>0</v>
      </c>
      <c r="G308" s="374"/>
      <c r="H308" s="374"/>
      <c r="I308" s="374"/>
      <c r="J308" s="374"/>
      <c r="K308" s="374"/>
      <c r="L308" s="374"/>
      <c r="M308" s="374"/>
      <c r="S308" s="294"/>
      <c r="U308" s="369">
        <v>239</v>
      </c>
      <c r="V308" s="385"/>
      <c r="W308" s="384"/>
      <c r="Y308" s="380">
        <f t="shared" si="7"/>
        <v>0</v>
      </c>
      <c r="Z308" s="374"/>
      <c r="AA308" s="374"/>
      <c r="AB308" s="374"/>
      <c r="AC308" s="374"/>
      <c r="AD308" s="374"/>
      <c r="AE308" s="374"/>
      <c r="AF308" s="374"/>
      <c r="AG308" s="374"/>
      <c r="AH308" s="374"/>
      <c r="AI308" s="374"/>
      <c r="AJ308" s="374"/>
      <c r="AK308" s="374"/>
      <c r="AL308" s="294"/>
    </row>
    <row r="309" spans="2:38">
      <c r="B309" s="369">
        <v>240</v>
      </c>
      <c r="C309" s="385"/>
      <c r="D309" s="384"/>
      <c r="F309" s="379">
        <f t="shared" si="6"/>
        <v>0</v>
      </c>
      <c r="G309" s="374"/>
      <c r="H309" s="374"/>
      <c r="I309" s="374"/>
      <c r="J309" s="374"/>
      <c r="K309" s="374"/>
      <c r="L309" s="374"/>
      <c r="M309" s="374"/>
      <c r="S309" s="294"/>
      <c r="U309" s="369">
        <v>240</v>
      </c>
      <c r="V309" s="385"/>
      <c r="W309" s="384"/>
      <c r="Y309" s="380">
        <f t="shared" si="7"/>
        <v>0</v>
      </c>
      <c r="Z309" s="374"/>
      <c r="AA309" s="374"/>
      <c r="AB309" s="374"/>
      <c r="AC309" s="374"/>
      <c r="AD309" s="374"/>
      <c r="AE309" s="374"/>
      <c r="AF309" s="374"/>
      <c r="AG309" s="374"/>
      <c r="AH309" s="374"/>
      <c r="AI309" s="374"/>
      <c r="AJ309" s="374"/>
      <c r="AK309" s="374"/>
      <c r="AL309" s="294"/>
    </row>
    <row r="310" spans="2:38">
      <c r="B310" s="369">
        <v>241</v>
      </c>
      <c r="C310" s="385"/>
      <c r="D310" s="384"/>
      <c r="F310" s="379">
        <f t="shared" si="6"/>
        <v>0</v>
      </c>
      <c r="G310" s="374"/>
      <c r="H310" s="374"/>
      <c r="I310" s="374"/>
      <c r="J310" s="374"/>
      <c r="K310" s="374"/>
      <c r="L310" s="374"/>
      <c r="M310" s="374"/>
      <c r="S310" s="294"/>
      <c r="U310" s="369">
        <v>241</v>
      </c>
      <c r="V310" s="385"/>
      <c r="W310" s="384"/>
      <c r="Y310" s="380">
        <f t="shared" si="7"/>
        <v>0</v>
      </c>
      <c r="Z310" s="374"/>
      <c r="AA310" s="374"/>
      <c r="AB310" s="374"/>
      <c r="AC310" s="374"/>
      <c r="AD310" s="374"/>
      <c r="AE310" s="374"/>
      <c r="AF310" s="374"/>
      <c r="AG310" s="374"/>
      <c r="AH310" s="374"/>
      <c r="AI310" s="374"/>
      <c r="AJ310" s="374"/>
      <c r="AK310" s="374"/>
      <c r="AL310" s="294"/>
    </row>
    <row r="311" spans="2:38">
      <c r="B311" s="369">
        <v>242</v>
      </c>
      <c r="C311" s="385"/>
      <c r="D311" s="384"/>
      <c r="F311" s="379">
        <f t="shared" si="6"/>
        <v>0</v>
      </c>
      <c r="G311" s="374"/>
      <c r="H311" s="374"/>
      <c r="I311" s="374"/>
      <c r="J311" s="374"/>
      <c r="K311" s="374"/>
      <c r="L311" s="374"/>
      <c r="M311" s="374"/>
      <c r="S311" s="294"/>
      <c r="U311" s="369">
        <v>242</v>
      </c>
      <c r="V311" s="385"/>
      <c r="W311" s="384"/>
      <c r="Y311" s="380">
        <f t="shared" si="7"/>
        <v>0</v>
      </c>
      <c r="Z311" s="374"/>
      <c r="AA311" s="374"/>
      <c r="AB311" s="374"/>
      <c r="AC311" s="374"/>
      <c r="AD311" s="374"/>
      <c r="AE311" s="374"/>
      <c r="AF311" s="374"/>
      <c r="AG311" s="374"/>
      <c r="AH311" s="374"/>
      <c r="AI311" s="374"/>
      <c r="AJ311" s="374"/>
      <c r="AK311" s="374"/>
      <c r="AL311" s="294"/>
    </row>
    <row r="312" spans="2:38">
      <c r="B312" s="369">
        <v>243</v>
      </c>
      <c r="C312" s="385"/>
      <c r="D312" s="384"/>
      <c r="F312" s="379">
        <f t="shared" si="6"/>
        <v>0</v>
      </c>
      <c r="G312" s="374"/>
      <c r="H312" s="374"/>
      <c r="I312" s="374"/>
      <c r="J312" s="374"/>
      <c r="K312" s="374"/>
      <c r="L312" s="374"/>
      <c r="M312" s="374"/>
      <c r="S312" s="294"/>
      <c r="U312" s="369">
        <v>243</v>
      </c>
      <c r="V312" s="385"/>
      <c r="W312" s="384"/>
      <c r="Y312" s="380">
        <f t="shared" si="7"/>
        <v>0</v>
      </c>
      <c r="Z312" s="374"/>
      <c r="AA312" s="374"/>
      <c r="AB312" s="374"/>
      <c r="AC312" s="374"/>
      <c r="AD312" s="374"/>
      <c r="AE312" s="374"/>
      <c r="AF312" s="374"/>
      <c r="AG312" s="374"/>
      <c r="AH312" s="374"/>
      <c r="AI312" s="374"/>
      <c r="AJ312" s="374"/>
      <c r="AK312" s="374"/>
      <c r="AL312" s="294"/>
    </row>
    <row r="313" spans="2:38">
      <c r="B313" s="369">
        <v>244</v>
      </c>
      <c r="C313" s="385"/>
      <c r="D313" s="384"/>
      <c r="F313" s="379">
        <f t="shared" si="6"/>
        <v>0</v>
      </c>
      <c r="G313" s="374"/>
      <c r="H313" s="374"/>
      <c r="I313" s="374"/>
      <c r="J313" s="374"/>
      <c r="K313" s="374"/>
      <c r="L313" s="374"/>
      <c r="M313" s="374"/>
      <c r="S313" s="294"/>
      <c r="U313" s="369">
        <v>244</v>
      </c>
      <c r="V313" s="385"/>
      <c r="W313" s="384"/>
      <c r="Y313" s="380">
        <f t="shared" si="7"/>
        <v>0</v>
      </c>
      <c r="Z313" s="374"/>
      <c r="AA313" s="374"/>
      <c r="AB313" s="374"/>
      <c r="AC313" s="374"/>
      <c r="AD313" s="374"/>
      <c r="AE313" s="374"/>
      <c r="AF313" s="374"/>
      <c r="AG313" s="374"/>
      <c r="AH313" s="374"/>
      <c r="AI313" s="374"/>
      <c r="AJ313" s="374"/>
      <c r="AK313" s="374"/>
      <c r="AL313" s="294"/>
    </row>
    <row r="314" spans="2:38">
      <c r="B314" s="369">
        <v>245</v>
      </c>
      <c r="C314" s="385"/>
      <c r="D314" s="384"/>
      <c r="F314" s="379">
        <f t="shared" si="6"/>
        <v>0</v>
      </c>
      <c r="G314" s="374"/>
      <c r="H314" s="374"/>
      <c r="I314" s="374"/>
      <c r="J314" s="374"/>
      <c r="K314" s="374"/>
      <c r="L314" s="374"/>
      <c r="M314" s="374"/>
      <c r="S314" s="294"/>
      <c r="U314" s="369">
        <v>245</v>
      </c>
      <c r="V314" s="385"/>
      <c r="W314" s="384"/>
      <c r="Y314" s="380">
        <f t="shared" si="7"/>
        <v>0</v>
      </c>
      <c r="Z314" s="374"/>
      <c r="AA314" s="374"/>
      <c r="AB314" s="374"/>
      <c r="AC314" s="374"/>
      <c r="AD314" s="374"/>
      <c r="AE314" s="374"/>
      <c r="AF314" s="374"/>
      <c r="AG314" s="374"/>
      <c r="AH314" s="374"/>
      <c r="AI314" s="374"/>
      <c r="AJ314" s="374"/>
      <c r="AK314" s="374"/>
      <c r="AL314" s="294"/>
    </row>
    <row r="315" spans="2:38">
      <c r="B315" s="369">
        <v>246</v>
      </c>
      <c r="C315" s="385"/>
      <c r="D315" s="384"/>
      <c r="F315" s="379">
        <f t="shared" si="6"/>
        <v>0</v>
      </c>
      <c r="G315" s="374"/>
      <c r="H315" s="374"/>
      <c r="I315" s="374"/>
      <c r="J315" s="374"/>
      <c r="K315" s="374"/>
      <c r="L315" s="374"/>
      <c r="M315" s="374"/>
      <c r="S315" s="294"/>
      <c r="U315" s="369">
        <v>246</v>
      </c>
      <c r="V315" s="385"/>
      <c r="W315" s="384"/>
      <c r="Y315" s="380">
        <f t="shared" si="7"/>
        <v>0</v>
      </c>
      <c r="Z315" s="374"/>
      <c r="AA315" s="374"/>
      <c r="AB315" s="374"/>
      <c r="AC315" s="374"/>
      <c r="AD315" s="374"/>
      <c r="AE315" s="374"/>
      <c r="AF315" s="374"/>
      <c r="AG315" s="374"/>
      <c r="AH315" s="374"/>
      <c r="AI315" s="374"/>
      <c r="AJ315" s="374"/>
      <c r="AK315" s="374"/>
      <c r="AL315" s="294"/>
    </row>
    <row r="316" spans="2:38">
      <c r="B316" s="369">
        <v>247</v>
      </c>
      <c r="C316" s="385"/>
      <c r="D316" s="384"/>
      <c r="F316" s="379">
        <f t="shared" si="6"/>
        <v>0</v>
      </c>
      <c r="G316" s="374"/>
      <c r="H316" s="374"/>
      <c r="I316" s="374"/>
      <c r="J316" s="374"/>
      <c r="K316" s="374"/>
      <c r="L316" s="374"/>
      <c r="M316" s="374"/>
      <c r="S316" s="294"/>
      <c r="U316" s="369">
        <v>247</v>
      </c>
      <c r="V316" s="385"/>
      <c r="W316" s="384"/>
      <c r="Y316" s="380">
        <f t="shared" si="7"/>
        <v>0</v>
      </c>
      <c r="Z316" s="374"/>
      <c r="AA316" s="374"/>
      <c r="AB316" s="374"/>
      <c r="AC316" s="374"/>
      <c r="AD316" s="374"/>
      <c r="AE316" s="374"/>
      <c r="AF316" s="374"/>
      <c r="AG316" s="374"/>
      <c r="AH316" s="374"/>
      <c r="AI316" s="374"/>
      <c r="AJ316" s="374"/>
      <c r="AK316" s="374"/>
      <c r="AL316" s="294"/>
    </row>
    <row r="317" spans="2:38">
      <c r="B317" s="369">
        <v>248</v>
      </c>
      <c r="C317" s="385"/>
      <c r="D317" s="384"/>
      <c r="F317" s="379">
        <f t="shared" si="6"/>
        <v>0</v>
      </c>
      <c r="G317" s="374"/>
      <c r="H317" s="374"/>
      <c r="I317" s="374"/>
      <c r="J317" s="374"/>
      <c r="K317" s="374"/>
      <c r="L317" s="374"/>
      <c r="M317" s="374"/>
      <c r="S317" s="294"/>
      <c r="U317" s="369">
        <v>248</v>
      </c>
      <c r="V317" s="385"/>
      <c r="W317" s="384"/>
      <c r="Y317" s="380">
        <f t="shared" si="7"/>
        <v>0</v>
      </c>
      <c r="Z317" s="374"/>
      <c r="AA317" s="374"/>
      <c r="AB317" s="374"/>
      <c r="AC317" s="374"/>
      <c r="AD317" s="374"/>
      <c r="AE317" s="374"/>
      <c r="AF317" s="374"/>
      <c r="AG317" s="374"/>
      <c r="AH317" s="374"/>
      <c r="AI317" s="374"/>
      <c r="AJ317" s="374"/>
      <c r="AK317" s="374"/>
      <c r="AL317" s="294"/>
    </row>
    <row r="318" spans="2:38">
      <c r="B318" s="369">
        <v>249</v>
      </c>
      <c r="C318" s="385"/>
      <c r="D318" s="384"/>
      <c r="F318" s="379">
        <f t="shared" si="6"/>
        <v>0</v>
      </c>
      <c r="G318" s="374"/>
      <c r="H318" s="374"/>
      <c r="I318" s="374"/>
      <c r="J318" s="374"/>
      <c r="K318" s="374"/>
      <c r="L318" s="374"/>
      <c r="M318" s="374"/>
      <c r="S318" s="294"/>
      <c r="U318" s="369">
        <v>249</v>
      </c>
      <c r="V318" s="385"/>
      <c r="W318" s="384"/>
      <c r="Y318" s="380">
        <f t="shared" si="7"/>
        <v>0</v>
      </c>
      <c r="Z318" s="374"/>
      <c r="AA318" s="374"/>
      <c r="AB318" s="374"/>
      <c r="AC318" s="374"/>
      <c r="AD318" s="374"/>
      <c r="AE318" s="374"/>
      <c r="AF318" s="374"/>
      <c r="AG318" s="374"/>
      <c r="AH318" s="374"/>
      <c r="AI318" s="374"/>
      <c r="AJ318" s="374"/>
      <c r="AK318" s="374"/>
      <c r="AL318" s="294"/>
    </row>
    <row r="319" spans="2:38">
      <c r="B319" s="369">
        <v>250</v>
      </c>
      <c r="C319" s="385"/>
      <c r="D319" s="384"/>
      <c r="F319" s="379">
        <f t="shared" si="6"/>
        <v>0</v>
      </c>
      <c r="G319" s="374"/>
      <c r="H319" s="374"/>
      <c r="I319" s="374"/>
      <c r="J319" s="374"/>
      <c r="K319" s="374"/>
      <c r="L319" s="374"/>
      <c r="M319" s="374"/>
      <c r="S319" s="294"/>
      <c r="U319" s="369">
        <v>250</v>
      </c>
      <c r="V319" s="385"/>
      <c r="W319" s="384"/>
      <c r="Y319" s="380">
        <f t="shared" si="7"/>
        <v>0</v>
      </c>
      <c r="Z319" s="374"/>
      <c r="AA319" s="374"/>
      <c r="AB319" s="374"/>
      <c r="AC319" s="374"/>
      <c r="AD319" s="374"/>
      <c r="AE319" s="374"/>
      <c r="AF319" s="374"/>
      <c r="AG319" s="374"/>
      <c r="AH319" s="374"/>
      <c r="AI319" s="374"/>
      <c r="AJ319" s="374"/>
      <c r="AK319" s="374"/>
      <c r="AL319" s="294"/>
    </row>
    <row r="320" spans="2:38">
      <c r="B320" s="369">
        <v>251</v>
      </c>
      <c r="C320" s="385"/>
      <c r="D320" s="384"/>
      <c r="F320" s="379">
        <f t="shared" si="6"/>
        <v>0</v>
      </c>
      <c r="G320" s="374"/>
      <c r="H320" s="374"/>
      <c r="I320" s="374"/>
      <c r="J320" s="374"/>
      <c r="K320" s="374"/>
      <c r="L320" s="374"/>
      <c r="M320" s="374"/>
      <c r="S320" s="294"/>
      <c r="U320" s="369">
        <v>251</v>
      </c>
      <c r="V320" s="385"/>
      <c r="W320" s="384"/>
      <c r="Y320" s="380">
        <f t="shared" si="7"/>
        <v>0</v>
      </c>
      <c r="Z320" s="374"/>
      <c r="AA320" s="374"/>
      <c r="AB320" s="374"/>
      <c r="AC320" s="374"/>
      <c r="AD320" s="374"/>
      <c r="AE320" s="374"/>
      <c r="AF320" s="374"/>
      <c r="AG320" s="374"/>
      <c r="AH320" s="374"/>
      <c r="AI320" s="374"/>
      <c r="AJ320" s="374"/>
      <c r="AK320" s="374"/>
      <c r="AL320" s="294"/>
    </row>
    <row r="321" spans="2:38">
      <c r="B321" s="369">
        <v>252</v>
      </c>
      <c r="C321" s="385"/>
      <c r="D321" s="384"/>
      <c r="F321" s="379">
        <f t="shared" si="6"/>
        <v>0</v>
      </c>
      <c r="G321" s="374"/>
      <c r="H321" s="374"/>
      <c r="I321" s="374"/>
      <c r="J321" s="374"/>
      <c r="K321" s="374"/>
      <c r="L321" s="374"/>
      <c r="M321" s="374"/>
      <c r="S321" s="294"/>
      <c r="U321" s="369">
        <v>252</v>
      </c>
      <c r="V321" s="385"/>
      <c r="W321" s="384"/>
      <c r="Y321" s="380">
        <f t="shared" si="7"/>
        <v>0</v>
      </c>
      <c r="Z321" s="374"/>
      <c r="AA321" s="374"/>
      <c r="AB321" s="374"/>
      <c r="AC321" s="374"/>
      <c r="AD321" s="374"/>
      <c r="AE321" s="374"/>
      <c r="AF321" s="374"/>
      <c r="AG321" s="374"/>
      <c r="AH321" s="374"/>
      <c r="AI321" s="374"/>
      <c r="AJ321" s="374"/>
      <c r="AK321" s="374"/>
      <c r="AL321" s="294"/>
    </row>
    <row r="322" spans="2:38">
      <c r="B322" s="369">
        <v>253</v>
      </c>
      <c r="C322" s="385"/>
      <c r="D322" s="384"/>
      <c r="F322" s="379">
        <f t="shared" si="6"/>
        <v>0</v>
      </c>
      <c r="G322" s="374"/>
      <c r="H322" s="374"/>
      <c r="I322" s="374"/>
      <c r="J322" s="374"/>
      <c r="K322" s="374"/>
      <c r="L322" s="374"/>
      <c r="M322" s="374"/>
      <c r="S322" s="294"/>
      <c r="U322" s="369">
        <v>253</v>
      </c>
      <c r="V322" s="385"/>
      <c r="W322" s="384"/>
      <c r="Y322" s="380">
        <f t="shared" si="7"/>
        <v>0</v>
      </c>
      <c r="Z322" s="374"/>
      <c r="AA322" s="374"/>
      <c r="AB322" s="374"/>
      <c r="AC322" s="374"/>
      <c r="AD322" s="374"/>
      <c r="AE322" s="374"/>
      <c r="AF322" s="374"/>
      <c r="AG322" s="374"/>
      <c r="AH322" s="374"/>
      <c r="AI322" s="374"/>
      <c r="AJ322" s="374"/>
      <c r="AK322" s="374"/>
      <c r="AL322" s="294"/>
    </row>
    <row r="323" spans="2:38">
      <c r="B323" s="369">
        <v>254</v>
      </c>
      <c r="C323" s="385"/>
      <c r="D323" s="384"/>
      <c r="F323" s="379">
        <f t="shared" si="6"/>
        <v>0</v>
      </c>
      <c r="G323" s="374"/>
      <c r="H323" s="374"/>
      <c r="I323" s="374"/>
      <c r="J323" s="374"/>
      <c r="K323" s="374"/>
      <c r="L323" s="374"/>
      <c r="M323" s="374"/>
      <c r="S323" s="294"/>
      <c r="U323" s="369">
        <v>254</v>
      </c>
      <c r="V323" s="385"/>
      <c r="W323" s="384"/>
      <c r="Y323" s="380">
        <f t="shared" si="7"/>
        <v>0</v>
      </c>
      <c r="Z323" s="374"/>
      <c r="AA323" s="374"/>
      <c r="AB323" s="374"/>
      <c r="AC323" s="374"/>
      <c r="AD323" s="374"/>
      <c r="AE323" s="374"/>
      <c r="AF323" s="374"/>
      <c r="AG323" s="374"/>
      <c r="AH323" s="374"/>
      <c r="AI323" s="374"/>
      <c r="AJ323" s="374"/>
      <c r="AK323" s="374"/>
      <c r="AL323" s="294"/>
    </row>
    <row r="324" spans="2:38">
      <c r="B324" s="369">
        <v>255</v>
      </c>
      <c r="C324" s="385"/>
      <c r="D324" s="384"/>
      <c r="F324" s="379">
        <f t="shared" si="6"/>
        <v>0</v>
      </c>
      <c r="G324" s="374"/>
      <c r="H324" s="374"/>
      <c r="I324" s="374"/>
      <c r="J324" s="374"/>
      <c r="K324" s="374"/>
      <c r="L324" s="374"/>
      <c r="M324" s="374"/>
      <c r="S324" s="294"/>
      <c r="U324" s="369">
        <v>255</v>
      </c>
      <c r="V324" s="385"/>
      <c r="W324" s="384"/>
      <c r="Y324" s="380">
        <f t="shared" si="7"/>
        <v>0</v>
      </c>
      <c r="Z324" s="374"/>
      <c r="AA324" s="374"/>
      <c r="AB324" s="374"/>
      <c r="AC324" s="374"/>
      <c r="AD324" s="374"/>
      <c r="AE324" s="374"/>
      <c r="AF324" s="374"/>
      <c r="AG324" s="374"/>
      <c r="AH324" s="374"/>
      <c r="AI324" s="374"/>
      <c r="AJ324" s="374"/>
      <c r="AK324" s="374"/>
      <c r="AL324" s="294"/>
    </row>
    <row r="325" spans="2:38">
      <c r="B325" s="369">
        <v>256</v>
      </c>
      <c r="C325" s="385"/>
      <c r="D325" s="384"/>
      <c r="F325" s="379">
        <f t="shared" si="6"/>
        <v>0</v>
      </c>
      <c r="G325" s="374"/>
      <c r="H325" s="374"/>
      <c r="I325" s="374"/>
      <c r="J325" s="374"/>
      <c r="K325" s="374"/>
      <c r="L325" s="374"/>
      <c r="M325" s="374"/>
      <c r="S325" s="294"/>
      <c r="U325" s="369">
        <v>256</v>
      </c>
      <c r="V325" s="385"/>
      <c r="W325" s="384"/>
      <c r="Y325" s="380">
        <f t="shared" si="7"/>
        <v>0</v>
      </c>
      <c r="Z325" s="374"/>
      <c r="AA325" s="374"/>
      <c r="AB325" s="374"/>
      <c r="AC325" s="374"/>
      <c r="AD325" s="374"/>
      <c r="AE325" s="374"/>
      <c r="AF325" s="374"/>
      <c r="AG325" s="374"/>
      <c r="AH325" s="374"/>
      <c r="AI325" s="374"/>
      <c r="AJ325" s="374"/>
      <c r="AK325" s="374"/>
      <c r="AL325" s="294"/>
    </row>
    <row r="326" spans="2:38">
      <c r="B326" s="369">
        <v>257</v>
      </c>
      <c r="C326" s="385"/>
      <c r="D326" s="384"/>
      <c r="F326" s="379">
        <f t="shared" si="6"/>
        <v>0</v>
      </c>
      <c r="G326" s="374"/>
      <c r="H326" s="374"/>
      <c r="I326" s="374"/>
      <c r="J326" s="374"/>
      <c r="K326" s="374"/>
      <c r="L326" s="374"/>
      <c r="M326" s="374"/>
      <c r="S326" s="294"/>
      <c r="U326" s="369">
        <v>257</v>
      </c>
      <c r="V326" s="385"/>
      <c r="W326" s="384"/>
      <c r="Y326" s="380">
        <f t="shared" si="7"/>
        <v>0</v>
      </c>
      <c r="Z326" s="374"/>
      <c r="AA326" s="374"/>
      <c r="AB326" s="374"/>
      <c r="AC326" s="374"/>
      <c r="AD326" s="374"/>
      <c r="AE326" s="374"/>
      <c r="AF326" s="374"/>
      <c r="AG326" s="374"/>
      <c r="AH326" s="374"/>
      <c r="AI326" s="374"/>
      <c r="AJ326" s="374"/>
      <c r="AK326" s="374"/>
      <c r="AL326" s="294"/>
    </row>
    <row r="327" spans="2:38">
      <c r="B327" s="369">
        <v>258</v>
      </c>
      <c r="C327" s="385"/>
      <c r="D327" s="384"/>
      <c r="F327" s="379">
        <f t="shared" ref="F327:F369" si="8">D327-D326</f>
        <v>0</v>
      </c>
      <c r="G327" s="374"/>
      <c r="H327" s="374"/>
      <c r="I327" s="374"/>
      <c r="J327" s="374"/>
      <c r="K327" s="374"/>
      <c r="L327" s="374"/>
      <c r="M327" s="374"/>
      <c r="S327" s="294"/>
      <c r="U327" s="369">
        <v>258</v>
      </c>
      <c r="V327" s="385"/>
      <c r="W327" s="384"/>
      <c r="Y327" s="380">
        <f t="shared" ref="Y327:Y369" si="9">W327-W326</f>
        <v>0</v>
      </c>
      <c r="Z327" s="374"/>
      <c r="AA327" s="374"/>
      <c r="AB327" s="374"/>
      <c r="AC327" s="374"/>
      <c r="AD327" s="374"/>
      <c r="AE327" s="374"/>
      <c r="AF327" s="374"/>
      <c r="AG327" s="374"/>
      <c r="AH327" s="374"/>
      <c r="AI327" s="374"/>
      <c r="AJ327" s="374"/>
      <c r="AK327" s="374"/>
      <c r="AL327" s="294"/>
    </row>
    <row r="328" spans="2:38">
      <c r="B328" s="369">
        <v>259</v>
      </c>
      <c r="C328" s="385"/>
      <c r="D328" s="384"/>
      <c r="F328" s="379">
        <f t="shared" si="8"/>
        <v>0</v>
      </c>
      <c r="G328" s="374"/>
      <c r="H328" s="374"/>
      <c r="I328" s="374"/>
      <c r="J328" s="374"/>
      <c r="K328" s="374"/>
      <c r="L328" s="374"/>
      <c r="M328" s="374"/>
      <c r="S328" s="294"/>
      <c r="U328" s="369">
        <v>259</v>
      </c>
      <c r="V328" s="385"/>
      <c r="W328" s="384"/>
      <c r="Y328" s="380">
        <f t="shared" si="9"/>
        <v>0</v>
      </c>
      <c r="Z328" s="374"/>
      <c r="AA328" s="374"/>
      <c r="AB328" s="374"/>
      <c r="AC328" s="374"/>
      <c r="AD328" s="374"/>
      <c r="AE328" s="374"/>
      <c r="AF328" s="374"/>
      <c r="AG328" s="374"/>
      <c r="AH328" s="374"/>
      <c r="AI328" s="374"/>
      <c r="AJ328" s="374"/>
      <c r="AK328" s="374"/>
      <c r="AL328" s="294"/>
    </row>
    <row r="329" spans="2:38">
      <c r="B329" s="369">
        <v>260</v>
      </c>
      <c r="C329" s="385"/>
      <c r="D329" s="384"/>
      <c r="F329" s="379">
        <f t="shared" si="8"/>
        <v>0</v>
      </c>
      <c r="G329" s="374"/>
      <c r="H329" s="374"/>
      <c r="I329" s="374"/>
      <c r="J329" s="374"/>
      <c r="K329" s="374"/>
      <c r="L329" s="374"/>
      <c r="M329" s="374"/>
      <c r="S329" s="294"/>
      <c r="U329" s="369">
        <v>260</v>
      </c>
      <c r="V329" s="385"/>
      <c r="W329" s="384"/>
      <c r="Y329" s="380">
        <f t="shared" si="9"/>
        <v>0</v>
      </c>
      <c r="Z329" s="374"/>
      <c r="AA329" s="374"/>
      <c r="AB329" s="374"/>
      <c r="AC329" s="374"/>
      <c r="AD329" s="374"/>
      <c r="AE329" s="374"/>
      <c r="AF329" s="374"/>
      <c r="AG329" s="374"/>
      <c r="AH329" s="374"/>
      <c r="AI329" s="374"/>
      <c r="AJ329" s="374"/>
      <c r="AK329" s="374"/>
      <c r="AL329" s="294"/>
    </row>
    <row r="330" spans="2:38">
      <c r="B330" s="369">
        <v>261</v>
      </c>
      <c r="C330" s="385"/>
      <c r="D330" s="384"/>
      <c r="F330" s="379">
        <f t="shared" si="8"/>
        <v>0</v>
      </c>
      <c r="G330" s="374"/>
      <c r="H330" s="374"/>
      <c r="I330" s="374"/>
      <c r="J330" s="374"/>
      <c r="K330" s="374"/>
      <c r="L330" s="374"/>
      <c r="M330" s="374"/>
      <c r="S330" s="294"/>
      <c r="U330" s="369">
        <v>261</v>
      </c>
      <c r="V330" s="385"/>
      <c r="W330" s="384"/>
      <c r="Y330" s="380">
        <f t="shared" si="9"/>
        <v>0</v>
      </c>
      <c r="Z330" s="374"/>
      <c r="AA330" s="374"/>
      <c r="AB330" s="374"/>
      <c r="AC330" s="374"/>
      <c r="AD330" s="374"/>
      <c r="AE330" s="374"/>
      <c r="AF330" s="374"/>
      <c r="AG330" s="374"/>
      <c r="AH330" s="374"/>
      <c r="AI330" s="374"/>
      <c r="AJ330" s="374"/>
      <c r="AK330" s="374"/>
      <c r="AL330" s="294"/>
    </row>
    <row r="331" spans="2:38">
      <c r="B331" s="369">
        <v>262</v>
      </c>
      <c r="C331" s="385"/>
      <c r="D331" s="384"/>
      <c r="F331" s="379">
        <f t="shared" si="8"/>
        <v>0</v>
      </c>
      <c r="G331" s="374"/>
      <c r="H331" s="374"/>
      <c r="I331" s="374"/>
      <c r="J331" s="374"/>
      <c r="K331" s="374"/>
      <c r="L331" s="374"/>
      <c r="M331" s="374"/>
      <c r="S331" s="294"/>
      <c r="U331" s="369">
        <v>262</v>
      </c>
      <c r="V331" s="385"/>
      <c r="W331" s="384"/>
      <c r="Y331" s="380">
        <f t="shared" si="9"/>
        <v>0</v>
      </c>
      <c r="Z331" s="374"/>
      <c r="AA331" s="374"/>
      <c r="AB331" s="374"/>
      <c r="AC331" s="374"/>
      <c r="AD331" s="374"/>
      <c r="AE331" s="374"/>
      <c r="AF331" s="374"/>
      <c r="AG331" s="374"/>
      <c r="AH331" s="374"/>
      <c r="AI331" s="374"/>
      <c r="AJ331" s="374"/>
      <c r="AK331" s="374"/>
      <c r="AL331" s="294"/>
    </row>
    <row r="332" spans="2:38">
      <c r="B332" s="369">
        <v>263</v>
      </c>
      <c r="C332" s="385"/>
      <c r="D332" s="384"/>
      <c r="F332" s="379">
        <f t="shared" si="8"/>
        <v>0</v>
      </c>
      <c r="G332" s="374"/>
      <c r="H332" s="374"/>
      <c r="I332" s="374"/>
      <c r="J332" s="374"/>
      <c r="K332" s="374"/>
      <c r="L332" s="374"/>
      <c r="M332" s="374"/>
      <c r="S332" s="294"/>
      <c r="U332" s="369">
        <v>263</v>
      </c>
      <c r="V332" s="385"/>
      <c r="W332" s="384"/>
      <c r="Y332" s="380">
        <f t="shared" si="9"/>
        <v>0</v>
      </c>
      <c r="Z332" s="374"/>
      <c r="AA332" s="374"/>
      <c r="AB332" s="374"/>
      <c r="AC332" s="374"/>
      <c r="AD332" s="374"/>
      <c r="AE332" s="374"/>
      <c r="AF332" s="374"/>
      <c r="AG332" s="374"/>
      <c r="AH332" s="374"/>
      <c r="AI332" s="374"/>
      <c r="AJ332" s="374"/>
      <c r="AK332" s="374"/>
      <c r="AL332" s="294"/>
    </row>
    <row r="333" spans="2:38">
      <c r="B333" s="369">
        <v>264</v>
      </c>
      <c r="C333" s="385"/>
      <c r="D333" s="384"/>
      <c r="F333" s="379">
        <f t="shared" si="8"/>
        <v>0</v>
      </c>
      <c r="G333" s="374"/>
      <c r="H333" s="374"/>
      <c r="I333" s="374"/>
      <c r="J333" s="374"/>
      <c r="K333" s="374"/>
      <c r="L333" s="374"/>
      <c r="M333" s="374"/>
      <c r="S333" s="294"/>
      <c r="U333" s="369">
        <v>264</v>
      </c>
      <c r="V333" s="385"/>
      <c r="W333" s="384"/>
      <c r="Y333" s="380">
        <f t="shared" si="9"/>
        <v>0</v>
      </c>
      <c r="Z333" s="374"/>
      <c r="AA333" s="374"/>
      <c r="AB333" s="374"/>
      <c r="AC333" s="374"/>
      <c r="AD333" s="374"/>
      <c r="AE333" s="374"/>
      <c r="AF333" s="374"/>
      <c r="AG333" s="374"/>
      <c r="AH333" s="374"/>
      <c r="AI333" s="374"/>
      <c r="AJ333" s="374"/>
      <c r="AK333" s="374"/>
      <c r="AL333" s="294"/>
    </row>
    <row r="334" spans="2:38">
      <c r="B334" s="369">
        <v>265</v>
      </c>
      <c r="C334" s="385"/>
      <c r="D334" s="384"/>
      <c r="F334" s="379">
        <f t="shared" si="8"/>
        <v>0</v>
      </c>
      <c r="G334" s="374"/>
      <c r="H334" s="374"/>
      <c r="I334" s="374"/>
      <c r="J334" s="374"/>
      <c r="K334" s="374"/>
      <c r="L334" s="374"/>
      <c r="M334" s="374"/>
      <c r="S334" s="294"/>
      <c r="U334" s="369">
        <v>265</v>
      </c>
      <c r="V334" s="385"/>
      <c r="W334" s="384"/>
      <c r="Y334" s="380">
        <f t="shared" si="9"/>
        <v>0</v>
      </c>
      <c r="Z334" s="374"/>
      <c r="AA334" s="374"/>
      <c r="AB334" s="374"/>
      <c r="AC334" s="374"/>
      <c r="AD334" s="374"/>
      <c r="AE334" s="374"/>
      <c r="AF334" s="374"/>
      <c r="AG334" s="374"/>
      <c r="AH334" s="374"/>
      <c r="AI334" s="374"/>
      <c r="AJ334" s="374"/>
      <c r="AK334" s="374"/>
      <c r="AL334" s="294"/>
    </row>
    <row r="335" spans="2:38">
      <c r="B335" s="369">
        <v>266</v>
      </c>
      <c r="C335" s="385"/>
      <c r="D335" s="384"/>
      <c r="F335" s="379">
        <f t="shared" si="8"/>
        <v>0</v>
      </c>
      <c r="G335" s="374"/>
      <c r="H335" s="374"/>
      <c r="I335" s="374"/>
      <c r="J335" s="374"/>
      <c r="K335" s="374"/>
      <c r="L335" s="374"/>
      <c r="M335" s="374"/>
      <c r="S335" s="294"/>
      <c r="U335" s="369">
        <v>266</v>
      </c>
      <c r="V335" s="385"/>
      <c r="W335" s="384"/>
      <c r="Y335" s="380">
        <f t="shared" si="9"/>
        <v>0</v>
      </c>
      <c r="Z335" s="374"/>
      <c r="AA335" s="374"/>
      <c r="AB335" s="374"/>
      <c r="AC335" s="374"/>
      <c r="AD335" s="374"/>
      <c r="AE335" s="374"/>
      <c r="AF335" s="374"/>
      <c r="AG335" s="374"/>
      <c r="AH335" s="374"/>
      <c r="AI335" s="374"/>
      <c r="AJ335" s="374"/>
      <c r="AK335" s="374"/>
      <c r="AL335" s="294"/>
    </row>
    <row r="336" spans="2:38">
      <c r="B336" s="369">
        <v>267</v>
      </c>
      <c r="C336" s="385"/>
      <c r="D336" s="384"/>
      <c r="F336" s="379">
        <f t="shared" si="8"/>
        <v>0</v>
      </c>
      <c r="G336" s="374"/>
      <c r="H336" s="374"/>
      <c r="I336" s="374"/>
      <c r="J336" s="374"/>
      <c r="K336" s="374"/>
      <c r="L336" s="374"/>
      <c r="M336" s="374"/>
      <c r="S336" s="294"/>
      <c r="U336" s="369">
        <v>267</v>
      </c>
      <c r="V336" s="385"/>
      <c r="W336" s="384"/>
      <c r="Y336" s="380">
        <f t="shared" si="9"/>
        <v>0</v>
      </c>
      <c r="Z336" s="374"/>
      <c r="AA336" s="374"/>
      <c r="AB336" s="374"/>
      <c r="AC336" s="374"/>
      <c r="AD336" s="374"/>
      <c r="AE336" s="374"/>
      <c r="AF336" s="374"/>
      <c r="AG336" s="374"/>
      <c r="AH336" s="374"/>
      <c r="AI336" s="374"/>
      <c r="AJ336" s="374"/>
      <c r="AK336" s="374"/>
      <c r="AL336" s="294"/>
    </row>
    <row r="337" spans="2:38">
      <c r="B337" s="369">
        <v>268</v>
      </c>
      <c r="C337" s="385"/>
      <c r="D337" s="384"/>
      <c r="F337" s="379">
        <f t="shared" si="8"/>
        <v>0</v>
      </c>
      <c r="G337" s="374"/>
      <c r="H337" s="374"/>
      <c r="I337" s="374"/>
      <c r="J337" s="374"/>
      <c r="K337" s="374"/>
      <c r="L337" s="374"/>
      <c r="M337" s="374"/>
      <c r="S337" s="294"/>
      <c r="U337" s="369">
        <v>268</v>
      </c>
      <c r="V337" s="385"/>
      <c r="W337" s="384"/>
      <c r="Y337" s="380">
        <f t="shared" si="9"/>
        <v>0</v>
      </c>
      <c r="Z337" s="374"/>
      <c r="AA337" s="374"/>
      <c r="AB337" s="374"/>
      <c r="AC337" s="374"/>
      <c r="AD337" s="374"/>
      <c r="AE337" s="374"/>
      <c r="AF337" s="374"/>
      <c r="AG337" s="374"/>
      <c r="AH337" s="374"/>
      <c r="AI337" s="374"/>
      <c r="AJ337" s="374"/>
      <c r="AK337" s="374"/>
      <c r="AL337" s="294"/>
    </row>
    <row r="338" spans="2:38">
      <c r="B338" s="369">
        <v>269</v>
      </c>
      <c r="C338" s="385"/>
      <c r="D338" s="384"/>
      <c r="F338" s="379">
        <f t="shared" si="8"/>
        <v>0</v>
      </c>
      <c r="G338" s="374"/>
      <c r="H338" s="374"/>
      <c r="I338" s="374"/>
      <c r="J338" s="374"/>
      <c r="K338" s="374"/>
      <c r="L338" s="374"/>
      <c r="M338" s="374"/>
      <c r="S338" s="294"/>
      <c r="U338" s="369">
        <v>269</v>
      </c>
      <c r="V338" s="385"/>
      <c r="W338" s="384"/>
      <c r="Y338" s="380">
        <f t="shared" si="9"/>
        <v>0</v>
      </c>
      <c r="Z338" s="374"/>
      <c r="AA338" s="374"/>
      <c r="AB338" s="374"/>
      <c r="AC338" s="374"/>
      <c r="AD338" s="374"/>
      <c r="AE338" s="374"/>
      <c r="AF338" s="374"/>
      <c r="AG338" s="374"/>
      <c r="AH338" s="374"/>
      <c r="AI338" s="374"/>
      <c r="AJ338" s="374"/>
      <c r="AK338" s="374"/>
      <c r="AL338" s="294"/>
    </row>
    <row r="339" spans="2:38">
      <c r="B339" s="369">
        <v>270</v>
      </c>
      <c r="C339" s="385"/>
      <c r="D339" s="384"/>
      <c r="F339" s="379">
        <f t="shared" si="8"/>
        <v>0</v>
      </c>
      <c r="G339" s="374"/>
      <c r="H339" s="374"/>
      <c r="I339" s="374"/>
      <c r="J339" s="374"/>
      <c r="K339" s="374"/>
      <c r="L339" s="374"/>
      <c r="M339" s="374"/>
      <c r="S339" s="294"/>
      <c r="U339" s="369">
        <v>270</v>
      </c>
      <c r="V339" s="385"/>
      <c r="W339" s="384"/>
      <c r="Y339" s="380">
        <f t="shared" si="9"/>
        <v>0</v>
      </c>
      <c r="Z339" s="374"/>
      <c r="AA339" s="374"/>
      <c r="AB339" s="374"/>
      <c r="AC339" s="374"/>
      <c r="AD339" s="374"/>
      <c r="AE339" s="374"/>
      <c r="AF339" s="374"/>
      <c r="AG339" s="374"/>
      <c r="AH339" s="374"/>
      <c r="AI339" s="374"/>
      <c r="AJ339" s="374"/>
      <c r="AK339" s="374"/>
      <c r="AL339" s="294"/>
    </row>
    <row r="340" spans="2:38">
      <c r="B340" s="369">
        <v>271</v>
      </c>
      <c r="C340" s="385"/>
      <c r="D340" s="384"/>
      <c r="F340" s="379">
        <f t="shared" si="8"/>
        <v>0</v>
      </c>
      <c r="G340" s="374"/>
      <c r="H340" s="374"/>
      <c r="I340" s="374"/>
      <c r="J340" s="374"/>
      <c r="K340" s="374"/>
      <c r="L340" s="374"/>
      <c r="M340" s="374"/>
      <c r="S340" s="294"/>
      <c r="U340" s="369">
        <v>271</v>
      </c>
      <c r="V340" s="385"/>
      <c r="W340" s="384"/>
      <c r="Y340" s="380">
        <f t="shared" si="9"/>
        <v>0</v>
      </c>
      <c r="Z340" s="374"/>
      <c r="AA340" s="374"/>
      <c r="AB340" s="374"/>
      <c r="AC340" s="374"/>
      <c r="AD340" s="374"/>
      <c r="AE340" s="374"/>
      <c r="AF340" s="374"/>
      <c r="AG340" s="374"/>
      <c r="AH340" s="374"/>
      <c r="AI340" s="374"/>
      <c r="AJ340" s="374"/>
      <c r="AK340" s="374"/>
      <c r="AL340" s="294"/>
    </row>
    <row r="341" spans="2:38">
      <c r="B341" s="369">
        <v>272</v>
      </c>
      <c r="C341" s="385"/>
      <c r="D341" s="384"/>
      <c r="F341" s="379">
        <f t="shared" si="8"/>
        <v>0</v>
      </c>
      <c r="G341" s="374"/>
      <c r="H341" s="374"/>
      <c r="I341" s="374"/>
      <c r="J341" s="374"/>
      <c r="K341" s="374"/>
      <c r="L341" s="374"/>
      <c r="M341" s="374"/>
      <c r="S341" s="294"/>
      <c r="U341" s="369">
        <v>272</v>
      </c>
      <c r="V341" s="385"/>
      <c r="W341" s="384"/>
      <c r="Y341" s="380">
        <f t="shared" si="9"/>
        <v>0</v>
      </c>
      <c r="Z341" s="374"/>
      <c r="AA341" s="374"/>
      <c r="AB341" s="374"/>
      <c r="AC341" s="374"/>
      <c r="AD341" s="374"/>
      <c r="AE341" s="374"/>
      <c r="AF341" s="374"/>
      <c r="AG341" s="374"/>
      <c r="AH341" s="374"/>
      <c r="AI341" s="374"/>
      <c r="AJ341" s="374"/>
      <c r="AK341" s="374"/>
      <c r="AL341" s="294"/>
    </row>
    <row r="342" spans="2:38">
      <c r="B342" s="369">
        <v>273</v>
      </c>
      <c r="C342" s="385"/>
      <c r="D342" s="384"/>
      <c r="F342" s="379">
        <f t="shared" si="8"/>
        <v>0</v>
      </c>
      <c r="G342" s="374"/>
      <c r="H342" s="374"/>
      <c r="I342" s="374"/>
      <c r="J342" s="374"/>
      <c r="K342" s="374"/>
      <c r="L342" s="374"/>
      <c r="M342" s="374"/>
      <c r="S342" s="294"/>
      <c r="U342" s="369">
        <v>273</v>
      </c>
      <c r="V342" s="385"/>
      <c r="W342" s="384"/>
      <c r="Y342" s="380">
        <f t="shared" si="9"/>
        <v>0</v>
      </c>
      <c r="Z342" s="374"/>
      <c r="AA342" s="374"/>
      <c r="AB342" s="374"/>
      <c r="AC342" s="374"/>
      <c r="AD342" s="374"/>
      <c r="AE342" s="374"/>
      <c r="AF342" s="374"/>
      <c r="AG342" s="374"/>
      <c r="AH342" s="374"/>
      <c r="AI342" s="374"/>
      <c r="AJ342" s="374"/>
      <c r="AK342" s="374"/>
      <c r="AL342" s="294"/>
    </row>
    <row r="343" spans="2:38">
      <c r="B343" s="369">
        <v>274</v>
      </c>
      <c r="C343" s="385"/>
      <c r="D343" s="384"/>
      <c r="F343" s="379">
        <f t="shared" si="8"/>
        <v>0</v>
      </c>
      <c r="G343" s="374"/>
      <c r="H343" s="374"/>
      <c r="I343" s="374"/>
      <c r="J343" s="374"/>
      <c r="K343" s="374"/>
      <c r="L343" s="374"/>
      <c r="M343" s="374"/>
      <c r="S343" s="294"/>
      <c r="U343" s="369">
        <v>274</v>
      </c>
      <c r="V343" s="385"/>
      <c r="W343" s="384"/>
      <c r="Y343" s="380">
        <f t="shared" si="9"/>
        <v>0</v>
      </c>
      <c r="Z343" s="374"/>
      <c r="AA343" s="374"/>
      <c r="AB343" s="374"/>
      <c r="AC343" s="374"/>
      <c r="AD343" s="374"/>
      <c r="AE343" s="374"/>
      <c r="AF343" s="374"/>
      <c r="AG343" s="374"/>
      <c r="AH343" s="374"/>
      <c r="AI343" s="374"/>
      <c r="AJ343" s="374"/>
      <c r="AK343" s="374"/>
      <c r="AL343" s="294"/>
    </row>
    <row r="344" spans="2:38">
      <c r="B344" s="369">
        <v>275</v>
      </c>
      <c r="C344" s="385"/>
      <c r="D344" s="384"/>
      <c r="F344" s="379">
        <f t="shared" si="8"/>
        <v>0</v>
      </c>
      <c r="G344" s="374"/>
      <c r="H344" s="374"/>
      <c r="I344" s="374"/>
      <c r="J344" s="374"/>
      <c r="K344" s="374"/>
      <c r="L344" s="374"/>
      <c r="M344" s="374"/>
      <c r="S344" s="294"/>
      <c r="U344" s="369">
        <v>275</v>
      </c>
      <c r="V344" s="385"/>
      <c r="W344" s="384"/>
      <c r="Y344" s="380">
        <f t="shared" si="9"/>
        <v>0</v>
      </c>
      <c r="Z344" s="374"/>
      <c r="AA344" s="374"/>
      <c r="AB344" s="374"/>
      <c r="AC344" s="374"/>
      <c r="AD344" s="374"/>
      <c r="AE344" s="374"/>
      <c r="AF344" s="374"/>
      <c r="AG344" s="374"/>
      <c r="AH344" s="374"/>
      <c r="AI344" s="374"/>
      <c r="AJ344" s="374"/>
      <c r="AK344" s="374"/>
      <c r="AL344" s="294"/>
    </row>
    <row r="345" spans="2:38">
      <c r="B345" s="369">
        <v>276</v>
      </c>
      <c r="C345" s="385"/>
      <c r="D345" s="384"/>
      <c r="F345" s="379">
        <f t="shared" si="8"/>
        <v>0</v>
      </c>
      <c r="G345" s="374"/>
      <c r="H345" s="374"/>
      <c r="I345" s="374"/>
      <c r="J345" s="374"/>
      <c r="K345" s="374"/>
      <c r="L345" s="374"/>
      <c r="M345" s="374"/>
      <c r="S345" s="294"/>
      <c r="U345" s="369">
        <v>276</v>
      </c>
      <c r="V345" s="385"/>
      <c r="W345" s="384"/>
      <c r="Y345" s="380">
        <f t="shared" si="9"/>
        <v>0</v>
      </c>
      <c r="Z345" s="374"/>
      <c r="AA345" s="374"/>
      <c r="AB345" s="374"/>
      <c r="AC345" s="374"/>
      <c r="AD345" s="374"/>
      <c r="AE345" s="374"/>
      <c r="AF345" s="374"/>
      <c r="AG345" s="374"/>
      <c r="AH345" s="374"/>
      <c r="AI345" s="374"/>
      <c r="AJ345" s="374"/>
      <c r="AK345" s="374"/>
      <c r="AL345" s="294"/>
    </row>
    <row r="346" spans="2:38">
      <c r="B346" s="369">
        <v>277</v>
      </c>
      <c r="C346" s="385"/>
      <c r="D346" s="384"/>
      <c r="F346" s="379">
        <f t="shared" si="8"/>
        <v>0</v>
      </c>
      <c r="G346" s="374"/>
      <c r="H346" s="374"/>
      <c r="I346" s="374"/>
      <c r="J346" s="374"/>
      <c r="K346" s="374"/>
      <c r="L346" s="374"/>
      <c r="M346" s="374"/>
      <c r="S346" s="294"/>
      <c r="U346" s="369">
        <v>277</v>
      </c>
      <c r="V346" s="385"/>
      <c r="W346" s="384"/>
      <c r="Y346" s="380">
        <f t="shared" si="9"/>
        <v>0</v>
      </c>
      <c r="Z346" s="374"/>
      <c r="AA346" s="374"/>
      <c r="AB346" s="374"/>
      <c r="AC346" s="374"/>
      <c r="AD346" s="374"/>
      <c r="AE346" s="374"/>
      <c r="AF346" s="374"/>
      <c r="AG346" s="374"/>
      <c r="AH346" s="374"/>
      <c r="AI346" s="374"/>
      <c r="AJ346" s="374"/>
      <c r="AK346" s="374"/>
      <c r="AL346" s="294"/>
    </row>
    <row r="347" spans="2:38">
      <c r="B347" s="369">
        <v>278</v>
      </c>
      <c r="C347" s="385"/>
      <c r="D347" s="384"/>
      <c r="F347" s="379">
        <f t="shared" si="8"/>
        <v>0</v>
      </c>
      <c r="G347" s="374"/>
      <c r="H347" s="374"/>
      <c r="I347" s="374"/>
      <c r="J347" s="374"/>
      <c r="K347" s="374"/>
      <c r="L347" s="374"/>
      <c r="M347" s="374"/>
      <c r="S347" s="294"/>
      <c r="U347" s="369">
        <v>278</v>
      </c>
      <c r="V347" s="385"/>
      <c r="W347" s="384"/>
      <c r="Y347" s="380">
        <f t="shared" si="9"/>
        <v>0</v>
      </c>
      <c r="Z347" s="374"/>
      <c r="AA347" s="374"/>
      <c r="AB347" s="374"/>
      <c r="AC347" s="374"/>
      <c r="AD347" s="374"/>
      <c r="AE347" s="374"/>
      <c r="AF347" s="374"/>
      <c r="AG347" s="374"/>
      <c r="AH347" s="374"/>
      <c r="AI347" s="374"/>
      <c r="AJ347" s="374"/>
      <c r="AK347" s="374"/>
      <c r="AL347" s="294"/>
    </row>
    <row r="348" spans="2:38">
      <c r="B348" s="369">
        <v>279</v>
      </c>
      <c r="C348" s="385"/>
      <c r="D348" s="384"/>
      <c r="F348" s="379">
        <f t="shared" si="8"/>
        <v>0</v>
      </c>
      <c r="G348" s="374"/>
      <c r="H348" s="374"/>
      <c r="I348" s="374"/>
      <c r="J348" s="374"/>
      <c r="K348" s="374"/>
      <c r="L348" s="374"/>
      <c r="M348" s="374"/>
      <c r="S348" s="294"/>
      <c r="U348" s="369">
        <v>279</v>
      </c>
      <c r="V348" s="385"/>
      <c r="W348" s="384"/>
      <c r="Y348" s="380">
        <f t="shared" si="9"/>
        <v>0</v>
      </c>
      <c r="Z348" s="374"/>
      <c r="AA348" s="374"/>
      <c r="AB348" s="374"/>
      <c r="AC348" s="374"/>
      <c r="AD348" s="374"/>
      <c r="AE348" s="374"/>
      <c r="AF348" s="374"/>
      <c r="AG348" s="374"/>
      <c r="AH348" s="374"/>
      <c r="AI348" s="374"/>
      <c r="AJ348" s="374"/>
      <c r="AK348" s="374"/>
      <c r="AL348" s="294"/>
    </row>
    <row r="349" spans="2:38">
      <c r="B349" s="369">
        <v>280</v>
      </c>
      <c r="C349" s="385"/>
      <c r="D349" s="384"/>
      <c r="F349" s="379">
        <f t="shared" si="8"/>
        <v>0</v>
      </c>
      <c r="G349" s="374"/>
      <c r="H349" s="374"/>
      <c r="I349" s="374"/>
      <c r="J349" s="374"/>
      <c r="K349" s="374"/>
      <c r="L349" s="374"/>
      <c r="M349" s="374"/>
      <c r="S349" s="294"/>
      <c r="U349" s="369">
        <v>280</v>
      </c>
      <c r="V349" s="385"/>
      <c r="W349" s="384"/>
      <c r="Y349" s="380">
        <f t="shared" si="9"/>
        <v>0</v>
      </c>
      <c r="Z349" s="374"/>
      <c r="AA349" s="374"/>
      <c r="AB349" s="374"/>
      <c r="AC349" s="374"/>
      <c r="AD349" s="374"/>
      <c r="AE349" s="374"/>
      <c r="AF349" s="374"/>
      <c r="AG349" s="374"/>
      <c r="AH349" s="374"/>
      <c r="AI349" s="374"/>
      <c r="AJ349" s="374"/>
      <c r="AK349" s="374"/>
      <c r="AL349" s="294"/>
    </row>
    <row r="350" spans="2:38">
      <c r="B350" s="369">
        <v>281</v>
      </c>
      <c r="C350" s="385"/>
      <c r="D350" s="384"/>
      <c r="F350" s="379">
        <f t="shared" si="8"/>
        <v>0</v>
      </c>
      <c r="G350" s="374"/>
      <c r="H350" s="374"/>
      <c r="I350" s="374"/>
      <c r="J350" s="374"/>
      <c r="K350" s="374"/>
      <c r="L350" s="374"/>
      <c r="M350" s="374"/>
      <c r="S350" s="294"/>
      <c r="U350" s="369">
        <v>281</v>
      </c>
      <c r="V350" s="385"/>
      <c r="W350" s="384"/>
      <c r="Y350" s="380">
        <f t="shared" si="9"/>
        <v>0</v>
      </c>
      <c r="Z350" s="374"/>
      <c r="AA350" s="374"/>
      <c r="AB350" s="374"/>
      <c r="AC350" s="374"/>
      <c r="AD350" s="374"/>
      <c r="AE350" s="374"/>
      <c r="AF350" s="374"/>
      <c r="AG350" s="374"/>
      <c r="AH350" s="374"/>
      <c r="AI350" s="374"/>
      <c r="AJ350" s="374"/>
      <c r="AK350" s="374"/>
      <c r="AL350" s="294"/>
    </row>
    <row r="351" spans="2:38">
      <c r="B351" s="369">
        <v>282</v>
      </c>
      <c r="C351" s="385"/>
      <c r="D351" s="384"/>
      <c r="F351" s="379">
        <f t="shared" si="8"/>
        <v>0</v>
      </c>
      <c r="G351" s="374"/>
      <c r="H351" s="374"/>
      <c r="I351" s="374"/>
      <c r="J351" s="374"/>
      <c r="K351" s="374"/>
      <c r="L351" s="374"/>
      <c r="M351" s="374"/>
      <c r="S351" s="294"/>
      <c r="U351" s="369">
        <v>282</v>
      </c>
      <c r="V351" s="385"/>
      <c r="W351" s="384"/>
      <c r="Y351" s="380">
        <f t="shared" si="9"/>
        <v>0</v>
      </c>
      <c r="Z351" s="374"/>
      <c r="AA351" s="374"/>
      <c r="AB351" s="374"/>
      <c r="AC351" s="374"/>
      <c r="AD351" s="374"/>
      <c r="AE351" s="374"/>
      <c r="AF351" s="374"/>
      <c r="AG351" s="374"/>
      <c r="AH351" s="374"/>
      <c r="AI351" s="374"/>
      <c r="AJ351" s="374"/>
      <c r="AK351" s="374"/>
      <c r="AL351" s="294"/>
    </row>
    <row r="352" spans="2:38">
      <c r="B352" s="369">
        <v>283</v>
      </c>
      <c r="C352" s="385"/>
      <c r="D352" s="384"/>
      <c r="F352" s="379">
        <f t="shared" si="8"/>
        <v>0</v>
      </c>
      <c r="G352" s="374"/>
      <c r="H352" s="374"/>
      <c r="I352" s="374"/>
      <c r="J352" s="374"/>
      <c r="K352" s="374"/>
      <c r="L352" s="374"/>
      <c r="M352" s="374"/>
      <c r="S352" s="294"/>
      <c r="U352" s="369">
        <v>283</v>
      </c>
      <c r="V352" s="385"/>
      <c r="W352" s="384"/>
      <c r="Y352" s="380">
        <f t="shared" si="9"/>
        <v>0</v>
      </c>
      <c r="Z352" s="374"/>
      <c r="AA352" s="374"/>
      <c r="AB352" s="374"/>
      <c r="AC352" s="374"/>
      <c r="AD352" s="374"/>
      <c r="AE352" s="374"/>
      <c r="AF352" s="374"/>
      <c r="AG352" s="374"/>
      <c r="AH352" s="374"/>
      <c r="AI352" s="374"/>
      <c r="AJ352" s="374"/>
      <c r="AK352" s="374"/>
      <c r="AL352" s="294"/>
    </row>
    <row r="353" spans="2:38">
      <c r="B353" s="369">
        <v>284</v>
      </c>
      <c r="C353" s="385"/>
      <c r="D353" s="384"/>
      <c r="F353" s="379">
        <f t="shared" si="8"/>
        <v>0</v>
      </c>
      <c r="G353" s="374"/>
      <c r="H353" s="374"/>
      <c r="I353" s="374"/>
      <c r="J353" s="374"/>
      <c r="K353" s="374"/>
      <c r="L353" s="374"/>
      <c r="M353" s="374"/>
      <c r="S353" s="294"/>
      <c r="U353" s="369">
        <v>284</v>
      </c>
      <c r="V353" s="385"/>
      <c r="W353" s="384"/>
      <c r="Y353" s="380">
        <f t="shared" si="9"/>
        <v>0</v>
      </c>
      <c r="Z353" s="374"/>
      <c r="AA353" s="374"/>
      <c r="AB353" s="374"/>
      <c r="AC353" s="374"/>
      <c r="AD353" s="374"/>
      <c r="AE353" s="374"/>
      <c r="AF353" s="374"/>
      <c r="AG353" s="374"/>
      <c r="AH353" s="374"/>
      <c r="AI353" s="374"/>
      <c r="AJ353" s="374"/>
      <c r="AK353" s="374"/>
      <c r="AL353" s="294"/>
    </row>
    <row r="354" spans="2:38">
      <c r="B354" s="369">
        <v>285</v>
      </c>
      <c r="C354" s="385"/>
      <c r="D354" s="384"/>
      <c r="F354" s="379">
        <f t="shared" si="8"/>
        <v>0</v>
      </c>
      <c r="G354" s="374"/>
      <c r="H354" s="374"/>
      <c r="I354" s="374"/>
      <c r="J354" s="374"/>
      <c r="K354" s="374"/>
      <c r="L354" s="374"/>
      <c r="M354" s="374"/>
      <c r="S354" s="294"/>
      <c r="U354" s="369">
        <v>285</v>
      </c>
      <c r="V354" s="385"/>
      <c r="W354" s="384"/>
      <c r="Y354" s="380">
        <f t="shared" si="9"/>
        <v>0</v>
      </c>
      <c r="Z354" s="374"/>
      <c r="AA354" s="374"/>
      <c r="AB354" s="374"/>
      <c r="AC354" s="374"/>
      <c r="AD354" s="374"/>
      <c r="AE354" s="374"/>
      <c r="AF354" s="374"/>
      <c r="AG354" s="374"/>
      <c r="AH354" s="374"/>
      <c r="AI354" s="374"/>
      <c r="AJ354" s="374"/>
      <c r="AK354" s="374"/>
      <c r="AL354" s="294"/>
    </row>
    <row r="355" spans="2:38">
      <c r="B355" s="369">
        <v>286</v>
      </c>
      <c r="C355" s="385"/>
      <c r="D355" s="384"/>
      <c r="F355" s="379">
        <f t="shared" si="8"/>
        <v>0</v>
      </c>
      <c r="G355" s="374"/>
      <c r="H355" s="374"/>
      <c r="I355" s="374"/>
      <c r="J355" s="374"/>
      <c r="K355" s="374"/>
      <c r="L355" s="374"/>
      <c r="M355" s="374"/>
      <c r="S355" s="294"/>
      <c r="U355" s="369">
        <v>286</v>
      </c>
      <c r="V355" s="385"/>
      <c r="W355" s="384"/>
      <c r="Y355" s="380">
        <f t="shared" si="9"/>
        <v>0</v>
      </c>
      <c r="Z355" s="374"/>
      <c r="AA355" s="374"/>
      <c r="AB355" s="374"/>
      <c r="AC355" s="374"/>
      <c r="AD355" s="374"/>
      <c r="AE355" s="374"/>
      <c r="AF355" s="374"/>
      <c r="AG355" s="374"/>
      <c r="AH355" s="374"/>
      <c r="AI355" s="374"/>
      <c r="AJ355" s="374"/>
      <c r="AK355" s="374"/>
      <c r="AL355" s="294"/>
    </row>
    <row r="356" spans="2:38">
      <c r="B356" s="369">
        <v>287</v>
      </c>
      <c r="C356" s="385"/>
      <c r="D356" s="384"/>
      <c r="F356" s="379">
        <f t="shared" si="8"/>
        <v>0</v>
      </c>
      <c r="G356" s="374"/>
      <c r="H356" s="374"/>
      <c r="I356" s="374"/>
      <c r="J356" s="374"/>
      <c r="K356" s="374"/>
      <c r="L356" s="374"/>
      <c r="M356" s="374"/>
      <c r="S356" s="294"/>
      <c r="U356" s="369">
        <v>287</v>
      </c>
      <c r="V356" s="385"/>
      <c r="W356" s="384"/>
      <c r="Y356" s="380">
        <f t="shared" si="9"/>
        <v>0</v>
      </c>
      <c r="Z356" s="374"/>
      <c r="AA356" s="374"/>
      <c r="AB356" s="374"/>
      <c r="AC356" s="374"/>
      <c r="AD356" s="374"/>
      <c r="AE356" s="374"/>
      <c r="AF356" s="374"/>
      <c r="AG356" s="374"/>
      <c r="AH356" s="374"/>
      <c r="AI356" s="374"/>
      <c r="AJ356" s="374"/>
      <c r="AK356" s="374"/>
      <c r="AL356" s="294"/>
    </row>
    <row r="357" spans="2:38">
      <c r="B357" s="369">
        <v>288</v>
      </c>
      <c r="C357" s="385"/>
      <c r="D357" s="384"/>
      <c r="F357" s="379">
        <f t="shared" si="8"/>
        <v>0</v>
      </c>
      <c r="G357" s="374"/>
      <c r="H357" s="374"/>
      <c r="I357" s="374"/>
      <c r="J357" s="374"/>
      <c r="K357" s="374"/>
      <c r="L357" s="374"/>
      <c r="M357" s="374"/>
      <c r="S357" s="294"/>
      <c r="U357" s="369">
        <v>288</v>
      </c>
      <c r="V357" s="385"/>
      <c r="W357" s="384"/>
      <c r="Y357" s="380">
        <f t="shared" si="9"/>
        <v>0</v>
      </c>
      <c r="Z357" s="374"/>
      <c r="AA357" s="374"/>
      <c r="AB357" s="374"/>
      <c r="AC357" s="374"/>
      <c r="AD357" s="374"/>
      <c r="AE357" s="374"/>
      <c r="AF357" s="374"/>
      <c r="AG357" s="374"/>
      <c r="AH357" s="374"/>
      <c r="AI357" s="374"/>
      <c r="AJ357" s="374"/>
      <c r="AK357" s="374"/>
      <c r="AL357" s="294"/>
    </row>
    <row r="358" spans="2:38">
      <c r="B358" s="369">
        <v>289</v>
      </c>
      <c r="C358" s="385"/>
      <c r="D358" s="384"/>
      <c r="F358" s="379">
        <f t="shared" si="8"/>
        <v>0</v>
      </c>
      <c r="G358" s="374"/>
      <c r="H358" s="374"/>
      <c r="I358" s="374"/>
      <c r="J358" s="374"/>
      <c r="K358" s="374"/>
      <c r="L358" s="374"/>
      <c r="M358" s="374"/>
      <c r="S358" s="294"/>
      <c r="U358" s="369">
        <v>289</v>
      </c>
      <c r="V358" s="385"/>
      <c r="W358" s="384"/>
      <c r="Y358" s="380">
        <f t="shared" si="9"/>
        <v>0</v>
      </c>
      <c r="Z358" s="374"/>
      <c r="AA358" s="374"/>
      <c r="AB358" s="374"/>
      <c r="AC358" s="374"/>
      <c r="AD358" s="374"/>
      <c r="AE358" s="374"/>
      <c r="AF358" s="374"/>
      <c r="AG358" s="374"/>
      <c r="AH358" s="374"/>
      <c r="AI358" s="374"/>
      <c r="AJ358" s="374"/>
      <c r="AK358" s="374"/>
      <c r="AL358" s="294"/>
    </row>
    <row r="359" spans="2:38">
      <c r="B359" s="369">
        <v>290</v>
      </c>
      <c r="C359" s="385"/>
      <c r="D359" s="384"/>
      <c r="F359" s="379">
        <f t="shared" si="8"/>
        <v>0</v>
      </c>
      <c r="G359" s="374"/>
      <c r="H359" s="374"/>
      <c r="I359" s="374"/>
      <c r="J359" s="374"/>
      <c r="K359" s="374"/>
      <c r="L359" s="374"/>
      <c r="M359" s="374"/>
      <c r="S359" s="294"/>
      <c r="U359" s="369">
        <v>290</v>
      </c>
      <c r="V359" s="385"/>
      <c r="W359" s="384"/>
      <c r="Y359" s="380">
        <f t="shared" si="9"/>
        <v>0</v>
      </c>
      <c r="Z359" s="374"/>
      <c r="AA359" s="374"/>
      <c r="AB359" s="374"/>
      <c r="AC359" s="374"/>
      <c r="AD359" s="374"/>
      <c r="AE359" s="374"/>
      <c r="AF359" s="374"/>
      <c r="AG359" s="374"/>
      <c r="AH359" s="374"/>
      <c r="AI359" s="374"/>
      <c r="AJ359" s="374"/>
      <c r="AK359" s="374"/>
      <c r="AL359" s="294"/>
    </row>
    <row r="360" spans="2:38">
      <c r="B360" s="369">
        <v>291</v>
      </c>
      <c r="C360" s="385"/>
      <c r="D360" s="384"/>
      <c r="F360" s="379">
        <f t="shared" si="8"/>
        <v>0</v>
      </c>
      <c r="G360" s="374"/>
      <c r="H360" s="374"/>
      <c r="I360" s="374"/>
      <c r="J360" s="374"/>
      <c r="K360" s="374"/>
      <c r="L360" s="374"/>
      <c r="M360" s="374"/>
      <c r="S360" s="294"/>
      <c r="U360" s="369">
        <v>291</v>
      </c>
      <c r="V360" s="385"/>
      <c r="W360" s="384"/>
      <c r="Y360" s="380">
        <f t="shared" si="9"/>
        <v>0</v>
      </c>
      <c r="Z360" s="374"/>
      <c r="AA360" s="374"/>
      <c r="AB360" s="374"/>
      <c r="AC360" s="374"/>
      <c r="AD360" s="374"/>
      <c r="AE360" s="374"/>
      <c r="AF360" s="374"/>
      <c r="AG360" s="374"/>
      <c r="AH360" s="374"/>
      <c r="AI360" s="374"/>
      <c r="AJ360" s="374"/>
      <c r="AK360" s="374"/>
      <c r="AL360" s="294"/>
    </row>
    <row r="361" spans="2:38">
      <c r="B361" s="369">
        <v>292</v>
      </c>
      <c r="C361" s="385"/>
      <c r="D361" s="384"/>
      <c r="F361" s="379">
        <f t="shared" si="8"/>
        <v>0</v>
      </c>
      <c r="G361" s="374"/>
      <c r="H361" s="374"/>
      <c r="I361" s="374"/>
      <c r="J361" s="374"/>
      <c r="K361" s="374"/>
      <c r="L361" s="374"/>
      <c r="M361" s="374"/>
      <c r="S361" s="294"/>
      <c r="U361" s="369">
        <v>292</v>
      </c>
      <c r="V361" s="385"/>
      <c r="W361" s="384"/>
      <c r="Y361" s="380">
        <f t="shared" si="9"/>
        <v>0</v>
      </c>
      <c r="Z361" s="374"/>
      <c r="AA361" s="374"/>
      <c r="AB361" s="374"/>
      <c r="AC361" s="374"/>
      <c r="AD361" s="374"/>
      <c r="AE361" s="374"/>
      <c r="AF361" s="374"/>
      <c r="AG361" s="374"/>
      <c r="AH361" s="374"/>
      <c r="AI361" s="374"/>
      <c r="AJ361" s="374"/>
      <c r="AK361" s="374"/>
      <c r="AL361" s="294"/>
    </row>
    <row r="362" spans="2:38">
      <c r="B362" s="369">
        <v>293</v>
      </c>
      <c r="C362" s="385"/>
      <c r="D362" s="384"/>
      <c r="F362" s="379">
        <f t="shared" si="8"/>
        <v>0</v>
      </c>
      <c r="G362" s="374"/>
      <c r="H362" s="374"/>
      <c r="I362" s="374"/>
      <c r="J362" s="374"/>
      <c r="K362" s="374"/>
      <c r="L362" s="374"/>
      <c r="M362" s="374"/>
      <c r="S362" s="294"/>
      <c r="U362" s="369">
        <v>293</v>
      </c>
      <c r="V362" s="385"/>
      <c r="W362" s="384"/>
      <c r="Y362" s="380">
        <f t="shared" si="9"/>
        <v>0</v>
      </c>
      <c r="Z362" s="374"/>
      <c r="AA362" s="374"/>
      <c r="AB362" s="374"/>
      <c r="AC362" s="374"/>
      <c r="AD362" s="374"/>
      <c r="AE362" s="374"/>
      <c r="AF362" s="374"/>
      <c r="AG362" s="374"/>
      <c r="AH362" s="374"/>
      <c r="AI362" s="374"/>
      <c r="AJ362" s="374"/>
      <c r="AK362" s="374"/>
      <c r="AL362" s="294"/>
    </row>
    <row r="363" spans="2:38">
      <c r="B363" s="369">
        <v>294</v>
      </c>
      <c r="C363" s="385"/>
      <c r="D363" s="384"/>
      <c r="F363" s="379">
        <f t="shared" si="8"/>
        <v>0</v>
      </c>
      <c r="G363" s="374"/>
      <c r="H363" s="374"/>
      <c r="I363" s="374"/>
      <c r="J363" s="374"/>
      <c r="K363" s="374"/>
      <c r="L363" s="374"/>
      <c r="M363" s="374"/>
      <c r="S363" s="294"/>
      <c r="U363" s="369">
        <v>294</v>
      </c>
      <c r="V363" s="385"/>
      <c r="W363" s="384"/>
      <c r="Y363" s="380">
        <f t="shared" si="9"/>
        <v>0</v>
      </c>
      <c r="Z363" s="374"/>
      <c r="AA363" s="374"/>
      <c r="AB363" s="374"/>
      <c r="AC363" s="374"/>
      <c r="AD363" s="374"/>
      <c r="AE363" s="374"/>
      <c r="AF363" s="374"/>
      <c r="AG363" s="374"/>
      <c r="AH363" s="374"/>
      <c r="AI363" s="374"/>
      <c r="AJ363" s="374"/>
      <c r="AK363" s="374"/>
      <c r="AL363" s="294"/>
    </row>
    <row r="364" spans="2:38">
      <c r="B364" s="369">
        <v>295</v>
      </c>
      <c r="C364" s="385"/>
      <c r="D364" s="384"/>
      <c r="F364" s="379">
        <f t="shared" si="8"/>
        <v>0</v>
      </c>
      <c r="G364" s="374"/>
      <c r="H364" s="374"/>
      <c r="I364" s="374"/>
      <c r="J364" s="374"/>
      <c r="K364" s="374"/>
      <c r="L364" s="374"/>
      <c r="M364" s="374"/>
      <c r="S364" s="294"/>
      <c r="U364" s="369">
        <v>295</v>
      </c>
      <c r="V364" s="385"/>
      <c r="W364" s="384"/>
      <c r="Y364" s="380">
        <f t="shared" si="9"/>
        <v>0</v>
      </c>
      <c r="Z364" s="374"/>
      <c r="AA364" s="374"/>
      <c r="AB364" s="374"/>
      <c r="AC364" s="374"/>
      <c r="AD364" s="374"/>
      <c r="AE364" s="374"/>
      <c r="AF364" s="374"/>
      <c r="AG364" s="374"/>
      <c r="AH364" s="374"/>
      <c r="AI364" s="374"/>
      <c r="AJ364" s="374"/>
      <c r="AK364" s="374"/>
      <c r="AL364" s="294"/>
    </row>
    <row r="365" spans="2:38">
      <c r="B365" s="369">
        <v>296</v>
      </c>
      <c r="C365" s="385"/>
      <c r="D365" s="384"/>
      <c r="F365" s="379">
        <f t="shared" si="8"/>
        <v>0</v>
      </c>
      <c r="G365" s="374"/>
      <c r="H365" s="374"/>
      <c r="I365" s="374"/>
      <c r="J365" s="374"/>
      <c r="K365" s="374"/>
      <c r="L365" s="374"/>
      <c r="M365" s="374"/>
      <c r="S365" s="294"/>
      <c r="U365" s="369">
        <v>296</v>
      </c>
      <c r="V365" s="385"/>
      <c r="W365" s="384"/>
      <c r="Y365" s="380">
        <f t="shared" si="9"/>
        <v>0</v>
      </c>
      <c r="Z365" s="374"/>
      <c r="AA365" s="374"/>
      <c r="AB365" s="374"/>
      <c r="AC365" s="374"/>
      <c r="AD365" s="374"/>
      <c r="AE365" s="374"/>
      <c r="AF365" s="374"/>
      <c r="AG365" s="374"/>
      <c r="AH365" s="374"/>
      <c r="AI365" s="374"/>
      <c r="AJ365" s="374"/>
      <c r="AK365" s="374"/>
      <c r="AL365" s="294"/>
    </row>
    <row r="366" spans="2:38">
      <c r="B366" s="369">
        <v>297</v>
      </c>
      <c r="C366" s="385"/>
      <c r="D366" s="384"/>
      <c r="F366" s="379">
        <f t="shared" si="8"/>
        <v>0</v>
      </c>
      <c r="G366" s="374"/>
      <c r="H366" s="374"/>
      <c r="I366" s="374"/>
      <c r="J366" s="374"/>
      <c r="K366" s="374"/>
      <c r="L366" s="374"/>
      <c r="M366" s="374"/>
      <c r="S366" s="294"/>
      <c r="U366" s="369">
        <v>297</v>
      </c>
      <c r="V366" s="385"/>
      <c r="W366" s="384"/>
      <c r="Y366" s="380">
        <f t="shared" si="9"/>
        <v>0</v>
      </c>
      <c r="Z366" s="374"/>
      <c r="AA366" s="374"/>
      <c r="AB366" s="374"/>
      <c r="AC366" s="374"/>
      <c r="AD366" s="374"/>
      <c r="AE366" s="374"/>
      <c r="AF366" s="374"/>
      <c r="AG366" s="374"/>
      <c r="AH366" s="374"/>
      <c r="AI366" s="374"/>
      <c r="AJ366" s="374"/>
      <c r="AK366" s="374"/>
      <c r="AL366" s="294"/>
    </row>
    <row r="367" spans="2:38">
      <c r="B367" s="369">
        <v>298</v>
      </c>
      <c r="C367" s="385"/>
      <c r="D367" s="384"/>
      <c r="F367" s="379">
        <f t="shared" si="8"/>
        <v>0</v>
      </c>
      <c r="G367" s="374"/>
      <c r="H367" s="374"/>
      <c r="I367" s="374"/>
      <c r="J367" s="374"/>
      <c r="K367" s="374"/>
      <c r="L367" s="374"/>
      <c r="M367" s="374"/>
      <c r="S367" s="294"/>
      <c r="U367" s="369">
        <v>298</v>
      </c>
      <c r="V367" s="385"/>
      <c r="W367" s="384"/>
      <c r="Y367" s="380">
        <f t="shared" si="9"/>
        <v>0</v>
      </c>
      <c r="Z367" s="374"/>
      <c r="AA367" s="374"/>
      <c r="AB367" s="374"/>
      <c r="AC367" s="374"/>
      <c r="AD367" s="374"/>
      <c r="AE367" s="374"/>
      <c r="AF367" s="374"/>
      <c r="AG367" s="374"/>
      <c r="AH367" s="374"/>
      <c r="AI367" s="374"/>
      <c r="AJ367" s="374"/>
      <c r="AK367" s="374"/>
      <c r="AL367" s="294"/>
    </row>
    <row r="368" spans="2:38">
      <c r="B368" s="369">
        <v>299</v>
      </c>
      <c r="C368" s="385"/>
      <c r="D368" s="384"/>
      <c r="F368" s="379">
        <f t="shared" si="8"/>
        <v>0</v>
      </c>
      <c r="G368" s="374"/>
      <c r="H368" s="374"/>
      <c r="I368" s="374"/>
      <c r="J368" s="374"/>
      <c r="K368" s="374"/>
      <c r="L368" s="374"/>
      <c r="M368" s="374"/>
      <c r="S368" s="294"/>
      <c r="U368" s="369">
        <v>299</v>
      </c>
      <c r="V368" s="385"/>
      <c r="W368" s="384"/>
      <c r="Y368" s="380">
        <f t="shared" si="9"/>
        <v>0</v>
      </c>
      <c r="Z368" s="374"/>
      <c r="AA368" s="374"/>
      <c r="AB368" s="374"/>
      <c r="AC368" s="374"/>
      <c r="AD368" s="374"/>
      <c r="AE368" s="374"/>
      <c r="AF368" s="374"/>
      <c r="AG368" s="374"/>
      <c r="AH368" s="374"/>
      <c r="AI368" s="374"/>
      <c r="AJ368" s="374"/>
      <c r="AK368" s="374"/>
      <c r="AL368" s="294"/>
    </row>
    <row r="369" spans="1:38">
      <c r="B369" s="369">
        <v>300</v>
      </c>
      <c r="C369" s="385"/>
      <c r="D369" s="384"/>
      <c r="F369" s="379">
        <f t="shared" si="8"/>
        <v>0</v>
      </c>
      <c r="G369" s="374"/>
      <c r="H369" s="374"/>
      <c r="I369" s="374"/>
      <c r="J369" s="374"/>
      <c r="K369" s="374"/>
      <c r="L369" s="374"/>
      <c r="M369" s="374"/>
      <c r="S369" s="294"/>
      <c r="U369" s="369">
        <v>300</v>
      </c>
      <c r="V369" s="385"/>
      <c r="W369" s="384"/>
      <c r="Y369" s="380">
        <f t="shared" si="9"/>
        <v>0</v>
      </c>
      <c r="Z369" s="374"/>
      <c r="AA369" s="374"/>
      <c r="AB369" s="374"/>
      <c r="AC369" s="374"/>
      <c r="AD369" s="374"/>
      <c r="AE369" s="374"/>
      <c r="AF369" s="374"/>
      <c r="AG369" s="374"/>
      <c r="AH369" s="374"/>
      <c r="AI369" s="374"/>
      <c r="AJ369" s="374"/>
      <c r="AK369" s="374"/>
      <c r="AL369" s="294"/>
    </row>
    <row r="370" spans="1:38">
      <c r="A370" s="28"/>
      <c r="B370" s="28"/>
      <c r="C370" s="28"/>
      <c r="D370" s="28"/>
      <c r="E370" s="28"/>
      <c r="F370" s="28"/>
      <c r="G370" s="28"/>
      <c r="H370" s="28"/>
      <c r="I370" s="28"/>
      <c r="J370" s="28"/>
      <c r="K370" s="28"/>
      <c r="L370" s="28"/>
      <c r="M370" s="28"/>
      <c r="N370" s="28"/>
      <c r="O370" s="28"/>
      <c r="P370" s="28"/>
      <c r="Q370" s="28"/>
      <c r="R370" s="28"/>
      <c r="S370" s="301"/>
      <c r="T370" s="28"/>
      <c r="U370" s="28"/>
      <c r="V370" s="28"/>
      <c r="W370" s="28"/>
      <c r="X370" s="28"/>
      <c r="Y370" s="28"/>
      <c r="Z370" s="28"/>
      <c r="AA370" s="28"/>
      <c r="AB370" s="28"/>
      <c r="AC370" s="28"/>
      <c r="AD370" s="28"/>
      <c r="AE370" s="28"/>
      <c r="AF370" s="28"/>
      <c r="AG370" s="28"/>
      <c r="AH370" s="28"/>
      <c r="AI370" s="28"/>
      <c r="AJ370" s="28"/>
      <c r="AK370" s="28"/>
      <c r="AL370" s="30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8" t="s">
        <v>428</v>
      </c>
      <c r="B1" s="818"/>
      <c r="C1" s="818"/>
      <c r="D1" s="818"/>
      <c r="E1" s="818"/>
      <c r="F1" s="818"/>
      <c r="G1" s="818"/>
      <c r="H1" s="818"/>
      <c r="I1" s="818"/>
      <c r="J1" s="818"/>
      <c r="K1" s="818"/>
      <c r="L1" s="818"/>
      <c r="M1" s="818"/>
      <c r="N1" s="818"/>
      <c r="O1" s="818"/>
      <c r="P1" s="818"/>
      <c r="Q1" s="818"/>
      <c r="R1" s="818"/>
      <c r="S1" s="818"/>
      <c r="T1" s="818" t="s">
        <v>429</v>
      </c>
      <c r="U1" s="818"/>
      <c r="V1" s="818"/>
      <c r="W1" s="818"/>
      <c r="X1" s="818"/>
      <c r="Y1" s="818"/>
      <c r="Z1" s="818"/>
      <c r="AA1" s="818"/>
      <c r="AB1" s="818"/>
      <c r="AC1" s="818"/>
      <c r="AD1" s="818"/>
      <c r="AE1" s="818"/>
      <c r="AF1" s="818"/>
      <c r="AG1" s="818"/>
      <c r="AH1" s="818"/>
      <c r="AI1" s="818"/>
      <c r="AJ1" s="818"/>
      <c r="AK1" s="818"/>
      <c r="AL1" s="818"/>
    </row>
    <row r="2" spans="1:41">
      <c r="A2" s="293"/>
      <c r="S2" s="294"/>
      <c r="T2" s="293"/>
      <c r="AL2" s="294"/>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
      </c>
      <c r="AI3" s="792"/>
      <c r="AJ3" s="792"/>
      <c r="AK3" s="792"/>
      <c r="AL3" s="792"/>
    </row>
    <row r="4" spans="1:41">
      <c r="A4" s="293"/>
      <c r="S4" s="294"/>
      <c r="T4" s="293"/>
      <c r="AL4" s="294"/>
    </row>
    <row r="5" spans="1:41" ht="12.75" customHeight="1">
      <c r="A5" s="838"/>
      <c r="B5" s="838"/>
      <c r="C5" s="838"/>
      <c r="D5" s="838"/>
      <c r="E5" s="838"/>
      <c r="F5" s="838"/>
      <c r="G5" s="838"/>
      <c r="H5" s="838"/>
      <c r="I5" s="838"/>
      <c r="J5" s="838"/>
      <c r="K5" s="838"/>
      <c r="L5" s="838"/>
      <c r="M5" s="838"/>
      <c r="N5" s="838"/>
      <c r="O5" s="838"/>
      <c r="P5" s="838"/>
      <c r="Q5" s="838"/>
      <c r="R5" s="838"/>
      <c r="S5" s="838"/>
      <c r="T5" s="176"/>
      <c r="U5" s="177"/>
      <c r="V5" s="177"/>
      <c r="W5" s="177"/>
      <c r="X5" s="177"/>
      <c r="Y5" s="177"/>
      <c r="Z5" s="177"/>
      <c r="AA5" s="177"/>
      <c r="AB5" s="177"/>
      <c r="AC5" s="177"/>
      <c r="AD5" s="177"/>
      <c r="AE5" s="177"/>
      <c r="AF5" s="177"/>
      <c r="AG5" s="177"/>
      <c r="AH5" s="177"/>
      <c r="AI5" s="177"/>
      <c r="AJ5" s="177"/>
      <c r="AK5" s="177"/>
      <c r="AL5" s="178"/>
    </row>
    <row r="6" spans="1:41">
      <c r="A6" s="327"/>
      <c r="B6" s="327"/>
      <c r="C6" s="72"/>
      <c r="D6" s="327"/>
      <c r="E6" s="72"/>
      <c r="F6" s="72"/>
      <c r="G6" s="72"/>
      <c r="H6" s="72"/>
      <c r="I6" s="72"/>
      <c r="J6" s="72"/>
      <c r="K6" s="72"/>
      <c r="L6" s="72"/>
      <c r="M6" s="72"/>
      <c r="N6" s="72"/>
      <c r="O6" s="72"/>
      <c r="P6" s="72"/>
      <c r="Q6" s="72"/>
      <c r="R6" s="72"/>
      <c r="S6" s="101"/>
      <c r="T6" s="100"/>
      <c r="U6" s="72"/>
      <c r="V6" s="72"/>
      <c r="W6" s="72"/>
      <c r="X6" s="72"/>
      <c r="Y6" s="72"/>
      <c r="Z6" s="72"/>
      <c r="AA6" s="72"/>
      <c r="AB6" s="72"/>
      <c r="AC6" s="72"/>
      <c r="AD6" s="72"/>
      <c r="AE6" s="72"/>
      <c r="AF6" s="72"/>
      <c r="AG6" s="72"/>
      <c r="AH6" s="72"/>
      <c r="AI6" s="72"/>
      <c r="AJ6" s="72"/>
      <c r="AK6" s="72"/>
      <c r="AL6" s="101"/>
    </row>
    <row r="7" spans="1:41">
      <c r="A7" s="327"/>
      <c r="B7" s="326" t="s">
        <v>367</v>
      </c>
      <c r="C7" s="72"/>
      <c r="D7" s="327"/>
      <c r="E7" s="72"/>
      <c r="F7" s="72"/>
      <c r="G7" s="72"/>
      <c r="H7" s="72"/>
      <c r="I7" s="72"/>
      <c r="J7" s="72"/>
      <c r="K7" s="72"/>
      <c r="L7" s="72"/>
      <c r="M7" s="72"/>
      <c r="N7" s="72"/>
      <c r="O7" s="72"/>
      <c r="P7" s="72"/>
      <c r="Q7" s="72"/>
      <c r="R7" s="72"/>
      <c r="S7" s="101"/>
      <c r="T7" s="100"/>
      <c r="U7" s="326" t="s">
        <v>367</v>
      </c>
      <c r="V7" s="72"/>
      <c r="W7" s="72"/>
      <c r="X7" s="72"/>
      <c r="Y7" s="72"/>
      <c r="Z7" s="72"/>
      <c r="AA7" s="72"/>
      <c r="AB7" s="72"/>
      <c r="AC7" s="72"/>
      <c r="AD7" s="72"/>
      <c r="AE7" s="72"/>
      <c r="AF7" s="72"/>
      <c r="AG7" s="72"/>
      <c r="AH7" s="72"/>
      <c r="AI7" s="72"/>
      <c r="AJ7" s="72"/>
      <c r="AK7" s="72"/>
      <c r="AL7" s="101"/>
    </row>
    <row r="8" spans="1:41">
      <c r="A8" s="327"/>
      <c r="B8" s="74"/>
      <c r="C8" s="72"/>
      <c r="D8" s="327"/>
      <c r="E8" s="72"/>
      <c r="F8" s="72"/>
      <c r="G8" s="72"/>
      <c r="H8" s="72"/>
      <c r="I8" s="72"/>
      <c r="J8" s="72"/>
      <c r="K8" s="72"/>
      <c r="L8" s="72"/>
      <c r="M8" s="72"/>
      <c r="N8" s="72"/>
      <c r="O8" s="72"/>
      <c r="P8" s="72"/>
      <c r="Q8" s="72"/>
      <c r="R8" s="72"/>
      <c r="S8" s="101"/>
      <c r="T8" s="100"/>
      <c r="U8" s="74"/>
      <c r="V8" s="72"/>
      <c r="W8" s="72"/>
      <c r="X8" s="72"/>
      <c r="Y8" s="72"/>
      <c r="Z8" s="72"/>
      <c r="AA8" s="72"/>
      <c r="AB8" s="72"/>
      <c r="AC8" s="72"/>
      <c r="AD8" s="72"/>
      <c r="AE8" s="72"/>
      <c r="AF8" s="72"/>
      <c r="AG8" s="72"/>
      <c r="AH8" s="72"/>
      <c r="AI8" s="72"/>
      <c r="AJ8" s="72"/>
      <c r="AK8" s="72"/>
      <c r="AL8" s="101"/>
    </row>
    <row r="9" spans="1:41">
      <c r="A9" s="327"/>
      <c r="B9" s="326" t="s">
        <v>368</v>
      </c>
      <c r="C9" s="72"/>
      <c r="D9" s="327"/>
      <c r="E9" s="72"/>
      <c r="F9" s="72"/>
      <c r="G9" s="72"/>
      <c r="H9" s="72"/>
      <c r="I9" s="72"/>
      <c r="J9" s="72"/>
      <c r="K9" s="72"/>
      <c r="L9" s="72"/>
      <c r="M9" s="72"/>
      <c r="N9" s="72"/>
      <c r="O9" s="72"/>
      <c r="P9" s="72"/>
      <c r="Q9" s="72"/>
      <c r="R9" s="72"/>
      <c r="S9" s="101"/>
      <c r="T9" s="100"/>
      <c r="U9" s="326" t="s">
        <v>368</v>
      </c>
      <c r="V9" s="72"/>
      <c r="W9" s="72"/>
      <c r="X9" s="72"/>
      <c r="Y9" s="72"/>
      <c r="Z9" s="72"/>
      <c r="AA9" s="72"/>
      <c r="AB9" s="72"/>
      <c r="AC9" s="72"/>
      <c r="AD9" s="72"/>
      <c r="AE9" s="72"/>
      <c r="AF9" s="72"/>
      <c r="AG9" s="72"/>
      <c r="AH9" s="72"/>
      <c r="AI9" s="72"/>
      <c r="AJ9" s="72"/>
      <c r="AK9" s="72"/>
      <c r="AL9" s="101"/>
    </row>
    <row r="10" spans="1:41">
      <c r="A10" s="327"/>
      <c r="B10" s="74"/>
      <c r="C10" s="72"/>
      <c r="D10" s="72"/>
      <c r="E10" s="72"/>
      <c r="F10" s="72"/>
      <c r="G10" s="72"/>
      <c r="H10" s="72"/>
      <c r="I10" s="72"/>
      <c r="J10" s="72"/>
      <c r="K10" s="72"/>
      <c r="L10" s="72"/>
      <c r="M10" s="72"/>
      <c r="N10" s="72"/>
      <c r="O10" s="72"/>
      <c r="P10" s="72"/>
      <c r="Q10" s="72"/>
      <c r="R10" s="72"/>
      <c r="S10" s="101"/>
      <c r="T10" s="100"/>
      <c r="U10" s="74"/>
      <c r="V10" s="72"/>
      <c r="W10" s="72"/>
      <c r="X10" s="72"/>
      <c r="Y10" s="72"/>
      <c r="Z10" s="72"/>
      <c r="AA10" s="72"/>
      <c r="AB10" s="72"/>
      <c r="AC10" s="72"/>
      <c r="AD10" s="72"/>
      <c r="AE10" s="72"/>
      <c r="AF10" s="72"/>
      <c r="AG10" s="72"/>
      <c r="AH10" s="72"/>
      <c r="AI10" s="72"/>
      <c r="AJ10" s="72"/>
      <c r="AK10" s="72"/>
      <c r="AL10" s="101"/>
    </row>
    <row r="11" spans="1:41">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327"/>
      <c r="Y11" s="72"/>
      <c r="Z11" s="327"/>
      <c r="AA11" s="72"/>
      <c r="AB11" s="72"/>
      <c r="AC11" s="72"/>
      <c r="AD11" s="72"/>
      <c r="AE11" s="72"/>
      <c r="AF11" s="72"/>
      <c r="AG11" s="72"/>
      <c r="AH11" s="72"/>
      <c r="AI11" s="72"/>
      <c r="AJ11" s="72"/>
      <c r="AK11" s="72"/>
      <c r="AL11" s="101"/>
    </row>
    <row r="12" spans="1:41">
      <c r="A12" s="100"/>
      <c r="B12" s="72"/>
      <c r="C12" s="72"/>
      <c r="D12" s="72"/>
      <c r="E12" s="72"/>
      <c r="F12" s="72"/>
      <c r="G12" s="327"/>
      <c r="H12" s="72"/>
      <c r="I12" s="72"/>
      <c r="J12" s="72"/>
      <c r="K12" s="72"/>
      <c r="L12" s="72"/>
      <c r="M12" s="72"/>
      <c r="N12" s="72"/>
      <c r="O12" s="72"/>
      <c r="P12" s="72"/>
      <c r="Q12" s="72"/>
      <c r="R12" s="72"/>
      <c r="S12" s="101"/>
      <c r="T12" s="100"/>
      <c r="U12" s="72"/>
      <c r="V12" s="72"/>
      <c r="W12" s="72"/>
      <c r="X12" s="72"/>
      <c r="Y12" s="72"/>
      <c r="Z12" s="72"/>
      <c r="AA12" s="72"/>
      <c r="AB12" s="72"/>
      <c r="AC12" s="72"/>
      <c r="AD12" s="72"/>
      <c r="AE12" s="72"/>
      <c r="AF12" s="72"/>
      <c r="AG12" s="72"/>
      <c r="AH12" s="72"/>
      <c r="AI12" s="72"/>
      <c r="AJ12" s="72"/>
      <c r="AK12" s="72"/>
      <c r="AL12" s="101"/>
    </row>
    <row r="13" spans="1:41">
      <c r="A13" s="100"/>
      <c r="B13" s="72"/>
      <c r="C13" s="72"/>
      <c r="D13" s="72"/>
      <c r="E13" s="72"/>
      <c r="F13" s="72"/>
      <c r="G13" s="72"/>
      <c r="H13" s="72"/>
      <c r="I13" s="72"/>
      <c r="J13" s="72"/>
      <c r="K13" s="72"/>
      <c r="L13" s="72"/>
      <c r="M13" s="72"/>
      <c r="N13" s="72"/>
      <c r="O13" s="72"/>
      <c r="P13" s="72"/>
      <c r="Q13" s="72"/>
      <c r="R13" s="72"/>
      <c r="S13" s="101"/>
      <c r="T13" s="100"/>
      <c r="U13" s="72"/>
      <c r="V13" s="72"/>
      <c r="W13" s="72"/>
      <c r="X13" s="72"/>
      <c r="Y13" s="72"/>
      <c r="Z13" s="327"/>
      <c r="AA13" s="72"/>
      <c r="AB13" s="72"/>
      <c r="AC13" s="72"/>
      <c r="AD13" s="72"/>
      <c r="AE13" s="72"/>
      <c r="AF13" s="72"/>
      <c r="AG13" s="72"/>
      <c r="AH13" s="72"/>
      <c r="AI13" s="72"/>
      <c r="AJ13" s="72"/>
      <c r="AK13" s="72"/>
      <c r="AL13" s="101"/>
    </row>
    <row r="14" spans="1:41">
      <c r="A14" s="100"/>
      <c r="B14" s="72"/>
      <c r="C14" s="72"/>
      <c r="D14" s="72"/>
      <c r="E14" s="72"/>
      <c r="F14" s="72"/>
      <c r="G14" s="327"/>
      <c r="H14" s="72"/>
      <c r="I14" s="72"/>
      <c r="J14" s="72"/>
      <c r="K14" s="72"/>
      <c r="L14" s="72"/>
      <c r="M14" s="72"/>
      <c r="N14" s="72"/>
      <c r="O14" s="72"/>
      <c r="P14" s="72"/>
      <c r="Q14" s="72"/>
      <c r="R14" s="72"/>
      <c r="S14" s="101"/>
      <c r="T14" s="100"/>
      <c r="U14" s="72"/>
      <c r="V14" s="72"/>
      <c r="W14" s="72"/>
      <c r="X14" s="72"/>
      <c r="Y14" s="72"/>
      <c r="Z14" s="72"/>
      <c r="AA14" s="72"/>
      <c r="AB14" s="72"/>
      <c r="AC14" s="72"/>
      <c r="AD14" s="72"/>
      <c r="AE14" s="72"/>
      <c r="AF14" s="72"/>
      <c r="AG14" s="72"/>
      <c r="AH14" s="72"/>
      <c r="AI14" s="72"/>
      <c r="AJ14" s="72"/>
      <c r="AK14" s="72"/>
      <c r="AL14" s="101"/>
    </row>
    <row r="15" spans="1:41">
      <c r="A15" s="100"/>
      <c r="B15" s="72"/>
      <c r="C15" s="72"/>
      <c r="D15" s="72"/>
      <c r="E15" s="72"/>
      <c r="F15" s="72"/>
      <c r="G15" s="72"/>
      <c r="H15" s="72"/>
      <c r="I15" s="72"/>
      <c r="J15" s="72"/>
      <c r="K15" s="72"/>
      <c r="L15" s="72"/>
      <c r="M15" s="72"/>
      <c r="N15" s="72"/>
      <c r="O15" s="72"/>
      <c r="P15" s="72"/>
      <c r="Q15" s="72"/>
      <c r="R15" s="72"/>
      <c r="S15" s="101"/>
      <c r="T15" s="100"/>
      <c r="U15" s="72"/>
      <c r="V15" s="72"/>
      <c r="W15" s="72"/>
      <c r="X15" s="72"/>
      <c r="Y15" s="72"/>
      <c r="Z15" s="72"/>
      <c r="AA15" s="72"/>
      <c r="AB15" s="72"/>
      <c r="AC15" s="72"/>
      <c r="AD15" s="72"/>
      <c r="AE15" s="72"/>
      <c r="AF15" s="72"/>
      <c r="AG15" s="72"/>
      <c r="AH15" s="72"/>
      <c r="AI15" s="72"/>
      <c r="AJ15" s="72"/>
      <c r="AK15" s="72"/>
      <c r="AL15" s="101"/>
    </row>
    <row r="16" spans="1:41">
      <c r="A16" s="100"/>
      <c r="B16" s="72"/>
      <c r="C16" s="72"/>
      <c r="D16" s="72"/>
      <c r="E16" s="72"/>
      <c r="F16" s="72"/>
      <c r="G16" s="72"/>
      <c r="H16" s="72"/>
      <c r="I16" s="72"/>
      <c r="J16" s="72"/>
      <c r="K16" s="72"/>
      <c r="L16" s="72"/>
      <c r="M16" s="72"/>
      <c r="N16" s="72"/>
      <c r="O16" s="72"/>
      <c r="P16" s="72"/>
      <c r="Q16" s="72"/>
      <c r="R16" s="72"/>
      <c r="S16" s="101"/>
      <c r="T16" s="100"/>
      <c r="U16" s="72"/>
      <c r="V16" s="72"/>
      <c r="W16" s="72"/>
      <c r="X16" s="72"/>
      <c r="Y16" s="72"/>
      <c r="Z16" s="72"/>
      <c r="AA16" s="72"/>
      <c r="AB16" s="72"/>
      <c r="AC16" s="72"/>
      <c r="AD16" s="72"/>
      <c r="AE16" s="72"/>
      <c r="AF16" s="72"/>
      <c r="AG16" s="72"/>
      <c r="AH16" s="72"/>
      <c r="AI16" s="72"/>
      <c r="AJ16" s="72"/>
      <c r="AK16" s="72"/>
      <c r="AL16" s="101"/>
    </row>
    <row r="17" spans="1:38">
      <c r="A17" s="100"/>
      <c r="B17" s="72"/>
      <c r="C17" s="72"/>
      <c r="D17" s="72"/>
      <c r="E17" s="72"/>
      <c r="F17" s="72"/>
      <c r="G17" s="72"/>
      <c r="H17" s="72"/>
      <c r="I17" s="72"/>
      <c r="J17" s="72"/>
      <c r="K17" s="72"/>
      <c r="L17" s="72"/>
      <c r="M17" s="72"/>
      <c r="N17" s="72"/>
      <c r="O17" s="72"/>
      <c r="P17" s="72"/>
      <c r="Q17" s="72"/>
      <c r="R17" s="72"/>
      <c r="S17" s="101"/>
      <c r="T17" s="100"/>
      <c r="U17" s="72"/>
      <c r="V17" s="72"/>
      <c r="W17" s="72"/>
      <c r="X17" s="72"/>
      <c r="Y17" s="72"/>
      <c r="Z17" s="72"/>
      <c r="AA17" s="72"/>
      <c r="AB17" s="72"/>
      <c r="AC17" s="72"/>
      <c r="AD17" s="72"/>
      <c r="AE17" s="72"/>
      <c r="AF17" s="72"/>
      <c r="AG17" s="72"/>
      <c r="AH17" s="72"/>
      <c r="AI17" s="72"/>
      <c r="AJ17" s="72"/>
      <c r="AK17" s="72"/>
      <c r="AL17" s="101"/>
    </row>
    <row r="18" spans="1:38">
      <c r="A18" s="107"/>
      <c r="B18" s="108"/>
      <c r="C18" s="108"/>
      <c r="D18" s="108"/>
      <c r="E18" s="108"/>
      <c r="F18" s="108"/>
      <c r="G18" s="108"/>
      <c r="H18" s="108"/>
      <c r="I18" s="108"/>
      <c r="J18" s="108"/>
      <c r="K18" s="108"/>
      <c r="L18" s="108"/>
      <c r="M18" s="108"/>
      <c r="N18" s="108"/>
      <c r="O18" s="108"/>
      <c r="P18" s="108"/>
      <c r="Q18" s="108"/>
      <c r="R18" s="108"/>
      <c r="S18" s="180"/>
      <c r="T18" s="107"/>
      <c r="U18" s="108"/>
      <c r="V18" s="108"/>
      <c r="W18" s="108"/>
      <c r="X18" s="108"/>
      <c r="Y18" s="108"/>
      <c r="Z18" s="108"/>
      <c r="AA18" s="108"/>
      <c r="AB18" s="108"/>
      <c r="AC18" s="108"/>
      <c r="AD18" s="108"/>
      <c r="AE18" s="108"/>
      <c r="AF18" s="108"/>
      <c r="AG18" s="108"/>
      <c r="AH18" s="108"/>
      <c r="AI18" s="108"/>
      <c r="AJ18" s="108"/>
      <c r="AK18" s="108"/>
      <c r="AL18" s="180"/>
    </row>
    <row r="19" spans="1:38">
      <c r="A19" s="386" t="s">
        <v>430</v>
      </c>
      <c r="B19" s="71"/>
      <c r="C19" s="71"/>
      <c r="D19" s="71"/>
      <c r="E19" s="71"/>
      <c r="F19" s="71"/>
      <c r="G19" s="71"/>
      <c r="H19" s="71"/>
      <c r="I19" s="71"/>
      <c r="J19" s="71"/>
      <c r="K19" s="71"/>
      <c r="L19" s="71"/>
      <c r="M19" s="71"/>
      <c r="N19" s="71"/>
      <c r="O19" s="71"/>
      <c r="P19" s="71"/>
      <c r="Q19" s="71"/>
      <c r="R19" s="71"/>
      <c r="S19" s="331"/>
      <c r="T19" s="330" t="s">
        <v>431</v>
      </c>
      <c r="AL19" s="294"/>
    </row>
    <row r="20" spans="1:38">
      <c r="A20" s="332"/>
      <c r="B20" s="71"/>
      <c r="C20" s="71"/>
      <c r="D20" s="71"/>
      <c r="E20" s="71"/>
      <c r="F20" s="71"/>
      <c r="G20" s="71"/>
      <c r="H20" s="71"/>
      <c r="I20" s="71"/>
      <c r="J20" s="71"/>
      <c r="K20" s="71"/>
      <c r="L20" s="71"/>
      <c r="M20" s="71"/>
      <c r="N20" s="71"/>
      <c r="O20" s="71"/>
      <c r="P20" s="71"/>
      <c r="Q20" s="71"/>
      <c r="R20" s="71"/>
      <c r="S20" s="331"/>
      <c r="T20" s="293"/>
      <c r="AL20" s="294"/>
    </row>
    <row r="21" spans="1:38">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row>
    <row r="22" spans="1:38">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row>
    <row r="23" spans="1:38">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row>
    <row r="24" spans="1:38">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row>
    <row r="25" spans="1:38">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row>
    <row r="26" spans="1:38">
      <c r="A26" s="100"/>
      <c r="B26" s="73"/>
      <c r="C26" s="72"/>
      <c r="D26" s="72"/>
      <c r="E26" s="72"/>
      <c r="F26" s="72"/>
      <c r="G26" s="72"/>
      <c r="H26" s="72"/>
      <c r="I26" s="72"/>
      <c r="J26" s="72"/>
      <c r="K26" s="72"/>
      <c r="L26" s="72"/>
      <c r="M26" s="72"/>
      <c r="N26" s="72"/>
      <c r="O26" s="72"/>
      <c r="P26" s="72"/>
      <c r="Q26" s="72"/>
      <c r="R26" s="72"/>
      <c r="S26" s="101"/>
      <c r="T26" s="100"/>
      <c r="U26" s="73"/>
      <c r="V26" s="72"/>
      <c r="W26" s="72"/>
      <c r="X26" s="72"/>
      <c r="Y26" s="72"/>
      <c r="Z26" s="72"/>
      <c r="AA26" s="72"/>
      <c r="AB26" s="72"/>
      <c r="AC26" s="72"/>
      <c r="AD26" s="72"/>
      <c r="AE26" s="72"/>
      <c r="AF26" s="72"/>
      <c r="AG26" s="72"/>
      <c r="AH26" s="72"/>
      <c r="AI26" s="72"/>
      <c r="AJ26" s="72"/>
      <c r="AK26" s="72"/>
      <c r="AL26" s="101"/>
    </row>
    <row r="27" spans="1:38">
      <c r="A27" s="100"/>
      <c r="B27" s="326" t="s">
        <v>374</v>
      </c>
      <c r="C27" s="72"/>
      <c r="D27" s="72"/>
      <c r="E27" s="72"/>
      <c r="F27" s="72"/>
      <c r="G27" s="72"/>
      <c r="H27" s="72"/>
      <c r="I27" s="72"/>
      <c r="J27" s="72"/>
      <c r="K27" s="72"/>
      <c r="L27" s="72"/>
      <c r="M27" s="72"/>
      <c r="N27" s="72"/>
      <c r="O27" s="72"/>
      <c r="P27" s="72"/>
      <c r="Q27" s="72"/>
      <c r="R27" s="72"/>
      <c r="S27" s="101"/>
      <c r="T27" s="100"/>
      <c r="U27" s="326" t="s">
        <v>374</v>
      </c>
      <c r="V27" s="72"/>
      <c r="W27" s="72"/>
      <c r="X27" s="72"/>
      <c r="Y27" s="72"/>
      <c r="Z27" s="72"/>
      <c r="AA27" s="72"/>
      <c r="AB27" s="72"/>
      <c r="AC27" s="72"/>
      <c r="AD27" s="72"/>
      <c r="AE27" s="72"/>
      <c r="AF27" s="72"/>
      <c r="AG27" s="72"/>
      <c r="AH27" s="72"/>
      <c r="AI27" s="72"/>
      <c r="AJ27" s="72"/>
      <c r="AK27" s="72"/>
      <c r="AL27" s="101"/>
    </row>
    <row r="28" spans="1:38">
      <c r="A28" s="100"/>
      <c r="B28" s="73"/>
      <c r="C28" s="72"/>
      <c r="D28" s="72"/>
      <c r="E28" s="72"/>
      <c r="F28" s="72"/>
      <c r="G28" s="72"/>
      <c r="H28" s="72"/>
      <c r="I28" s="72"/>
      <c r="J28" s="72"/>
      <c r="K28" s="72"/>
      <c r="L28" s="72"/>
      <c r="M28" s="72"/>
      <c r="N28" s="72"/>
      <c r="O28" s="72"/>
      <c r="P28" s="72"/>
      <c r="Q28" s="72"/>
      <c r="R28" s="72"/>
      <c r="S28" s="101"/>
      <c r="T28" s="100"/>
      <c r="U28" s="73"/>
      <c r="V28" s="72"/>
      <c r="W28" s="72"/>
      <c r="X28" s="72"/>
      <c r="Y28" s="72"/>
      <c r="Z28" s="72"/>
      <c r="AA28" s="72"/>
      <c r="AB28" s="72"/>
      <c r="AC28" s="72"/>
      <c r="AD28" s="72"/>
      <c r="AE28" s="72"/>
      <c r="AF28" s="72"/>
      <c r="AG28" s="72"/>
      <c r="AH28" s="72"/>
      <c r="AI28" s="72"/>
      <c r="AJ28" s="72"/>
      <c r="AK28" s="72"/>
      <c r="AL28" s="101"/>
    </row>
    <row r="29" spans="1:38">
      <c r="A29" s="100"/>
      <c r="B29" s="326" t="s">
        <v>375</v>
      </c>
      <c r="C29" s="72"/>
      <c r="D29" s="72"/>
      <c r="E29" s="72"/>
      <c r="F29" s="72"/>
      <c r="G29" s="72"/>
      <c r="H29" s="72"/>
      <c r="I29" s="72"/>
      <c r="J29" s="72"/>
      <c r="K29" s="72"/>
      <c r="L29" s="72"/>
      <c r="M29" s="72"/>
      <c r="N29" s="72"/>
      <c r="O29" s="72"/>
      <c r="P29" s="72"/>
      <c r="Q29" s="72"/>
      <c r="R29" s="72"/>
      <c r="S29" s="101"/>
      <c r="T29" s="100"/>
      <c r="U29" s="326" t="s">
        <v>375</v>
      </c>
      <c r="V29" s="72"/>
      <c r="W29" s="72"/>
      <c r="X29" s="72"/>
      <c r="Y29" s="72"/>
      <c r="Z29" s="72"/>
      <c r="AA29" s="72"/>
      <c r="AB29" s="72"/>
      <c r="AC29" s="72"/>
      <c r="AD29" s="72"/>
      <c r="AE29" s="72"/>
      <c r="AF29" s="72"/>
      <c r="AG29" s="72"/>
      <c r="AH29" s="72"/>
      <c r="AI29" s="72"/>
      <c r="AJ29" s="72"/>
      <c r="AK29" s="72"/>
      <c r="AL29" s="101"/>
    </row>
    <row r="30" spans="1:38">
      <c r="A30" s="100"/>
      <c r="B30" s="326" t="s">
        <v>376</v>
      </c>
      <c r="C30" s="72"/>
      <c r="D30" s="72"/>
      <c r="E30" s="72"/>
      <c r="F30" s="72"/>
      <c r="G30" s="72"/>
      <c r="H30" s="72"/>
      <c r="I30" s="72"/>
      <c r="J30" s="72"/>
      <c r="K30" s="72"/>
      <c r="L30" s="72"/>
      <c r="M30" s="72"/>
      <c r="N30" s="72"/>
      <c r="O30" s="72"/>
      <c r="P30" s="72"/>
      <c r="Q30" s="72"/>
      <c r="R30" s="72"/>
      <c r="S30" s="101"/>
      <c r="T30" s="100"/>
      <c r="U30" s="326" t="s">
        <v>376</v>
      </c>
      <c r="V30" s="72"/>
      <c r="W30" s="72"/>
      <c r="X30" s="72"/>
      <c r="Y30" s="72"/>
      <c r="Z30" s="72"/>
      <c r="AA30" s="72"/>
      <c r="AB30" s="72"/>
      <c r="AC30" s="72"/>
      <c r="AD30" s="72"/>
      <c r="AE30" s="72"/>
      <c r="AF30" s="72"/>
      <c r="AG30" s="72"/>
      <c r="AH30" s="72"/>
      <c r="AI30" s="72"/>
      <c r="AJ30" s="72"/>
      <c r="AK30" s="72"/>
      <c r="AL30" s="101"/>
    </row>
    <row r="31" spans="1:38">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row>
    <row r="32" spans="1:38">
      <c r="A32" s="100"/>
      <c r="B32" s="72"/>
      <c r="C32" s="72"/>
      <c r="D32" s="72"/>
      <c r="E32" s="72"/>
      <c r="F32" s="72"/>
      <c r="G32" s="327"/>
      <c r="H32" s="72"/>
      <c r="I32" s="72"/>
      <c r="J32" s="72"/>
      <c r="K32" s="72"/>
      <c r="L32" s="72"/>
      <c r="M32" s="72"/>
      <c r="N32" s="72"/>
      <c r="O32" s="72"/>
      <c r="P32" s="72"/>
      <c r="Q32" s="72"/>
      <c r="R32" s="72"/>
      <c r="S32" s="101"/>
      <c r="T32" s="100"/>
      <c r="U32" s="72"/>
      <c r="V32" s="72"/>
      <c r="W32" s="72"/>
      <c r="X32" s="72"/>
      <c r="Y32" s="72"/>
      <c r="Z32" s="327"/>
      <c r="AA32" s="72"/>
      <c r="AB32" s="72"/>
      <c r="AC32" s="72"/>
      <c r="AD32" s="72"/>
      <c r="AE32" s="72"/>
      <c r="AF32" s="72"/>
      <c r="AG32" s="72"/>
      <c r="AH32" s="72"/>
      <c r="AI32" s="72"/>
      <c r="AJ32" s="72"/>
      <c r="AK32" s="72"/>
      <c r="AL32" s="101"/>
    </row>
    <row r="33" spans="1:38">
      <c r="A33" s="100"/>
      <c r="B33" s="72"/>
      <c r="C33" s="72"/>
      <c r="D33" s="327"/>
      <c r="E33" s="72"/>
      <c r="F33" s="72"/>
      <c r="G33" s="72"/>
      <c r="H33" s="72"/>
      <c r="I33" s="72"/>
      <c r="J33" s="72"/>
      <c r="K33" s="72"/>
      <c r="L33" s="72"/>
      <c r="M33" s="72"/>
      <c r="N33" s="72"/>
      <c r="O33" s="72"/>
      <c r="P33" s="72"/>
      <c r="Q33" s="72"/>
      <c r="R33" s="72"/>
      <c r="S33" s="101"/>
      <c r="T33" s="100"/>
      <c r="U33" s="72"/>
      <c r="V33" s="72"/>
      <c r="W33" s="72"/>
      <c r="X33" s="72"/>
      <c r="Y33" s="72"/>
      <c r="Z33" s="72"/>
      <c r="AA33" s="72"/>
      <c r="AB33" s="72"/>
      <c r="AC33" s="72"/>
      <c r="AD33" s="72"/>
      <c r="AE33" s="72"/>
      <c r="AF33" s="72"/>
      <c r="AG33" s="72"/>
      <c r="AH33" s="72"/>
      <c r="AI33" s="72"/>
      <c r="AJ33" s="72"/>
      <c r="AK33" s="72"/>
      <c r="AL33" s="101"/>
    </row>
    <row r="34" spans="1:38">
      <c r="A34" s="100"/>
      <c r="B34" s="72"/>
      <c r="C34" s="72"/>
      <c r="D34" s="72"/>
      <c r="E34" s="72"/>
      <c r="F34" s="72"/>
      <c r="G34" s="327"/>
      <c r="H34" s="327"/>
      <c r="I34" s="72"/>
      <c r="J34" s="72"/>
      <c r="K34" s="72"/>
      <c r="L34" s="72"/>
      <c r="M34" s="72"/>
      <c r="N34" s="72"/>
      <c r="O34" s="72"/>
      <c r="P34" s="72"/>
      <c r="Q34" s="72"/>
      <c r="R34" s="72"/>
      <c r="S34" s="101"/>
      <c r="T34" s="100"/>
      <c r="U34" s="72"/>
      <c r="V34" s="72"/>
      <c r="W34" s="72"/>
      <c r="X34" s="72"/>
      <c r="Y34" s="72"/>
      <c r="Z34" s="327"/>
      <c r="AA34" s="72"/>
      <c r="AB34" s="72"/>
      <c r="AC34" s="72"/>
      <c r="AD34" s="72"/>
      <c r="AE34" s="72"/>
      <c r="AF34" s="72"/>
      <c r="AG34" s="72"/>
      <c r="AH34" s="72"/>
      <c r="AI34" s="72"/>
      <c r="AJ34" s="72"/>
      <c r="AK34" s="72"/>
      <c r="AL34" s="101"/>
    </row>
    <row r="35" spans="1:38">
      <c r="A35" s="100"/>
      <c r="B35" s="72"/>
      <c r="C35" s="72"/>
      <c r="D35" s="72"/>
      <c r="E35" s="72"/>
      <c r="F35" s="72"/>
      <c r="G35" s="72"/>
      <c r="H35" s="72"/>
      <c r="I35" s="72"/>
      <c r="J35" s="72"/>
      <c r="K35" s="72"/>
      <c r="L35" s="72"/>
      <c r="M35" s="72"/>
      <c r="N35" s="72"/>
      <c r="O35" s="72"/>
      <c r="P35" s="72"/>
      <c r="Q35" s="72"/>
      <c r="R35" s="72"/>
      <c r="S35" s="101"/>
      <c r="T35" s="100"/>
      <c r="U35" s="72"/>
      <c r="V35" s="72"/>
      <c r="W35" s="72"/>
      <c r="X35" s="72"/>
      <c r="Y35" s="72"/>
      <c r="Z35" s="72"/>
      <c r="AA35" s="72"/>
      <c r="AB35" s="72"/>
      <c r="AC35" s="72"/>
      <c r="AD35" s="72"/>
      <c r="AE35" s="72"/>
      <c r="AF35" s="72"/>
      <c r="AG35" s="72"/>
      <c r="AH35" s="72"/>
      <c r="AI35" s="72"/>
      <c r="AJ35" s="72"/>
      <c r="AK35" s="72"/>
      <c r="AL35" s="101"/>
    </row>
    <row r="36" spans="1:38">
      <c r="A36" s="100"/>
      <c r="B36" s="72"/>
      <c r="C36" s="72"/>
      <c r="D36" s="72"/>
      <c r="E36" s="72"/>
      <c r="F36" s="72"/>
      <c r="G36" s="72"/>
      <c r="H36" s="72"/>
      <c r="I36" s="72"/>
      <c r="J36" s="72"/>
      <c r="K36" s="72"/>
      <c r="L36" s="72"/>
      <c r="M36" s="72"/>
      <c r="N36" s="72"/>
      <c r="O36" s="72"/>
      <c r="P36" s="72"/>
      <c r="Q36" s="72"/>
      <c r="R36" s="72"/>
      <c r="S36" s="101"/>
      <c r="T36" s="100"/>
      <c r="U36" s="72"/>
      <c r="V36" s="72"/>
      <c r="W36" s="72"/>
      <c r="X36" s="72"/>
      <c r="Y36" s="72"/>
      <c r="Z36" s="72"/>
      <c r="AA36" s="72"/>
      <c r="AB36" s="72"/>
      <c r="AC36" s="72"/>
      <c r="AD36" s="72"/>
      <c r="AE36" s="72"/>
      <c r="AF36" s="72"/>
      <c r="AG36" s="72"/>
      <c r="AH36" s="72"/>
      <c r="AI36" s="72"/>
      <c r="AJ36" s="72"/>
      <c r="AK36" s="72"/>
      <c r="AL36" s="101"/>
    </row>
    <row r="37" spans="1:38">
      <c r="A37" s="100"/>
      <c r="B37" s="72"/>
      <c r="C37" s="72"/>
      <c r="D37" s="72"/>
      <c r="E37" s="72"/>
      <c r="F37" s="72"/>
      <c r="G37" s="72"/>
      <c r="H37" s="72"/>
      <c r="I37" s="72"/>
      <c r="J37" s="72"/>
      <c r="K37" s="72"/>
      <c r="L37" s="72"/>
      <c r="M37" s="72"/>
      <c r="N37" s="72"/>
      <c r="O37" s="72"/>
      <c r="P37" s="72"/>
      <c r="Q37" s="72"/>
      <c r="R37" s="72"/>
      <c r="S37" s="101"/>
      <c r="T37" s="100"/>
      <c r="U37" s="72"/>
      <c r="V37" s="72"/>
      <c r="W37" s="72"/>
      <c r="X37" s="72"/>
      <c r="Y37" s="72"/>
      <c r="Z37" s="72"/>
      <c r="AA37" s="72"/>
      <c r="AB37" s="72"/>
      <c r="AC37" s="72"/>
      <c r="AD37" s="72"/>
      <c r="AE37" s="72"/>
      <c r="AF37" s="72"/>
      <c r="AG37" s="72"/>
      <c r="AH37" s="72"/>
      <c r="AI37" s="72"/>
      <c r="AJ37" s="72"/>
      <c r="AK37" s="72"/>
      <c r="AL37" s="101"/>
    </row>
    <row r="38" spans="1:38">
      <c r="A38" s="100"/>
      <c r="B38" s="72"/>
      <c r="C38" s="72"/>
      <c r="D38" s="72"/>
      <c r="E38" s="72"/>
      <c r="F38" s="72"/>
      <c r="G38" s="72"/>
      <c r="H38" s="72"/>
      <c r="I38" s="72"/>
      <c r="J38" s="72"/>
      <c r="K38" s="72"/>
      <c r="L38" s="72"/>
      <c r="M38" s="72"/>
      <c r="N38" s="72"/>
      <c r="O38" s="72"/>
      <c r="P38" s="72"/>
      <c r="Q38" s="72"/>
      <c r="R38" s="72"/>
      <c r="S38" s="101"/>
      <c r="T38" s="100"/>
      <c r="U38" s="72"/>
      <c r="V38" s="72"/>
      <c r="W38" s="72"/>
      <c r="X38" s="72"/>
      <c r="Y38" s="72"/>
      <c r="Z38" s="72"/>
      <c r="AA38" s="72"/>
      <c r="AB38" s="72"/>
      <c r="AC38" s="72"/>
      <c r="AD38" s="72"/>
      <c r="AE38" s="72"/>
      <c r="AF38" s="72"/>
      <c r="AG38" s="72"/>
      <c r="AH38" s="72"/>
      <c r="AI38" s="72"/>
      <c r="AJ38" s="72"/>
      <c r="AK38" s="72"/>
      <c r="AL38" s="101"/>
    </row>
    <row r="39" spans="1:38">
      <c r="A39" s="100"/>
      <c r="B39" s="72"/>
      <c r="C39" s="72"/>
      <c r="D39" s="72"/>
      <c r="E39" s="72"/>
      <c r="F39" s="72"/>
      <c r="G39" s="72"/>
      <c r="H39" s="72"/>
      <c r="I39" s="72"/>
      <c r="J39" s="72"/>
      <c r="K39" s="72"/>
      <c r="L39" s="72"/>
      <c r="M39" s="72"/>
      <c r="N39" s="72"/>
      <c r="O39" s="72"/>
      <c r="P39" s="72"/>
      <c r="Q39" s="72"/>
      <c r="R39" s="72"/>
      <c r="S39" s="101"/>
      <c r="T39" s="100"/>
      <c r="U39" s="72"/>
      <c r="V39" s="72"/>
      <c r="W39" s="72"/>
      <c r="X39" s="72"/>
      <c r="Y39" s="72"/>
      <c r="Z39" s="72"/>
      <c r="AA39" s="72"/>
      <c r="AB39" s="72"/>
      <c r="AC39" s="72"/>
      <c r="AD39" s="72"/>
      <c r="AE39" s="72"/>
      <c r="AF39" s="72"/>
      <c r="AG39" s="72"/>
      <c r="AH39" s="72"/>
      <c r="AI39" s="72"/>
      <c r="AJ39" s="72"/>
      <c r="AK39" s="72"/>
      <c r="AL39" s="101"/>
    </row>
    <row r="40" spans="1:38">
      <c r="A40" s="100"/>
      <c r="B40" s="72"/>
      <c r="C40" s="72"/>
      <c r="D40" s="72"/>
      <c r="E40" s="72"/>
      <c r="F40" s="72"/>
      <c r="G40" s="72"/>
      <c r="H40" s="72"/>
      <c r="I40" s="72"/>
      <c r="J40" s="72"/>
      <c r="K40" s="72"/>
      <c r="L40" s="72"/>
      <c r="M40" s="72"/>
      <c r="N40" s="72"/>
      <c r="O40" s="72"/>
      <c r="P40" s="72"/>
      <c r="Q40" s="72"/>
      <c r="R40" s="72"/>
      <c r="S40" s="101"/>
      <c r="T40" s="100"/>
      <c r="U40" s="72"/>
      <c r="V40" s="72"/>
      <c r="W40" s="72"/>
      <c r="X40" s="72"/>
      <c r="Y40" s="72"/>
      <c r="Z40" s="72"/>
      <c r="AA40" s="72"/>
      <c r="AB40" s="72"/>
      <c r="AC40" s="72"/>
      <c r="AD40" s="72"/>
      <c r="AE40" s="72"/>
      <c r="AF40" s="72"/>
      <c r="AG40" s="72"/>
      <c r="AH40" s="72"/>
      <c r="AI40" s="72"/>
      <c r="AJ40" s="72"/>
      <c r="AK40" s="72"/>
      <c r="AL40" s="101"/>
    </row>
    <row r="41" spans="1:38">
      <c r="A41" s="100"/>
      <c r="B41" s="72"/>
      <c r="C41" s="72"/>
      <c r="D41" s="72"/>
      <c r="E41" s="72"/>
      <c r="F41" s="72"/>
      <c r="G41" s="72"/>
      <c r="H41" s="72"/>
      <c r="I41" s="72"/>
      <c r="J41" s="72"/>
      <c r="K41" s="72"/>
      <c r="L41" s="72"/>
      <c r="M41" s="72"/>
      <c r="N41" s="72"/>
      <c r="O41" s="72"/>
      <c r="P41" s="72"/>
      <c r="Q41" s="72"/>
      <c r="R41" s="72"/>
      <c r="S41" s="101"/>
      <c r="T41" s="100"/>
      <c r="U41" s="72"/>
      <c r="V41" s="72"/>
      <c r="W41" s="72"/>
      <c r="X41" s="72"/>
      <c r="Y41" s="72"/>
      <c r="Z41" s="72"/>
      <c r="AA41" s="72"/>
      <c r="AB41" s="72"/>
      <c r="AC41" s="72"/>
      <c r="AD41" s="72"/>
      <c r="AE41" s="72"/>
      <c r="AF41" s="72"/>
      <c r="AG41" s="72"/>
      <c r="AH41" s="72"/>
      <c r="AI41" s="72"/>
      <c r="AJ41" s="72"/>
      <c r="AK41" s="72"/>
      <c r="AL41" s="101"/>
    </row>
    <row r="42" spans="1:38">
      <c r="A42" s="107"/>
      <c r="B42" s="108"/>
      <c r="C42" s="108"/>
      <c r="D42" s="108"/>
      <c r="E42" s="108"/>
      <c r="F42" s="108"/>
      <c r="G42" s="108"/>
      <c r="H42" s="108"/>
      <c r="I42" s="108"/>
      <c r="J42" s="108"/>
      <c r="K42" s="108"/>
      <c r="L42" s="108"/>
      <c r="M42" s="108"/>
      <c r="N42" s="108"/>
      <c r="O42" s="108"/>
      <c r="P42" s="108"/>
      <c r="Q42" s="108"/>
      <c r="R42" s="108"/>
      <c r="S42" s="180"/>
      <c r="T42" s="107"/>
      <c r="U42" s="108"/>
      <c r="V42" s="108"/>
      <c r="W42" s="108"/>
      <c r="X42" s="108"/>
      <c r="Y42" s="108"/>
      <c r="Z42" s="108"/>
      <c r="AA42" s="108"/>
      <c r="AB42" s="108"/>
      <c r="AC42" s="108"/>
      <c r="AD42" s="108"/>
      <c r="AE42" s="108"/>
      <c r="AF42" s="108"/>
      <c r="AG42" s="108"/>
      <c r="AH42" s="108"/>
      <c r="AI42" s="108"/>
      <c r="AJ42" s="108"/>
      <c r="AK42" s="108"/>
      <c r="AL42" s="180"/>
    </row>
    <row r="43" spans="1:38">
      <c r="A43" s="386" t="s">
        <v>432</v>
      </c>
      <c r="B43" s="71"/>
      <c r="C43" s="71"/>
      <c r="D43" s="71"/>
      <c r="E43" s="71"/>
      <c r="F43" s="71"/>
      <c r="G43" s="71"/>
      <c r="H43" s="71"/>
      <c r="I43" s="71"/>
      <c r="J43" s="71"/>
      <c r="K43" s="71"/>
      <c r="L43" s="71"/>
      <c r="M43" s="71"/>
      <c r="N43" s="71"/>
      <c r="O43" s="71"/>
      <c r="P43" s="71"/>
      <c r="Q43" s="71"/>
      <c r="R43" s="71"/>
      <c r="S43" s="331"/>
      <c r="T43" s="330" t="s">
        <v>433</v>
      </c>
      <c r="U43" s="334"/>
      <c r="V43" s="334"/>
      <c r="W43" s="334"/>
      <c r="X43" s="334"/>
      <c r="Y43" s="334"/>
      <c r="Z43" s="334"/>
      <c r="AA43" s="334"/>
      <c r="AB43" s="334"/>
      <c r="AC43" s="334"/>
      <c r="AD43" s="334"/>
      <c r="AE43" s="334"/>
      <c r="AF43" s="334"/>
      <c r="AG43" s="334"/>
      <c r="AH43" s="334"/>
      <c r="AI43" s="334"/>
      <c r="AJ43" s="334"/>
      <c r="AK43" s="334"/>
      <c r="AL43" s="335"/>
    </row>
    <row r="44" spans="1:38">
      <c r="A44" s="330"/>
      <c r="B44" s="71"/>
      <c r="C44" s="71"/>
      <c r="D44" s="71"/>
      <c r="E44" s="71"/>
      <c r="F44" s="71"/>
      <c r="G44" s="71"/>
      <c r="H44" s="71"/>
      <c r="I44" s="71"/>
      <c r="J44" s="71"/>
      <c r="K44" s="71"/>
      <c r="L44" s="71"/>
      <c r="M44" s="71"/>
      <c r="N44" s="71"/>
      <c r="O44" s="71"/>
      <c r="P44" s="71"/>
      <c r="Q44" s="71"/>
      <c r="R44" s="71"/>
      <c r="S44" s="331"/>
      <c r="T44" s="330"/>
      <c r="U44" s="334"/>
      <c r="V44" s="334"/>
      <c r="W44" s="334"/>
      <c r="X44" s="334"/>
      <c r="Y44" s="334"/>
      <c r="Z44" s="334"/>
      <c r="AA44" s="334"/>
      <c r="AB44" s="334"/>
      <c r="AC44" s="334"/>
      <c r="AD44" s="334"/>
      <c r="AE44" s="334"/>
      <c r="AF44" s="334"/>
      <c r="AG44" s="334"/>
      <c r="AH44" s="334"/>
      <c r="AI44" s="334"/>
      <c r="AJ44" s="334"/>
      <c r="AK44" s="334"/>
      <c r="AL44" s="335"/>
    </row>
    <row r="45" spans="1:38">
      <c r="A45" s="336" t="s">
        <v>380</v>
      </c>
      <c r="B45" s="337"/>
      <c r="C45" s="337"/>
      <c r="D45" s="337"/>
      <c r="E45" s="337"/>
      <c r="F45" s="337"/>
      <c r="G45" s="337"/>
      <c r="H45" s="337"/>
      <c r="I45" s="337"/>
      <c r="J45" s="337"/>
      <c r="K45" s="337"/>
      <c r="L45" s="337"/>
      <c r="M45" s="337"/>
      <c r="N45" s="337"/>
      <c r="O45" s="337"/>
      <c r="P45" s="337"/>
      <c r="Q45" s="337"/>
      <c r="R45" s="337"/>
      <c r="S45" s="338"/>
      <c r="T45" s="336" t="s">
        <v>380</v>
      </c>
      <c r="U45" s="337"/>
      <c r="V45" s="337"/>
      <c r="W45" s="337"/>
      <c r="X45" s="337"/>
      <c r="Y45" s="337"/>
      <c r="Z45" s="337"/>
      <c r="AA45" s="337"/>
      <c r="AB45" s="337"/>
      <c r="AC45" s="337"/>
      <c r="AD45" s="337"/>
      <c r="AE45" s="337"/>
      <c r="AF45" s="337"/>
      <c r="AG45" s="337"/>
      <c r="AH45" s="337"/>
      <c r="AI45" s="337"/>
      <c r="AJ45" s="337"/>
      <c r="AK45" s="337"/>
      <c r="AL45" s="338"/>
    </row>
    <row r="46" spans="1:38" ht="14.25" customHeight="1">
      <c r="A46" s="820" t="s">
        <v>382</v>
      </c>
      <c r="B46" s="820"/>
      <c r="C46" s="821"/>
      <c r="D46" s="821"/>
      <c r="E46" s="822" t="s">
        <v>383</v>
      </c>
      <c r="F46" s="822"/>
      <c r="G46" s="821"/>
      <c r="H46" s="821"/>
      <c r="I46" s="334"/>
      <c r="J46" s="337"/>
      <c r="K46" s="337"/>
      <c r="L46" s="337"/>
      <c r="M46" s="341" t="s">
        <v>384</v>
      </c>
      <c r="N46" s="839">
        <f>IF(C47&gt;0,(((G47-G46)/(C47-C46))^-1-IF(AG52&gt;0,AG52^-1,0))^-1,0)</f>
        <v>0</v>
      </c>
      <c r="O46" s="839"/>
      <c r="P46" s="824"/>
      <c r="Q46" s="824"/>
      <c r="R46" s="824"/>
      <c r="S46" s="338"/>
      <c r="T46" s="820" t="s">
        <v>382</v>
      </c>
      <c r="U46" s="820"/>
      <c r="V46" s="825"/>
      <c r="W46" s="825"/>
      <c r="X46" s="822" t="s">
        <v>383</v>
      </c>
      <c r="Y46" s="822"/>
      <c r="Z46" s="821"/>
      <c r="AA46" s="821"/>
      <c r="AB46" s="334"/>
      <c r="AC46" s="337"/>
      <c r="AD46" s="337"/>
      <c r="AE46" s="337"/>
      <c r="AF46" s="341" t="s">
        <v>384</v>
      </c>
      <c r="AG46" s="826">
        <f>IF((V47-V46)&gt;0,(Z47-Z46)/(V47-V46),0)</f>
        <v>0</v>
      </c>
      <c r="AH46" s="826"/>
      <c r="AI46" s="337"/>
      <c r="AJ46" s="337"/>
      <c r="AK46" s="337"/>
      <c r="AL46" s="338"/>
    </row>
    <row r="47" spans="1:38" ht="14.25" customHeight="1">
      <c r="A47" s="820" t="s">
        <v>385</v>
      </c>
      <c r="B47" s="820"/>
      <c r="C47" s="821"/>
      <c r="D47" s="821"/>
      <c r="E47" s="822" t="s">
        <v>386</v>
      </c>
      <c r="F47" s="822"/>
      <c r="G47" s="821"/>
      <c r="H47" s="821"/>
      <c r="I47" s="42" t="str">
        <f>IFERROR(IF(AND(N46&lt;0,G47&gt;G46),"Congrats! You've found an Easter egg!",""),"")</f>
        <v/>
      </c>
      <c r="P47" s="337"/>
      <c r="Q47" s="337"/>
      <c r="R47" s="337"/>
      <c r="S47" s="338"/>
      <c r="T47" s="820" t="s">
        <v>385</v>
      </c>
      <c r="U47" s="820"/>
      <c r="V47" s="825"/>
      <c r="W47" s="825"/>
      <c r="X47" s="822" t="s">
        <v>386</v>
      </c>
      <c r="Y47" s="822"/>
      <c r="Z47" s="821"/>
      <c r="AA47" s="821"/>
      <c r="AB47" s="334"/>
      <c r="AC47" s="334"/>
      <c r="AD47" s="334"/>
      <c r="AE47" s="334"/>
      <c r="AF47" s="334"/>
      <c r="AG47" s="334"/>
      <c r="AH47" s="334"/>
      <c r="AI47" s="337"/>
      <c r="AJ47" s="337"/>
      <c r="AK47" s="337"/>
      <c r="AL47" s="338"/>
    </row>
    <row r="48" spans="1:38">
      <c r="A48" s="344"/>
      <c r="B48" s="337"/>
      <c r="C48" s="342" t="str">
        <f>IF(ABS($C$47-$C$46)&lt;1,"Supporting points shall be at least 1 mm apart!","")</f>
        <v>Supporting points shall be at least 1 mm apart!</v>
      </c>
      <c r="D48" s="337"/>
      <c r="E48" s="337"/>
      <c r="F48" s="337"/>
      <c r="G48" s="337"/>
      <c r="H48" s="337"/>
      <c r="I48" s="337"/>
      <c r="J48" s="337"/>
      <c r="K48" s="337"/>
      <c r="L48" s="337"/>
      <c r="M48" s="337"/>
      <c r="N48" s="337"/>
      <c r="O48" s="337"/>
      <c r="P48" s="337"/>
      <c r="Q48" s="337"/>
      <c r="R48" s="337"/>
      <c r="S48" s="338"/>
      <c r="T48" s="330"/>
      <c r="U48" s="334"/>
      <c r="V48" s="342" t="str">
        <f>IF(ABS(V47-V46)&lt;1,"Supporting points shall be at least 1 mm apart!","")</f>
        <v>Supporting points shall be at least 1 mm apart!</v>
      </c>
      <c r="W48" s="334"/>
      <c r="X48" s="334"/>
      <c r="Y48" s="334"/>
      <c r="Z48" s="334"/>
      <c r="AA48" s="334"/>
      <c r="AB48" s="334"/>
      <c r="AC48" s="334"/>
      <c r="AD48" s="334"/>
      <c r="AE48" s="334"/>
      <c r="AF48" s="334"/>
      <c r="AG48" s="334"/>
      <c r="AH48" s="334"/>
      <c r="AI48" s="334"/>
      <c r="AJ48" s="334"/>
      <c r="AK48" s="334"/>
      <c r="AL48" s="335"/>
    </row>
    <row r="49" spans="1:38">
      <c r="A49" s="330" t="s">
        <v>387</v>
      </c>
      <c r="B49" s="337"/>
      <c r="C49" s="337"/>
      <c r="D49" s="337"/>
      <c r="E49" s="337"/>
      <c r="F49" s="337"/>
      <c r="G49" s="337"/>
      <c r="H49" s="337"/>
      <c r="I49" s="337"/>
      <c r="J49" s="337"/>
      <c r="K49" s="337"/>
      <c r="L49" s="337"/>
      <c r="M49" s="337"/>
      <c r="N49" s="337"/>
      <c r="O49" s="337"/>
      <c r="P49" s="337"/>
      <c r="Q49" s="337"/>
      <c r="R49" s="337"/>
      <c r="S49" s="338"/>
      <c r="T49" s="330" t="s">
        <v>393</v>
      </c>
      <c r="U49" s="334"/>
      <c r="V49" s="334"/>
      <c r="W49" s="334"/>
      <c r="X49" s="334"/>
      <c r="Y49" s="334"/>
      <c r="Z49" s="334"/>
      <c r="AA49" s="334"/>
      <c r="AB49" s="334"/>
      <c r="AC49" s="334"/>
      <c r="AD49" s="334"/>
      <c r="AE49" s="334"/>
      <c r="AF49" s="334"/>
      <c r="AG49" s="334"/>
      <c r="AH49" s="334"/>
      <c r="AI49" s="334"/>
      <c r="AJ49" s="334"/>
      <c r="AK49" s="334"/>
      <c r="AL49" s="335"/>
    </row>
    <row r="50" spans="1:38" ht="14.25" customHeight="1">
      <c r="A50" s="820" t="s">
        <v>389</v>
      </c>
      <c r="B50" s="820"/>
      <c r="C50" s="827"/>
      <c r="D50" s="827"/>
      <c r="E50" s="334"/>
      <c r="F50" s="337"/>
      <c r="G50" s="337"/>
      <c r="H50" s="337"/>
      <c r="I50" s="337"/>
      <c r="J50" s="337"/>
      <c r="K50" s="337"/>
      <c r="L50" s="337"/>
      <c r="M50" s="337"/>
      <c r="N50" s="337"/>
      <c r="O50" s="337"/>
      <c r="P50" s="337"/>
      <c r="Q50" s="337"/>
      <c r="R50" s="337"/>
      <c r="S50" s="338"/>
      <c r="T50" s="330"/>
      <c r="U50" s="341" t="s">
        <v>394</v>
      </c>
      <c r="V50" s="830">
        <f>C53</f>
        <v>400</v>
      </c>
      <c r="W50" s="830"/>
      <c r="X50" s="334" t="s">
        <v>395</v>
      </c>
      <c r="Y50" s="334"/>
      <c r="Z50" s="334"/>
      <c r="AA50" s="334"/>
      <c r="AB50" s="334"/>
      <c r="AC50" s="334"/>
      <c r="AD50" s="334"/>
      <c r="AE50" s="334"/>
      <c r="AF50" s="341" t="s">
        <v>396</v>
      </c>
      <c r="AG50" s="831">
        <f>V51*(1/64)*PI()*(V52^4-V53^4)*200000</f>
        <v>1339009872.1404533</v>
      </c>
      <c r="AH50" s="831"/>
      <c r="AI50" s="345">
        <f>AG50*48/V50^3</f>
        <v>1004.25740410534</v>
      </c>
      <c r="AJ50" s="334"/>
      <c r="AK50" s="334"/>
      <c r="AL50" s="335"/>
    </row>
    <row r="51" spans="1:38" ht="15" customHeight="1">
      <c r="A51" s="344"/>
      <c r="B51" s="337"/>
      <c r="C51" s="387" t="str">
        <f>IF(L67&gt;12.7,"Force must be taken at max. 12.7 mm deflection!","")</f>
        <v/>
      </c>
      <c r="D51" s="388"/>
      <c r="E51" s="337"/>
      <c r="F51" s="337"/>
      <c r="G51" s="337"/>
      <c r="H51" s="337"/>
      <c r="I51" s="337"/>
      <c r="J51" s="337"/>
      <c r="K51" s="337"/>
      <c r="L51" s="337"/>
      <c r="M51" s="337"/>
      <c r="N51" s="337"/>
      <c r="O51" s="337"/>
      <c r="P51" s="337"/>
      <c r="Q51" s="337"/>
      <c r="R51" s="337"/>
      <c r="S51" s="338"/>
      <c r="T51" s="330"/>
      <c r="U51" s="341" t="s">
        <v>397</v>
      </c>
      <c r="V51" s="833">
        <v>1</v>
      </c>
      <c r="W51" s="833"/>
      <c r="X51" s="334" t="s">
        <v>398</v>
      </c>
      <c r="Y51" s="334"/>
      <c r="Z51" s="334"/>
      <c r="AA51" s="334"/>
      <c r="AB51" s="334"/>
      <c r="AC51" s="334"/>
      <c r="AD51" s="334"/>
      <c r="AE51" s="334"/>
      <c r="AF51" s="341" t="s">
        <v>399</v>
      </c>
      <c r="AG51" s="831">
        <f>IF(AG46&gt;0,(AG46*V50^3)/48,AG50)</f>
        <v>1339009872.1404533</v>
      </c>
      <c r="AH51" s="831"/>
      <c r="AI51" s="345">
        <f>AG51*48/V50^3</f>
        <v>1004.25740410534</v>
      </c>
      <c r="AJ51" s="346">
        <f>100*AG51/AG50</f>
        <v>100</v>
      </c>
      <c r="AK51" s="334" t="s">
        <v>400</v>
      </c>
      <c r="AL51" s="335"/>
    </row>
    <row r="52" spans="1:38" ht="14.25" customHeight="1">
      <c r="A52" s="336" t="s">
        <v>401</v>
      </c>
      <c r="B52" s="337"/>
      <c r="C52" s="337"/>
      <c r="D52" s="337"/>
      <c r="E52" s="337"/>
      <c r="F52" s="337"/>
      <c r="G52" s="337"/>
      <c r="H52" s="337"/>
      <c r="I52" s="337"/>
      <c r="J52" s="337"/>
      <c r="K52" s="337"/>
      <c r="L52" s="337"/>
      <c r="M52" s="337"/>
      <c r="N52" s="337"/>
      <c r="O52" s="337"/>
      <c r="P52" s="337"/>
      <c r="Q52" s="337"/>
      <c r="R52" s="337"/>
      <c r="S52" s="338"/>
      <c r="T52" s="330"/>
      <c r="U52" s="341" t="s">
        <v>402</v>
      </c>
      <c r="V52" s="833">
        <v>25.4</v>
      </c>
      <c r="W52" s="833"/>
      <c r="X52" s="334" t="s">
        <v>403</v>
      </c>
      <c r="Y52" s="334"/>
      <c r="Z52" s="334"/>
      <c r="AA52" s="334"/>
      <c r="AB52" s="334"/>
      <c r="AC52" s="334"/>
      <c r="AD52" s="334"/>
      <c r="AE52" s="334"/>
      <c r="AF52" s="341" t="s">
        <v>404</v>
      </c>
      <c r="AG52" s="834">
        <f>IF(AJ51&lt;75,0,IF(AG51&gt;=AG50,0,(AI51^-1-AI50^-1)^-1))</f>
        <v>0</v>
      </c>
      <c r="AH52" s="834"/>
      <c r="AI52" s="334"/>
      <c r="AJ52" s="334"/>
      <c r="AK52" s="334"/>
      <c r="AL52" s="335"/>
    </row>
    <row r="53" spans="1:38" ht="12.75" customHeight="1">
      <c r="A53" s="330"/>
      <c r="B53" s="347" t="s">
        <v>394</v>
      </c>
      <c r="C53" s="821">
        <v>400</v>
      </c>
      <c r="D53" s="821"/>
      <c r="E53" s="334" t="s">
        <v>405</v>
      </c>
      <c r="F53" s="337"/>
      <c r="G53" s="337"/>
      <c r="H53" s="337"/>
      <c r="I53" s="337"/>
      <c r="J53" s="337"/>
      <c r="K53" s="337"/>
      <c r="L53" s="337"/>
      <c r="M53" s="337"/>
      <c r="N53" s="337"/>
      <c r="O53" s="337"/>
      <c r="P53" s="337"/>
      <c r="Q53" s="337"/>
      <c r="R53" s="337"/>
      <c r="S53" s="338"/>
      <c r="T53" s="330"/>
      <c r="U53" s="341" t="s">
        <v>406</v>
      </c>
      <c r="V53" s="833">
        <v>23</v>
      </c>
      <c r="W53" s="833"/>
      <c r="X53" s="334" t="s">
        <v>407</v>
      </c>
      <c r="Y53" s="334"/>
      <c r="Z53" s="334"/>
      <c r="AA53" s="334"/>
      <c r="AB53" s="334"/>
      <c r="AC53" s="334"/>
      <c r="AD53" s="334"/>
      <c r="AE53" s="334"/>
      <c r="AF53" s="334"/>
      <c r="AG53" s="334"/>
      <c r="AH53" s="334"/>
      <c r="AI53" s="334"/>
      <c r="AJ53" s="334"/>
      <c r="AK53" s="334"/>
      <c r="AL53" s="335"/>
    </row>
    <row r="54" spans="1:38">
      <c r="A54" s="835" t="s">
        <v>408</v>
      </c>
      <c r="B54" s="835"/>
      <c r="C54" s="821">
        <v>275</v>
      </c>
      <c r="D54" s="821"/>
      <c r="E54" s="334" t="s">
        <v>79</v>
      </c>
      <c r="F54" s="337"/>
      <c r="G54" s="337"/>
      <c r="H54" s="337"/>
      <c r="I54" s="337"/>
      <c r="J54" s="337"/>
      <c r="K54" s="337"/>
      <c r="L54" s="337"/>
      <c r="M54" s="337"/>
      <c r="N54" s="337"/>
      <c r="O54" s="337"/>
      <c r="P54" s="337"/>
      <c r="Q54" s="337"/>
      <c r="R54" s="337"/>
      <c r="S54" s="338"/>
      <c r="T54" s="330"/>
      <c r="U54" s="334"/>
      <c r="V54" s="334"/>
      <c r="W54" s="334"/>
      <c r="X54" s="334"/>
      <c r="Y54" s="334"/>
      <c r="Z54" s="334"/>
      <c r="AA54" s="334"/>
      <c r="AB54" s="334"/>
      <c r="AC54" s="334"/>
      <c r="AD54" s="334"/>
      <c r="AE54" s="334"/>
      <c r="AF54" s="334"/>
      <c r="AG54" s="334"/>
      <c r="AH54" s="334"/>
      <c r="AI54" s="334"/>
      <c r="AJ54" s="334"/>
      <c r="AK54" s="334"/>
      <c r="AL54" s="335"/>
    </row>
    <row r="55" spans="1:38">
      <c r="A55" s="835" t="s">
        <v>410</v>
      </c>
      <c r="B55" s="835"/>
      <c r="C55" s="833">
        <v>18</v>
      </c>
      <c r="D55" s="833"/>
      <c r="E55" s="334" t="s">
        <v>411</v>
      </c>
      <c r="F55" s="334"/>
      <c r="G55" s="334"/>
      <c r="H55" s="334"/>
      <c r="I55" s="334"/>
      <c r="J55" s="334"/>
      <c r="K55" s="334"/>
      <c r="L55" s="334"/>
      <c r="M55" s="334"/>
      <c r="N55" s="334"/>
      <c r="O55" s="337"/>
      <c r="P55" s="337"/>
      <c r="Q55" s="337"/>
      <c r="R55" s="337"/>
      <c r="S55" s="338"/>
      <c r="T55" s="330"/>
      <c r="U55" s="334"/>
      <c r="V55" s="334"/>
      <c r="W55" s="334"/>
      <c r="X55" s="334"/>
      <c r="Y55" s="334"/>
      <c r="Z55" s="334"/>
      <c r="AA55" s="334"/>
      <c r="AB55" s="334"/>
      <c r="AC55" s="334"/>
      <c r="AD55" s="334"/>
      <c r="AE55" s="334"/>
      <c r="AF55" s="334"/>
      <c r="AG55" s="334"/>
      <c r="AH55" s="334"/>
      <c r="AI55" s="334"/>
      <c r="AJ55" s="334"/>
      <c r="AK55" s="334"/>
      <c r="AL55" s="335"/>
    </row>
    <row r="56" spans="1:38" ht="15.75" customHeight="1">
      <c r="A56" s="835" t="s">
        <v>412</v>
      </c>
      <c r="B56" s="835"/>
      <c r="C56" s="833">
        <v>1</v>
      </c>
      <c r="D56" s="833"/>
      <c r="E56" s="334" t="s">
        <v>77</v>
      </c>
      <c r="F56" s="334"/>
      <c r="G56" s="334"/>
      <c r="H56" s="334"/>
      <c r="I56" s="334"/>
      <c r="J56" s="334"/>
      <c r="K56" s="334"/>
      <c r="L56" s="334"/>
      <c r="M56" s="334"/>
      <c r="N56" s="334"/>
      <c r="O56" s="337"/>
      <c r="P56" s="337"/>
      <c r="Q56" s="337"/>
      <c r="R56" s="337"/>
      <c r="S56" s="338"/>
      <c r="T56" s="330"/>
      <c r="U56" s="836" t="str">
        <f>IF(AND(0&lt;$AJ$51,$AJ$51&lt;75),"Rig compliance out of normal bounds, perform and document another rig compliance test!","")</f>
        <v/>
      </c>
      <c r="V56" s="836"/>
      <c r="W56" s="836"/>
      <c r="X56" s="836"/>
      <c r="Y56" s="836"/>
      <c r="Z56" s="836"/>
      <c r="AA56" s="836"/>
      <c r="AB56" s="836"/>
      <c r="AC56" s="836"/>
      <c r="AD56" s="836"/>
      <c r="AE56" s="836"/>
      <c r="AF56" s="836"/>
      <c r="AG56" s="836"/>
      <c r="AH56" s="836"/>
      <c r="AI56" s="836"/>
      <c r="AJ56" s="836"/>
      <c r="AK56" s="836"/>
      <c r="AL56" s="335"/>
    </row>
    <row r="57" spans="1:38" ht="15.75" customHeight="1">
      <c r="A57" s="835" t="s">
        <v>413</v>
      </c>
      <c r="B57" s="835"/>
      <c r="C57" s="833">
        <v>1</v>
      </c>
      <c r="D57" s="833"/>
      <c r="E57" s="334" t="s">
        <v>78</v>
      </c>
      <c r="F57" s="334"/>
      <c r="G57" s="334"/>
      <c r="H57" s="334"/>
      <c r="I57" s="334"/>
      <c r="J57" s="334"/>
      <c r="K57" s="334"/>
      <c r="L57" s="334"/>
      <c r="M57" s="334"/>
      <c r="N57" s="334"/>
      <c r="O57" s="337"/>
      <c r="P57" s="337"/>
      <c r="Q57" s="337"/>
      <c r="R57" s="337"/>
      <c r="S57" s="338"/>
      <c r="T57" s="330"/>
      <c r="U57" s="836"/>
      <c r="V57" s="836"/>
      <c r="W57" s="836"/>
      <c r="X57" s="836"/>
      <c r="Y57" s="836"/>
      <c r="Z57" s="836"/>
      <c r="AA57" s="836"/>
      <c r="AB57" s="836"/>
      <c r="AC57" s="836"/>
      <c r="AD57" s="836"/>
      <c r="AE57" s="836"/>
      <c r="AF57" s="836"/>
      <c r="AG57" s="836"/>
      <c r="AH57" s="836"/>
      <c r="AI57" s="836"/>
      <c r="AJ57" s="836"/>
      <c r="AK57" s="836"/>
      <c r="AL57" s="335"/>
    </row>
    <row r="58" spans="1:38" ht="14.4">
      <c r="A58" s="349"/>
      <c r="B58" s="341" t="s">
        <v>414</v>
      </c>
      <c r="C58" s="837">
        <f>(C54*(((C55+C56+C57)^3)-(C55^3)))/12</f>
        <v>49683.333333333336</v>
      </c>
      <c r="D58" s="837"/>
      <c r="E58" s="334" t="s">
        <v>415</v>
      </c>
      <c r="F58" s="334"/>
      <c r="G58" s="334"/>
      <c r="H58" s="334"/>
      <c r="I58" s="334"/>
      <c r="J58" s="334"/>
      <c r="K58" s="334"/>
      <c r="L58" s="334"/>
      <c r="M58" s="334"/>
      <c r="N58" s="334"/>
      <c r="O58" s="337"/>
      <c r="P58" s="337"/>
      <c r="Q58" s="337"/>
      <c r="R58" s="337"/>
      <c r="S58" s="338"/>
      <c r="T58" s="330"/>
      <c r="U58" s="334"/>
      <c r="V58" s="334"/>
      <c r="W58" s="334"/>
      <c r="X58" s="334"/>
      <c r="Y58" s="334"/>
      <c r="Z58" s="334"/>
      <c r="AA58" s="334"/>
      <c r="AB58" s="334"/>
      <c r="AC58" s="334"/>
      <c r="AD58" s="334"/>
      <c r="AE58" s="350"/>
      <c r="AF58" s="334"/>
      <c r="AG58" s="334"/>
      <c r="AH58" s="334"/>
      <c r="AI58" s="334"/>
      <c r="AJ58" s="334"/>
      <c r="AK58" s="334"/>
      <c r="AL58" s="335"/>
    </row>
    <row r="59" spans="1:38">
      <c r="A59" s="344"/>
      <c r="B59" s="341" t="s">
        <v>416</v>
      </c>
      <c r="C59" s="828">
        <f>IF(C47&gt;0,0.001*((N46*(C47-C46)*C53^3)/(48*C58*(C47-C46))),0)</f>
        <v>0</v>
      </c>
      <c r="D59" s="828"/>
      <c r="E59" s="334" t="s">
        <v>417</v>
      </c>
      <c r="F59" s="337"/>
      <c r="G59" s="337"/>
      <c r="H59" s="337"/>
      <c r="I59" s="337"/>
      <c r="J59" s="337"/>
      <c r="K59" s="337"/>
      <c r="L59" s="337"/>
      <c r="M59" s="337"/>
      <c r="N59" s="337"/>
      <c r="O59" s="337"/>
      <c r="P59" s="337"/>
      <c r="Q59" s="337"/>
      <c r="R59" s="337"/>
      <c r="S59" s="338"/>
      <c r="T59" s="330"/>
      <c r="U59" s="334"/>
      <c r="V59" s="334"/>
      <c r="W59" s="334"/>
      <c r="X59" s="334"/>
      <c r="Y59" s="334"/>
      <c r="Z59" s="334"/>
      <c r="AA59" s="334"/>
      <c r="AB59" s="334"/>
      <c r="AC59" s="334"/>
      <c r="AD59" s="334"/>
      <c r="AE59" s="334"/>
      <c r="AF59" s="334"/>
      <c r="AG59" s="334"/>
      <c r="AH59" s="334"/>
      <c r="AI59" s="334"/>
      <c r="AJ59" s="334"/>
      <c r="AK59" s="334"/>
      <c r="AL59" s="335"/>
    </row>
    <row r="60" spans="1:38">
      <c r="A60" s="351"/>
      <c r="B60" s="352" t="s">
        <v>418</v>
      </c>
      <c r="C60" s="826">
        <f>C50*C53*0.5*SUM(C55:D57)/(4*C58)</f>
        <v>0</v>
      </c>
      <c r="D60" s="826"/>
      <c r="E60" s="353" t="s">
        <v>419</v>
      </c>
      <c r="F60" s="354"/>
      <c r="G60" s="354"/>
      <c r="H60" s="354"/>
      <c r="I60" s="354"/>
      <c r="J60" s="354"/>
      <c r="K60" s="354"/>
      <c r="L60" s="354"/>
      <c r="M60" s="354"/>
      <c r="N60" s="354"/>
      <c r="O60" s="354"/>
      <c r="P60" s="354"/>
      <c r="Q60" s="354"/>
      <c r="R60" s="354"/>
      <c r="S60" s="355"/>
      <c r="T60" s="356"/>
      <c r="U60" s="353"/>
      <c r="V60" s="353"/>
      <c r="W60" s="353"/>
      <c r="X60" s="353"/>
      <c r="Y60" s="353"/>
      <c r="Z60" s="353"/>
      <c r="AA60" s="353"/>
      <c r="AB60" s="353"/>
      <c r="AC60" s="353"/>
      <c r="AD60" s="353"/>
      <c r="AE60" s="353"/>
      <c r="AF60" s="353"/>
      <c r="AG60" s="353"/>
      <c r="AH60" s="353"/>
      <c r="AI60" s="353"/>
      <c r="AJ60" s="353"/>
      <c r="AK60" s="353"/>
      <c r="AL60" s="357"/>
    </row>
    <row r="61" spans="1:38">
      <c r="A61" s="358" t="s">
        <v>420</v>
      </c>
      <c r="S61" s="294"/>
      <c r="T61" s="358" t="s">
        <v>420</v>
      </c>
      <c r="AL61" s="294"/>
    </row>
    <row r="62" spans="1:38">
      <c r="A62" s="87" t="s">
        <v>421</v>
      </c>
      <c r="S62" s="294"/>
      <c r="T62" s="87" t="s">
        <v>421</v>
      </c>
      <c r="AL62" s="294"/>
    </row>
    <row r="63" spans="1:38">
      <c r="A63" s="359" t="s">
        <v>422</v>
      </c>
      <c r="B63" s="360"/>
      <c r="C63" s="360"/>
      <c r="D63" s="360"/>
      <c r="E63" s="360"/>
      <c r="F63" s="360"/>
      <c r="G63" s="360"/>
      <c r="H63" s="360"/>
      <c r="I63" s="360"/>
      <c r="J63" s="360"/>
      <c r="K63" s="360"/>
      <c r="L63" s="360"/>
      <c r="M63" s="360"/>
      <c r="N63" s="360"/>
      <c r="O63" s="360"/>
      <c r="P63" s="360"/>
      <c r="Q63" s="360"/>
      <c r="R63" s="360"/>
      <c r="S63" s="361"/>
      <c r="T63" s="359" t="s">
        <v>422</v>
      </c>
      <c r="U63" s="360"/>
      <c r="V63" s="360"/>
      <c r="W63" s="360"/>
      <c r="X63" s="360"/>
      <c r="Y63" s="360"/>
      <c r="Z63" s="360"/>
      <c r="AA63" s="360"/>
      <c r="AB63" s="360"/>
      <c r="AC63" s="360"/>
      <c r="AD63" s="360"/>
      <c r="AE63" s="360"/>
      <c r="AF63" s="360"/>
      <c r="AG63" s="360"/>
      <c r="AH63" s="360"/>
      <c r="AI63" s="360"/>
      <c r="AJ63" s="360"/>
      <c r="AK63" s="360"/>
      <c r="AL63" s="361"/>
    </row>
    <row r="64" spans="1:38">
      <c r="A64" s="359"/>
      <c r="B64" s="360"/>
      <c r="C64" s="360"/>
      <c r="D64" s="360"/>
      <c r="E64" s="360"/>
      <c r="F64" s="360"/>
      <c r="G64" s="360"/>
      <c r="H64" s="360"/>
      <c r="I64" s="360"/>
      <c r="J64" s="360"/>
      <c r="K64" s="360"/>
      <c r="L64" s="360"/>
      <c r="M64" s="360"/>
      <c r="N64" s="360"/>
      <c r="O64" s="360"/>
      <c r="P64" s="360"/>
      <c r="Q64" s="360"/>
      <c r="R64" s="360"/>
      <c r="S64" s="361"/>
      <c r="T64" s="359"/>
      <c r="U64" s="360"/>
      <c r="V64" s="360"/>
      <c r="W64" s="360"/>
      <c r="X64" s="360"/>
      <c r="Y64" s="360"/>
      <c r="Z64" s="360"/>
      <c r="AA64" s="360"/>
      <c r="AB64" s="360"/>
      <c r="AC64" s="360"/>
      <c r="AD64" s="360"/>
      <c r="AE64" s="360"/>
      <c r="AF64" s="360"/>
      <c r="AG64" s="360"/>
      <c r="AH64" s="360"/>
      <c r="AI64" s="360"/>
      <c r="AJ64" s="360"/>
      <c r="AK64" s="360"/>
      <c r="AL64" s="361"/>
    </row>
    <row r="65" spans="1:38" ht="22.8">
      <c r="A65" s="359"/>
      <c r="B65" s="363"/>
      <c r="C65" s="364" t="s">
        <v>423</v>
      </c>
      <c r="D65" s="365" t="s">
        <v>424</v>
      </c>
      <c r="F65" s="360"/>
      <c r="G65" s="360"/>
      <c r="H65" s="840"/>
      <c r="I65" s="840"/>
      <c r="J65" s="372"/>
      <c r="K65" s="372"/>
      <c r="L65" s="372"/>
      <c r="M65" s="372"/>
      <c r="N65" s="372"/>
      <c r="O65" s="360"/>
      <c r="P65" s="360"/>
      <c r="Q65" s="360"/>
      <c r="R65" s="360"/>
      <c r="S65" s="361"/>
      <c r="T65" s="359"/>
      <c r="U65" s="363"/>
      <c r="V65" s="364" t="s">
        <v>423</v>
      </c>
      <c r="W65" s="365" t="s">
        <v>424</v>
      </c>
      <c r="Y65" s="360"/>
      <c r="Z65" s="360"/>
      <c r="AA65" s="841"/>
      <c r="AB65" s="841"/>
      <c r="AC65" s="360"/>
      <c r="AD65" s="360"/>
      <c r="AE65" s="360"/>
      <c r="AF65" s="360"/>
      <c r="AG65" s="360"/>
      <c r="AH65" s="360"/>
      <c r="AI65" s="360"/>
      <c r="AJ65" s="360"/>
      <c r="AK65" s="360"/>
      <c r="AL65" s="361"/>
    </row>
    <row r="66" spans="1:38" ht="14.4">
      <c r="A66" s="359"/>
      <c r="B66" s="369">
        <v>1</v>
      </c>
      <c r="C66" s="375"/>
      <c r="D66" s="376"/>
      <c r="F66" s="360"/>
      <c r="G66" s="132"/>
      <c r="H66" s="373"/>
      <c r="I66" s="373"/>
      <c r="J66" s="304" t="s">
        <v>425</v>
      </c>
      <c r="K66" s="304"/>
      <c r="L66" s="372">
        <f t="array" ref="L66">MATCH(MIN(ABS(C66:C365-C50)),ABS(C66:C365-C50),0)</f>
        <v>1</v>
      </c>
      <c r="M66" s="372"/>
      <c r="N66" s="372"/>
      <c r="O66" s="360"/>
      <c r="P66" s="360"/>
      <c r="Q66" s="360"/>
      <c r="R66" s="360"/>
      <c r="S66" s="361"/>
      <c r="T66" s="359"/>
      <c r="U66" s="369">
        <v>1</v>
      </c>
      <c r="V66" s="375"/>
      <c r="W66" s="376"/>
      <c r="Y66" s="360"/>
      <c r="Z66" s="132"/>
      <c r="AA66" s="389"/>
      <c r="AB66" s="389"/>
      <c r="AC66" s="360"/>
      <c r="AD66" s="360"/>
      <c r="AE66" s="360"/>
      <c r="AF66" s="360"/>
      <c r="AG66" s="360"/>
      <c r="AH66" s="360"/>
      <c r="AI66" s="360"/>
      <c r="AJ66" s="360"/>
      <c r="AK66" s="360"/>
      <c r="AL66" s="361"/>
    </row>
    <row r="67" spans="1:38">
      <c r="A67" s="359"/>
      <c r="B67" s="369">
        <v>2</v>
      </c>
      <c r="C67" s="375"/>
      <c r="D67" s="376"/>
      <c r="F67" s="360"/>
      <c r="G67" s="132"/>
      <c r="H67" s="304"/>
      <c r="I67" s="304"/>
      <c r="J67" s="304" t="s">
        <v>427</v>
      </c>
      <c r="K67" s="304"/>
      <c r="L67" s="372">
        <f>INDEX(C66:E393,L66,2)</f>
        <v>0</v>
      </c>
      <c r="M67" s="372"/>
      <c r="N67" s="372"/>
      <c r="O67" s="360"/>
      <c r="P67" s="360"/>
      <c r="Q67" s="360"/>
      <c r="R67" s="360"/>
      <c r="S67" s="361"/>
      <c r="T67" s="359"/>
      <c r="U67" s="369">
        <v>2</v>
      </c>
      <c r="V67" s="375"/>
      <c r="W67" s="376"/>
      <c r="Y67" s="360"/>
      <c r="Z67" s="132"/>
      <c r="AC67" s="360"/>
      <c r="AD67" s="360"/>
      <c r="AE67" s="360"/>
      <c r="AF67" s="360"/>
      <c r="AG67" s="360"/>
      <c r="AH67" s="360"/>
      <c r="AI67" s="360"/>
      <c r="AJ67" s="360"/>
      <c r="AK67" s="360"/>
      <c r="AL67" s="361"/>
    </row>
    <row r="68" spans="1:38">
      <c r="A68" s="359"/>
      <c r="B68" s="369">
        <v>3</v>
      </c>
      <c r="C68" s="375"/>
      <c r="D68" s="376"/>
      <c r="F68" s="360"/>
      <c r="G68" s="132"/>
      <c r="H68" s="304"/>
      <c r="I68" s="304"/>
      <c r="J68" s="372"/>
      <c r="K68" s="372"/>
      <c r="L68" s="372"/>
      <c r="M68" s="372"/>
      <c r="N68" s="372"/>
      <c r="O68" s="360"/>
      <c r="P68" s="360"/>
      <c r="Q68" s="360"/>
      <c r="R68" s="360"/>
      <c r="S68" s="361"/>
      <c r="T68" s="359"/>
      <c r="U68" s="369">
        <v>3</v>
      </c>
      <c r="V68" s="375"/>
      <c r="W68" s="376"/>
      <c r="Y68" s="360"/>
      <c r="Z68" s="132"/>
      <c r="AC68" s="360"/>
      <c r="AD68" s="360"/>
      <c r="AE68" s="360"/>
      <c r="AF68" s="360"/>
      <c r="AG68" s="360"/>
      <c r="AH68" s="360"/>
      <c r="AI68" s="360"/>
      <c r="AJ68" s="360"/>
      <c r="AK68" s="360"/>
      <c r="AL68" s="361"/>
    </row>
    <row r="69" spans="1:38">
      <c r="A69" s="359"/>
      <c r="B69" s="369">
        <v>4</v>
      </c>
      <c r="C69" s="375"/>
      <c r="D69" s="376"/>
      <c r="F69" s="360"/>
      <c r="G69" s="360"/>
      <c r="H69" s="372"/>
      <c r="I69" s="372"/>
      <c r="J69" s="372"/>
      <c r="K69" s="372"/>
      <c r="L69" s="372"/>
      <c r="M69" s="372"/>
      <c r="N69" s="372"/>
      <c r="O69" s="360"/>
      <c r="P69" s="360"/>
      <c r="Q69" s="360"/>
      <c r="R69" s="360"/>
      <c r="S69" s="361"/>
      <c r="T69" s="359"/>
      <c r="U69" s="369">
        <v>4</v>
      </c>
      <c r="V69" s="375"/>
      <c r="W69" s="376"/>
      <c r="Y69" s="360"/>
      <c r="Z69" s="360"/>
      <c r="AA69" s="360"/>
      <c r="AB69" s="360"/>
      <c r="AC69" s="360"/>
      <c r="AD69" s="360"/>
      <c r="AE69" s="360"/>
      <c r="AF69" s="360"/>
      <c r="AG69" s="360"/>
      <c r="AH69" s="360"/>
      <c r="AI69" s="360"/>
      <c r="AJ69" s="360"/>
      <c r="AK69" s="360"/>
      <c r="AL69" s="361"/>
    </row>
    <row r="70" spans="1:38">
      <c r="A70" s="359"/>
      <c r="B70" s="369">
        <v>5</v>
      </c>
      <c r="C70" s="375"/>
      <c r="D70" s="376"/>
      <c r="F70" s="360"/>
      <c r="G70" s="360"/>
      <c r="H70" s="372"/>
      <c r="I70" s="372"/>
      <c r="J70" s="372"/>
      <c r="K70" s="372"/>
      <c r="L70" s="372"/>
      <c r="M70" s="372"/>
      <c r="N70" s="372"/>
      <c r="O70" s="360"/>
      <c r="P70" s="360"/>
      <c r="Q70" s="360"/>
      <c r="R70" s="360"/>
      <c r="S70" s="361"/>
      <c r="T70" s="359"/>
      <c r="U70" s="369">
        <v>5</v>
      </c>
      <c r="V70" s="375"/>
      <c r="W70" s="376"/>
      <c r="Y70" s="360"/>
      <c r="Z70" s="360"/>
      <c r="AA70" s="360"/>
      <c r="AB70" s="360"/>
      <c r="AC70" s="360"/>
      <c r="AD70" s="360"/>
      <c r="AE70" s="360"/>
      <c r="AF70" s="360"/>
      <c r="AG70" s="360"/>
      <c r="AH70" s="360"/>
      <c r="AI70" s="360"/>
      <c r="AJ70" s="360"/>
      <c r="AK70" s="360"/>
      <c r="AL70" s="361"/>
    </row>
    <row r="71" spans="1:38">
      <c r="A71" s="359"/>
      <c r="B71" s="369">
        <v>6</v>
      </c>
      <c r="C71" s="375"/>
      <c r="D71" s="376"/>
      <c r="F71" s="360"/>
      <c r="G71" s="360"/>
      <c r="H71" s="372"/>
      <c r="I71" s="372"/>
      <c r="J71" s="372"/>
      <c r="K71" s="372"/>
      <c r="L71" s="372"/>
      <c r="M71" s="372"/>
      <c r="N71" s="372"/>
      <c r="O71" s="360"/>
      <c r="P71" s="360"/>
      <c r="Q71" s="360"/>
      <c r="R71" s="360"/>
      <c r="S71" s="361"/>
      <c r="T71" s="359"/>
      <c r="U71" s="369">
        <v>6</v>
      </c>
      <c r="V71" s="375"/>
      <c r="W71" s="376"/>
      <c r="Y71" s="360"/>
      <c r="Z71" s="360"/>
      <c r="AA71" s="360"/>
      <c r="AB71" s="360"/>
      <c r="AC71" s="360"/>
      <c r="AD71" s="360"/>
      <c r="AE71" s="360"/>
      <c r="AF71" s="360"/>
      <c r="AG71" s="360"/>
      <c r="AH71" s="360"/>
      <c r="AI71" s="360"/>
      <c r="AJ71" s="360"/>
      <c r="AK71" s="360"/>
      <c r="AL71" s="361"/>
    </row>
    <row r="72" spans="1:38">
      <c r="A72" s="359"/>
      <c r="B72" s="369">
        <v>7</v>
      </c>
      <c r="C72" s="375"/>
      <c r="D72" s="376"/>
      <c r="F72" s="360"/>
      <c r="G72" s="360"/>
      <c r="H72" s="372"/>
      <c r="I72" s="372"/>
      <c r="J72" s="372"/>
      <c r="K72" s="372"/>
      <c r="L72" s="372"/>
      <c r="M72" s="372"/>
      <c r="N72" s="372"/>
      <c r="O72" s="360"/>
      <c r="P72" s="360"/>
      <c r="Q72" s="360"/>
      <c r="R72" s="360"/>
      <c r="S72" s="361"/>
      <c r="T72" s="359"/>
      <c r="U72" s="369">
        <v>7</v>
      </c>
      <c r="V72" s="375"/>
      <c r="W72" s="376"/>
      <c r="Y72" s="360"/>
      <c r="Z72" s="360"/>
      <c r="AA72" s="360"/>
      <c r="AB72" s="360"/>
      <c r="AC72" s="360"/>
      <c r="AD72" s="360"/>
      <c r="AE72" s="360"/>
      <c r="AF72" s="360"/>
      <c r="AG72" s="360"/>
      <c r="AH72" s="360"/>
      <c r="AI72" s="360"/>
      <c r="AJ72" s="360"/>
      <c r="AK72" s="360"/>
      <c r="AL72" s="361"/>
    </row>
    <row r="73" spans="1:38">
      <c r="A73" s="359"/>
      <c r="B73" s="369">
        <v>8</v>
      </c>
      <c r="C73" s="375"/>
      <c r="D73" s="376"/>
      <c r="F73" s="360"/>
      <c r="G73" s="360"/>
      <c r="H73" s="360"/>
      <c r="I73" s="360"/>
      <c r="J73" s="360"/>
      <c r="K73" s="360"/>
      <c r="L73" s="360"/>
      <c r="M73" s="360"/>
      <c r="N73" s="360"/>
      <c r="O73" s="360"/>
      <c r="P73" s="360"/>
      <c r="Q73" s="360"/>
      <c r="R73" s="360"/>
      <c r="S73" s="361"/>
      <c r="T73" s="359"/>
      <c r="U73" s="369">
        <v>8</v>
      </c>
      <c r="V73" s="375"/>
      <c r="W73" s="376"/>
      <c r="Y73" s="360"/>
      <c r="Z73" s="360"/>
      <c r="AA73" s="360"/>
      <c r="AB73" s="360"/>
      <c r="AC73" s="360"/>
      <c r="AD73" s="360"/>
      <c r="AE73" s="360"/>
      <c r="AF73" s="360"/>
      <c r="AG73" s="360"/>
      <c r="AH73" s="360"/>
      <c r="AI73" s="360"/>
      <c r="AJ73" s="360"/>
      <c r="AK73" s="360"/>
      <c r="AL73" s="361"/>
    </row>
    <row r="74" spans="1:38">
      <c r="A74" s="359"/>
      <c r="B74" s="369">
        <v>9</v>
      </c>
      <c r="C74" s="375"/>
      <c r="D74" s="376"/>
      <c r="F74" s="360"/>
      <c r="G74" s="360"/>
      <c r="H74" s="360"/>
      <c r="I74" s="360"/>
      <c r="J74" s="360"/>
      <c r="K74" s="360"/>
      <c r="L74" s="360"/>
      <c r="M74" s="360"/>
      <c r="N74" s="360"/>
      <c r="O74" s="360"/>
      <c r="P74" s="360"/>
      <c r="Q74" s="360"/>
      <c r="R74" s="360"/>
      <c r="S74" s="361"/>
      <c r="T74" s="359"/>
      <c r="U74" s="369">
        <v>9</v>
      </c>
      <c r="V74" s="375"/>
      <c r="W74" s="376"/>
      <c r="Y74" s="360"/>
      <c r="Z74" s="360"/>
      <c r="AA74" s="360"/>
      <c r="AB74" s="360"/>
      <c r="AC74" s="360"/>
      <c r="AD74" s="360"/>
      <c r="AE74" s="360"/>
      <c r="AF74" s="360"/>
      <c r="AG74" s="360"/>
      <c r="AH74" s="360"/>
      <c r="AI74" s="360"/>
      <c r="AJ74" s="360"/>
      <c r="AK74" s="360"/>
      <c r="AL74" s="361"/>
    </row>
    <row r="75" spans="1:38">
      <c r="A75" s="359"/>
      <c r="B75" s="369">
        <v>10</v>
      </c>
      <c r="C75" s="375"/>
      <c r="D75" s="376"/>
      <c r="F75" s="360"/>
      <c r="G75" s="360"/>
      <c r="H75" s="360"/>
      <c r="I75" s="360"/>
      <c r="J75" s="360"/>
      <c r="K75" s="360"/>
      <c r="L75" s="360"/>
      <c r="M75" s="360"/>
      <c r="N75" s="360"/>
      <c r="O75" s="360"/>
      <c r="P75" s="360"/>
      <c r="Q75" s="360"/>
      <c r="R75" s="360"/>
      <c r="S75" s="361"/>
      <c r="T75" s="359"/>
      <c r="U75" s="369">
        <v>10</v>
      </c>
      <c r="V75" s="375"/>
      <c r="W75" s="376"/>
      <c r="Y75" s="360"/>
      <c r="Z75" s="360"/>
      <c r="AA75" s="360"/>
      <c r="AB75" s="360"/>
      <c r="AC75" s="360"/>
      <c r="AD75" s="360"/>
      <c r="AE75" s="360"/>
      <c r="AF75" s="360"/>
      <c r="AG75" s="360"/>
      <c r="AH75" s="360"/>
      <c r="AI75" s="360"/>
      <c r="AJ75" s="360"/>
      <c r="AK75" s="360"/>
      <c r="AL75" s="361"/>
    </row>
    <row r="76" spans="1:38">
      <c r="A76" s="359"/>
      <c r="B76" s="369">
        <v>11</v>
      </c>
      <c r="C76" s="375"/>
      <c r="D76" s="376"/>
      <c r="F76" s="360"/>
      <c r="G76" s="360"/>
      <c r="H76" s="360"/>
      <c r="I76" s="360"/>
      <c r="J76" s="360"/>
      <c r="K76" s="360"/>
      <c r="L76" s="360"/>
      <c r="M76" s="360"/>
      <c r="N76" s="360"/>
      <c r="O76" s="360"/>
      <c r="P76" s="360"/>
      <c r="Q76" s="360"/>
      <c r="R76" s="360"/>
      <c r="S76" s="361"/>
      <c r="T76" s="359"/>
      <c r="U76" s="369">
        <v>11</v>
      </c>
      <c r="V76" s="375"/>
      <c r="W76" s="376"/>
      <c r="Y76" s="360"/>
      <c r="Z76" s="360"/>
      <c r="AA76" s="360"/>
      <c r="AB76" s="360"/>
      <c r="AC76" s="360"/>
      <c r="AD76" s="360"/>
      <c r="AE76" s="360"/>
      <c r="AF76" s="360"/>
      <c r="AG76" s="360"/>
      <c r="AH76" s="360"/>
      <c r="AI76" s="360"/>
      <c r="AJ76" s="360"/>
      <c r="AK76" s="360"/>
      <c r="AL76" s="361"/>
    </row>
    <row r="77" spans="1:38">
      <c r="A77" s="359"/>
      <c r="B77" s="369">
        <v>12</v>
      </c>
      <c r="C77" s="375"/>
      <c r="D77" s="376"/>
      <c r="F77" s="360"/>
      <c r="G77" s="360"/>
      <c r="H77" s="360"/>
      <c r="I77" s="360"/>
      <c r="J77" s="360"/>
      <c r="K77" s="360"/>
      <c r="L77" s="360"/>
      <c r="M77" s="360"/>
      <c r="N77" s="360"/>
      <c r="O77" s="360"/>
      <c r="P77" s="360"/>
      <c r="Q77" s="360"/>
      <c r="R77" s="360"/>
      <c r="S77" s="361"/>
      <c r="T77" s="359"/>
      <c r="U77" s="369">
        <v>12</v>
      </c>
      <c r="V77" s="375"/>
      <c r="W77" s="376"/>
      <c r="Y77" s="360"/>
      <c r="Z77" s="360"/>
      <c r="AA77" s="360"/>
      <c r="AB77" s="360"/>
      <c r="AC77" s="360"/>
      <c r="AD77" s="360"/>
      <c r="AE77" s="360"/>
      <c r="AF77" s="360"/>
      <c r="AG77" s="360"/>
      <c r="AH77" s="360"/>
      <c r="AI77" s="360"/>
      <c r="AJ77" s="360"/>
      <c r="AK77" s="360"/>
      <c r="AL77" s="361"/>
    </row>
    <row r="78" spans="1:38">
      <c r="A78" s="359"/>
      <c r="B78" s="369">
        <v>13</v>
      </c>
      <c r="C78" s="375"/>
      <c r="D78" s="376"/>
      <c r="F78" s="360"/>
      <c r="G78" s="360"/>
      <c r="H78" s="360"/>
      <c r="I78" s="360"/>
      <c r="J78" s="360"/>
      <c r="K78" s="360"/>
      <c r="L78" s="360"/>
      <c r="M78" s="360"/>
      <c r="N78" s="360"/>
      <c r="O78" s="360"/>
      <c r="P78" s="360"/>
      <c r="Q78" s="360"/>
      <c r="R78" s="360"/>
      <c r="S78" s="361"/>
      <c r="T78" s="359"/>
      <c r="U78" s="369">
        <v>13</v>
      </c>
      <c r="V78" s="375"/>
      <c r="W78" s="376"/>
      <c r="Y78" s="360"/>
      <c r="Z78" s="360"/>
      <c r="AA78" s="360"/>
      <c r="AB78" s="360"/>
      <c r="AC78" s="360"/>
      <c r="AD78" s="360"/>
      <c r="AE78" s="360"/>
      <c r="AF78" s="360"/>
      <c r="AG78" s="360"/>
      <c r="AH78" s="360"/>
      <c r="AI78" s="360"/>
      <c r="AJ78" s="360"/>
      <c r="AK78" s="360"/>
      <c r="AL78" s="361"/>
    </row>
    <row r="79" spans="1:38">
      <c r="A79" s="359"/>
      <c r="B79" s="369">
        <v>14</v>
      </c>
      <c r="C79" s="375"/>
      <c r="D79" s="376"/>
      <c r="F79" s="360"/>
      <c r="G79" s="360"/>
      <c r="H79" s="360"/>
      <c r="I79" s="360"/>
      <c r="J79" s="360"/>
      <c r="K79" s="360"/>
      <c r="L79" s="360"/>
      <c r="M79" s="360"/>
      <c r="N79" s="360"/>
      <c r="O79" s="360"/>
      <c r="P79" s="360"/>
      <c r="Q79" s="360"/>
      <c r="R79" s="360"/>
      <c r="S79" s="361"/>
      <c r="T79" s="359"/>
      <c r="U79" s="369">
        <v>14</v>
      </c>
      <c r="V79" s="375"/>
      <c r="W79" s="376"/>
      <c r="Y79" s="360"/>
      <c r="Z79" s="360"/>
      <c r="AA79" s="360"/>
      <c r="AB79" s="360"/>
      <c r="AC79" s="360"/>
      <c r="AD79" s="360"/>
      <c r="AE79" s="360"/>
      <c r="AF79" s="360"/>
      <c r="AG79" s="360"/>
      <c r="AH79" s="360"/>
      <c r="AI79" s="360"/>
      <c r="AJ79" s="360"/>
      <c r="AK79" s="360"/>
      <c r="AL79" s="361"/>
    </row>
    <row r="80" spans="1:38">
      <c r="A80" s="359"/>
      <c r="B80" s="369">
        <v>15</v>
      </c>
      <c r="C80" s="375"/>
      <c r="D80" s="376"/>
      <c r="F80" s="360"/>
      <c r="G80" s="360"/>
      <c r="H80" s="360"/>
      <c r="I80" s="360"/>
      <c r="J80" s="360"/>
      <c r="K80" s="360"/>
      <c r="L80" s="360"/>
      <c r="M80" s="360"/>
      <c r="N80" s="360"/>
      <c r="O80" s="360"/>
      <c r="P80" s="360"/>
      <c r="Q80" s="360"/>
      <c r="R80" s="360"/>
      <c r="S80" s="361"/>
      <c r="T80" s="359"/>
      <c r="U80" s="369">
        <v>15</v>
      </c>
      <c r="V80" s="375"/>
      <c r="W80" s="376"/>
      <c r="Y80" s="360"/>
      <c r="Z80" s="360"/>
      <c r="AA80" s="360"/>
      <c r="AB80" s="360"/>
      <c r="AC80" s="360"/>
      <c r="AD80" s="360"/>
      <c r="AE80" s="360"/>
      <c r="AF80" s="360"/>
      <c r="AG80" s="360"/>
      <c r="AH80" s="360"/>
      <c r="AI80" s="360"/>
      <c r="AJ80" s="360"/>
      <c r="AK80" s="360"/>
      <c r="AL80" s="361"/>
    </row>
    <row r="81" spans="1:38">
      <c r="A81" s="359"/>
      <c r="B81" s="369">
        <v>16</v>
      </c>
      <c r="C81" s="375"/>
      <c r="D81" s="376"/>
      <c r="F81" s="360"/>
      <c r="G81" s="360"/>
      <c r="H81" s="360"/>
      <c r="I81" s="360"/>
      <c r="J81" s="360"/>
      <c r="K81" s="360"/>
      <c r="L81" s="360"/>
      <c r="M81" s="360"/>
      <c r="N81" s="360"/>
      <c r="O81" s="360"/>
      <c r="P81" s="360"/>
      <c r="Q81" s="360"/>
      <c r="R81" s="360"/>
      <c r="S81" s="361"/>
      <c r="T81" s="359"/>
      <c r="U81" s="369">
        <v>16</v>
      </c>
      <c r="V81" s="375"/>
      <c r="W81" s="376"/>
      <c r="Y81" s="360"/>
      <c r="Z81" s="360"/>
      <c r="AA81" s="360"/>
      <c r="AB81" s="360"/>
      <c r="AC81" s="360"/>
      <c r="AD81" s="360"/>
      <c r="AE81" s="360"/>
      <c r="AF81" s="360"/>
      <c r="AG81" s="360"/>
      <c r="AH81" s="360"/>
      <c r="AI81" s="360"/>
      <c r="AJ81" s="360"/>
      <c r="AK81" s="360"/>
      <c r="AL81" s="361"/>
    </row>
    <row r="82" spans="1:38">
      <c r="A82" s="359"/>
      <c r="B82" s="369">
        <v>17</v>
      </c>
      <c r="C82" s="375"/>
      <c r="D82" s="376"/>
      <c r="F82" s="360"/>
      <c r="G82" s="360"/>
      <c r="H82" s="360"/>
      <c r="I82" s="360"/>
      <c r="J82" s="360"/>
      <c r="K82" s="360"/>
      <c r="L82" s="360"/>
      <c r="M82" s="360"/>
      <c r="N82" s="360"/>
      <c r="O82" s="360"/>
      <c r="P82" s="360"/>
      <c r="Q82" s="360"/>
      <c r="R82" s="360"/>
      <c r="S82" s="361"/>
      <c r="T82" s="359"/>
      <c r="U82" s="369">
        <v>17</v>
      </c>
      <c r="V82" s="375"/>
      <c r="W82" s="376"/>
      <c r="Y82" s="360"/>
      <c r="Z82" s="360"/>
      <c r="AA82" s="360"/>
      <c r="AB82" s="360"/>
      <c r="AC82" s="360"/>
      <c r="AD82" s="360"/>
      <c r="AE82" s="360"/>
      <c r="AF82" s="360"/>
      <c r="AG82" s="360"/>
      <c r="AH82" s="360"/>
      <c r="AI82" s="360"/>
      <c r="AJ82" s="360"/>
      <c r="AK82" s="360"/>
      <c r="AL82" s="361"/>
    </row>
    <row r="83" spans="1:38">
      <c r="A83" s="359"/>
      <c r="B83" s="369">
        <v>18</v>
      </c>
      <c r="C83" s="375"/>
      <c r="D83" s="376"/>
      <c r="F83" s="360"/>
      <c r="G83" s="360"/>
      <c r="H83" s="360"/>
      <c r="I83" s="360"/>
      <c r="J83" s="360"/>
      <c r="K83" s="360"/>
      <c r="L83" s="360"/>
      <c r="M83" s="360"/>
      <c r="N83" s="360"/>
      <c r="O83" s="360"/>
      <c r="P83" s="360"/>
      <c r="Q83" s="360"/>
      <c r="R83" s="360"/>
      <c r="S83" s="361"/>
      <c r="T83" s="359"/>
      <c r="U83" s="369">
        <v>18</v>
      </c>
      <c r="V83" s="375"/>
      <c r="W83" s="376"/>
      <c r="Y83" s="360"/>
      <c r="Z83" s="360"/>
      <c r="AA83" s="360"/>
      <c r="AB83" s="360"/>
      <c r="AC83" s="360"/>
      <c r="AD83" s="360"/>
      <c r="AE83" s="360"/>
      <c r="AF83" s="360"/>
      <c r="AG83" s="360"/>
      <c r="AH83" s="360"/>
      <c r="AI83" s="360"/>
      <c r="AJ83" s="360"/>
      <c r="AK83" s="360"/>
      <c r="AL83" s="361"/>
    </row>
    <row r="84" spans="1:38">
      <c r="A84" s="359"/>
      <c r="B84" s="369">
        <v>19</v>
      </c>
      <c r="C84" s="375"/>
      <c r="D84" s="376"/>
      <c r="F84" s="360"/>
      <c r="G84" s="360"/>
      <c r="H84" s="360"/>
      <c r="I84" s="360"/>
      <c r="J84" s="360"/>
      <c r="K84" s="360"/>
      <c r="L84" s="360"/>
      <c r="M84" s="360"/>
      <c r="N84" s="360"/>
      <c r="O84" s="360"/>
      <c r="P84" s="360"/>
      <c r="Q84" s="360"/>
      <c r="R84" s="360"/>
      <c r="S84" s="361"/>
      <c r="T84" s="359"/>
      <c r="U84" s="369">
        <v>19</v>
      </c>
      <c r="V84" s="375"/>
      <c r="W84" s="376"/>
      <c r="Y84" s="360"/>
      <c r="Z84" s="360"/>
      <c r="AA84" s="360"/>
      <c r="AB84" s="360"/>
      <c r="AC84" s="360"/>
      <c r="AD84" s="360"/>
      <c r="AE84" s="360"/>
      <c r="AF84" s="360"/>
      <c r="AG84" s="360"/>
      <c r="AH84" s="360"/>
      <c r="AI84" s="360"/>
      <c r="AJ84" s="360"/>
      <c r="AK84" s="360"/>
      <c r="AL84" s="361"/>
    </row>
    <row r="85" spans="1:38">
      <c r="A85" s="359"/>
      <c r="B85" s="369">
        <v>20</v>
      </c>
      <c r="C85" s="375"/>
      <c r="D85" s="376"/>
      <c r="F85" s="360"/>
      <c r="G85" s="360"/>
      <c r="H85" s="360"/>
      <c r="I85" s="360"/>
      <c r="J85" s="360"/>
      <c r="K85" s="360"/>
      <c r="L85" s="360"/>
      <c r="M85" s="360"/>
      <c r="N85" s="360"/>
      <c r="O85" s="360"/>
      <c r="P85" s="360"/>
      <c r="Q85" s="360"/>
      <c r="R85" s="360"/>
      <c r="S85" s="361"/>
      <c r="T85" s="359"/>
      <c r="U85" s="369">
        <v>20</v>
      </c>
      <c r="V85" s="375"/>
      <c r="W85" s="376"/>
      <c r="Y85" s="360"/>
      <c r="Z85" s="360"/>
      <c r="AA85" s="360"/>
      <c r="AB85" s="360"/>
      <c r="AC85" s="360"/>
      <c r="AD85" s="360"/>
      <c r="AE85" s="360"/>
      <c r="AF85" s="360"/>
      <c r="AG85" s="360"/>
      <c r="AH85" s="360"/>
      <c r="AI85" s="360"/>
      <c r="AJ85" s="360"/>
      <c r="AK85" s="360"/>
      <c r="AL85" s="361"/>
    </row>
    <row r="86" spans="1:38">
      <c r="A86" s="359"/>
      <c r="B86" s="369">
        <v>21</v>
      </c>
      <c r="C86" s="375"/>
      <c r="D86" s="376"/>
      <c r="F86" s="360"/>
      <c r="G86" s="360"/>
      <c r="H86" s="360"/>
      <c r="I86" s="360"/>
      <c r="J86" s="360"/>
      <c r="K86" s="360"/>
      <c r="L86" s="360"/>
      <c r="M86" s="360"/>
      <c r="N86" s="360"/>
      <c r="O86" s="360"/>
      <c r="P86" s="360"/>
      <c r="Q86" s="360"/>
      <c r="R86" s="360"/>
      <c r="S86" s="361"/>
      <c r="T86" s="359"/>
      <c r="U86" s="369">
        <v>21</v>
      </c>
      <c r="V86" s="375"/>
      <c r="W86" s="376"/>
      <c r="Y86" s="360"/>
      <c r="Z86" s="360"/>
      <c r="AA86" s="360"/>
      <c r="AB86" s="360"/>
      <c r="AC86" s="360"/>
      <c r="AD86" s="360"/>
      <c r="AE86" s="360"/>
      <c r="AF86" s="360"/>
      <c r="AG86" s="360"/>
      <c r="AH86" s="360"/>
      <c r="AI86" s="360"/>
      <c r="AJ86" s="360"/>
      <c r="AK86" s="360"/>
      <c r="AL86" s="361"/>
    </row>
    <row r="87" spans="1:38">
      <c r="A87" s="359"/>
      <c r="B87" s="369">
        <v>22</v>
      </c>
      <c r="C87" s="375"/>
      <c r="D87" s="376"/>
      <c r="F87" s="360"/>
      <c r="G87" s="360"/>
      <c r="H87" s="360"/>
      <c r="I87" s="360"/>
      <c r="J87" s="360"/>
      <c r="K87" s="360"/>
      <c r="L87" s="360"/>
      <c r="M87" s="360"/>
      <c r="N87" s="360"/>
      <c r="O87" s="360"/>
      <c r="P87" s="360"/>
      <c r="Q87" s="360"/>
      <c r="R87" s="360"/>
      <c r="S87" s="361"/>
      <c r="T87" s="359"/>
      <c r="U87" s="369">
        <v>22</v>
      </c>
      <c r="V87" s="375"/>
      <c r="W87" s="376"/>
      <c r="Y87" s="360"/>
      <c r="Z87" s="360"/>
      <c r="AA87" s="360"/>
      <c r="AB87" s="360"/>
      <c r="AC87" s="360"/>
      <c r="AD87" s="360"/>
      <c r="AE87" s="360"/>
      <c r="AF87" s="360"/>
      <c r="AG87" s="360"/>
      <c r="AH87" s="360"/>
      <c r="AI87" s="360"/>
      <c r="AJ87" s="360"/>
      <c r="AK87" s="360"/>
      <c r="AL87" s="361"/>
    </row>
    <row r="88" spans="1:38">
      <c r="A88" s="359"/>
      <c r="B88" s="369">
        <v>23</v>
      </c>
      <c r="C88" s="375"/>
      <c r="D88" s="376"/>
      <c r="F88" s="360"/>
      <c r="G88" s="360"/>
      <c r="H88" s="360"/>
      <c r="I88" s="360"/>
      <c r="J88" s="360"/>
      <c r="K88" s="360"/>
      <c r="L88" s="360"/>
      <c r="M88" s="360"/>
      <c r="N88" s="360"/>
      <c r="O88" s="360"/>
      <c r="P88" s="360"/>
      <c r="Q88" s="360"/>
      <c r="R88" s="360"/>
      <c r="S88" s="361"/>
      <c r="T88" s="359"/>
      <c r="U88" s="369">
        <v>23</v>
      </c>
      <c r="V88" s="375"/>
      <c r="W88" s="376"/>
      <c r="Y88" s="360"/>
      <c r="Z88" s="360"/>
      <c r="AA88" s="360"/>
      <c r="AB88" s="360"/>
      <c r="AC88" s="360"/>
      <c r="AD88" s="360"/>
      <c r="AE88" s="360"/>
      <c r="AF88" s="360"/>
      <c r="AG88" s="360"/>
      <c r="AH88" s="360"/>
      <c r="AI88" s="360"/>
      <c r="AJ88" s="360"/>
      <c r="AK88" s="360"/>
      <c r="AL88" s="361"/>
    </row>
    <row r="89" spans="1:38">
      <c r="A89" s="359"/>
      <c r="B89" s="369">
        <v>24</v>
      </c>
      <c r="C89" s="375"/>
      <c r="D89" s="376"/>
      <c r="F89" s="360"/>
      <c r="G89" s="360"/>
      <c r="H89" s="360"/>
      <c r="I89" s="360"/>
      <c r="J89" s="360"/>
      <c r="K89" s="360"/>
      <c r="L89" s="360"/>
      <c r="M89" s="360"/>
      <c r="N89" s="360"/>
      <c r="O89" s="360"/>
      <c r="P89" s="360"/>
      <c r="Q89" s="360"/>
      <c r="R89" s="360"/>
      <c r="S89" s="361"/>
      <c r="T89" s="359"/>
      <c r="U89" s="369">
        <v>24</v>
      </c>
      <c r="V89" s="375"/>
      <c r="W89" s="376"/>
      <c r="Y89" s="360"/>
      <c r="Z89" s="360"/>
      <c r="AA89" s="360"/>
      <c r="AB89" s="360"/>
      <c r="AC89" s="360"/>
      <c r="AD89" s="360"/>
      <c r="AE89" s="360"/>
      <c r="AF89" s="360"/>
      <c r="AG89" s="360"/>
      <c r="AH89" s="360"/>
      <c r="AI89" s="360"/>
      <c r="AJ89" s="360"/>
      <c r="AK89" s="360"/>
      <c r="AL89" s="361"/>
    </row>
    <row r="90" spans="1:38">
      <c r="A90" s="359"/>
      <c r="B90" s="369">
        <v>25</v>
      </c>
      <c r="C90" s="375"/>
      <c r="D90" s="376"/>
      <c r="F90" s="360"/>
      <c r="G90" s="360"/>
      <c r="H90" s="360"/>
      <c r="I90" s="360"/>
      <c r="J90" s="360"/>
      <c r="K90" s="360"/>
      <c r="L90" s="360"/>
      <c r="M90" s="360"/>
      <c r="N90" s="360"/>
      <c r="O90" s="360"/>
      <c r="P90" s="360"/>
      <c r="Q90" s="360"/>
      <c r="R90" s="360"/>
      <c r="S90" s="361"/>
      <c r="T90" s="359"/>
      <c r="U90" s="369">
        <v>25</v>
      </c>
      <c r="V90" s="375"/>
      <c r="W90" s="376"/>
      <c r="Y90" s="360"/>
      <c r="Z90" s="360"/>
      <c r="AA90" s="360"/>
      <c r="AB90" s="360"/>
      <c r="AC90" s="360"/>
      <c r="AD90" s="360"/>
      <c r="AE90" s="360"/>
      <c r="AF90" s="360"/>
      <c r="AG90" s="360"/>
      <c r="AH90" s="360"/>
      <c r="AI90" s="360"/>
      <c r="AJ90" s="360"/>
      <c r="AK90" s="360"/>
      <c r="AL90" s="361"/>
    </row>
    <row r="91" spans="1:38">
      <c r="A91" s="359"/>
      <c r="B91" s="369">
        <v>26</v>
      </c>
      <c r="C91" s="375"/>
      <c r="D91" s="376"/>
      <c r="F91" s="360"/>
      <c r="G91" s="360"/>
      <c r="H91" s="360"/>
      <c r="I91" s="360"/>
      <c r="J91" s="360"/>
      <c r="K91" s="360"/>
      <c r="L91" s="360"/>
      <c r="M91" s="360"/>
      <c r="N91" s="360"/>
      <c r="O91" s="360"/>
      <c r="P91" s="360"/>
      <c r="Q91" s="360"/>
      <c r="R91" s="360"/>
      <c r="S91" s="361"/>
      <c r="T91" s="359"/>
      <c r="U91" s="369">
        <v>26</v>
      </c>
      <c r="V91" s="375"/>
      <c r="W91" s="376"/>
      <c r="Y91" s="360"/>
      <c r="Z91" s="360"/>
      <c r="AA91" s="360"/>
      <c r="AB91" s="360"/>
      <c r="AC91" s="360"/>
      <c r="AD91" s="360"/>
      <c r="AE91" s="360"/>
      <c r="AF91" s="360"/>
      <c r="AG91" s="360"/>
      <c r="AH91" s="360"/>
      <c r="AI91" s="360"/>
      <c r="AJ91" s="360"/>
      <c r="AK91" s="360"/>
      <c r="AL91" s="361"/>
    </row>
    <row r="92" spans="1:38">
      <c r="A92" s="359"/>
      <c r="B92" s="369">
        <v>27</v>
      </c>
      <c r="C92" s="375"/>
      <c r="D92" s="376"/>
      <c r="F92" s="360"/>
      <c r="G92" s="360"/>
      <c r="H92" s="360"/>
      <c r="I92" s="360"/>
      <c r="J92" s="360"/>
      <c r="K92" s="360"/>
      <c r="L92" s="360"/>
      <c r="M92" s="360"/>
      <c r="N92" s="360"/>
      <c r="O92" s="360"/>
      <c r="P92" s="360"/>
      <c r="Q92" s="360"/>
      <c r="R92" s="360"/>
      <c r="S92" s="361"/>
      <c r="T92" s="359"/>
      <c r="U92" s="369">
        <v>27</v>
      </c>
      <c r="V92" s="375"/>
      <c r="W92" s="376"/>
      <c r="Y92" s="360"/>
      <c r="Z92" s="360"/>
      <c r="AA92" s="360"/>
      <c r="AB92" s="360"/>
      <c r="AC92" s="360"/>
      <c r="AD92" s="360"/>
      <c r="AE92" s="360"/>
      <c r="AF92" s="360"/>
      <c r="AG92" s="360"/>
      <c r="AH92" s="360"/>
      <c r="AI92" s="360"/>
      <c r="AJ92" s="360"/>
      <c r="AK92" s="360"/>
      <c r="AL92" s="361"/>
    </row>
    <row r="93" spans="1:38">
      <c r="A93" s="359"/>
      <c r="B93" s="369">
        <v>28</v>
      </c>
      <c r="C93" s="375"/>
      <c r="D93" s="376"/>
      <c r="F93" s="360"/>
      <c r="G93" s="360"/>
      <c r="H93" s="360"/>
      <c r="I93" s="360"/>
      <c r="J93" s="360"/>
      <c r="K93" s="360"/>
      <c r="L93" s="360"/>
      <c r="M93" s="360"/>
      <c r="N93" s="360"/>
      <c r="O93" s="360"/>
      <c r="P93" s="360"/>
      <c r="Q93" s="360"/>
      <c r="R93" s="360"/>
      <c r="S93" s="361"/>
      <c r="T93" s="359"/>
      <c r="U93" s="369">
        <v>28</v>
      </c>
      <c r="V93" s="375"/>
      <c r="W93" s="376"/>
      <c r="Y93" s="360"/>
      <c r="Z93" s="360"/>
      <c r="AA93" s="360"/>
      <c r="AB93" s="360"/>
      <c r="AC93" s="360"/>
      <c r="AD93" s="360"/>
      <c r="AE93" s="360"/>
      <c r="AF93" s="360"/>
      <c r="AG93" s="360"/>
      <c r="AH93" s="360"/>
      <c r="AI93" s="360"/>
      <c r="AJ93" s="360"/>
      <c r="AK93" s="360"/>
      <c r="AL93" s="361"/>
    </row>
    <row r="94" spans="1:38">
      <c r="A94" s="359"/>
      <c r="B94" s="369">
        <v>29</v>
      </c>
      <c r="C94" s="375"/>
      <c r="D94" s="376"/>
      <c r="F94" s="360"/>
      <c r="G94" s="360"/>
      <c r="H94" s="360"/>
      <c r="I94" s="360"/>
      <c r="J94" s="360"/>
      <c r="K94" s="360"/>
      <c r="L94" s="360"/>
      <c r="M94" s="360"/>
      <c r="N94" s="360"/>
      <c r="O94" s="360"/>
      <c r="P94" s="360"/>
      <c r="Q94" s="360"/>
      <c r="R94" s="360"/>
      <c r="S94" s="361"/>
      <c r="T94" s="359"/>
      <c r="U94" s="369">
        <v>29</v>
      </c>
      <c r="V94" s="375"/>
      <c r="W94" s="376"/>
      <c r="Y94" s="360"/>
      <c r="Z94" s="360"/>
      <c r="AA94" s="360"/>
      <c r="AB94" s="360"/>
      <c r="AC94" s="360"/>
      <c r="AD94" s="360"/>
      <c r="AE94" s="360"/>
      <c r="AF94" s="360"/>
      <c r="AG94" s="360"/>
      <c r="AH94" s="360"/>
      <c r="AI94" s="360"/>
      <c r="AJ94" s="360"/>
      <c r="AK94" s="360"/>
      <c r="AL94" s="361"/>
    </row>
    <row r="95" spans="1:38">
      <c r="A95" s="359"/>
      <c r="B95" s="369">
        <v>30</v>
      </c>
      <c r="C95" s="375"/>
      <c r="D95" s="376"/>
      <c r="F95" s="360"/>
      <c r="G95" s="360"/>
      <c r="H95" s="360"/>
      <c r="I95" s="360"/>
      <c r="J95" s="360"/>
      <c r="K95" s="360"/>
      <c r="L95" s="360"/>
      <c r="M95" s="360"/>
      <c r="N95" s="360"/>
      <c r="O95" s="360"/>
      <c r="P95" s="360"/>
      <c r="Q95" s="360"/>
      <c r="R95" s="360"/>
      <c r="S95" s="361"/>
      <c r="T95" s="359"/>
      <c r="U95" s="369">
        <v>30</v>
      </c>
      <c r="V95" s="375"/>
      <c r="W95" s="376"/>
      <c r="Y95" s="360"/>
      <c r="Z95" s="360"/>
      <c r="AA95" s="360"/>
      <c r="AB95" s="360"/>
      <c r="AC95" s="360"/>
      <c r="AD95" s="360"/>
      <c r="AE95" s="360"/>
      <c r="AF95" s="360"/>
      <c r="AG95" s="360"/>
      <c r="AH95" s="360"/>
      <c r="AI95" s="360"/>
      <c r="AJ95" s="360"/>
      <c r="AK95" s="360"/>
      <c r="AL95" s="361"/>
    </row>
    <row r="96" spans="1:38">
      <c r="A96" s="359"/>
      <c r="B96" s="369">
        <v>31</v>
      </c>
      <c r="C96" s="375"/>
      <c r="D96" s="376"/>
      <c r="F96" s="360"/>
      <c r="G96" s="360"/>
      <c r="H96" s="360"/>
      <c r="I96" s="360"/>
      <c r="J96" s="360"/>
      <c r="K96" s="360"/>
      <c r="L96" s="360"/>
      <c r="M96" s="360"/>
      <c r="N96" s="360"/>
      <c r="O96" s="360"/>
      <c r="P96" s="360"/>
      <c r="Q96" s="360"/>
      <c r="R96" s="360"/>
      <c r="S96" s="361"/>
      <c r="T96" s="359"/>
      <c r="U96" s="369">
        <v>31</v>
      </c>
      <c r="V96" s="375"/>
      <c r="W96" s="376"/>
      <c r="Y96" s="360"/>
      <c r="Z96" s="360"/>
      <c r="AA96" s="360"/>
      <c r="AB96" s="360"/>
      <c r="AC96" s="360"/>
      <c r="AD96" s="360"/>
      <c r="AE96" s="360"/>
      <c r="AF96" s="360"/>
      <c r="AG96" s="360"/>
      <c r="AH96" s="360"/>
      <c r="AI96" s="360"/>
      <c r="AJ96" s="360"/>
      <c r="AK96" s="360"/>
      <c r="AL96" s="361"/>
    </row>
    <row r="97" spans="1:38">
      <c r="A97" s="359"/>
      <c r="B97" s="369">
        <v>32</v>
      </c>
      <c r="C97" s="375"/>
      <c r="D97" s="376"/>
      <c r="F97" s="360"/>
      <c r="G97" s="360"/>
      <c r="H97" s="360"/>
      <c r="I97" s="360"/>
      <c r="J97" s="360"/>
      <c r="K97" s="360"/>
      <c r="L97" s="360"/>
      <c r="M97" s="360"/>
      <c r="N97" s="360"/>
      <c r="O97" s="360"/>
      <c r="P97" s="360"/>
      <c r="Q97" s="360"/>
      <c r="R97" s="360"/>
      <c r="S97" s="361"/>
      <c r="T97" s="359"/>
      <c r="U97" s="369">
        <v>32</v>
      </c>
      <c r="V97" s="375"/>
      <c r="W97" s="376"/>
      <c r="Y97" s="360"/>
      <c r="Z97" s="360"/>
      <c r="AA97" s="360"/>
      <c r="AB97" s="360"/>
      <c r="AC97" s="360"/>
      <c r="AD97" s="360"/>
      <c r="AE97" s="360"/>
      <c r="AF97" s="360"/>
      <c r="AG97" s="360"/>
      <c r="AH97" s="360"/>
      <c r="AI97" s="360"/>
      <c r="AJ97" s="360"/>
      <c r="AK97" s="360"/>
      <c r="AL97" s="361"/>
    </row>
    <row r="98" spans="1:38">
      <c r="A98" s="359"/>
      <c r="B98" s="369">
        <v>33</v>
      </c>
      <c r="C98" s="375"/>
      <c r="D98" s="376"/>
      <c r="F98" s="360"/>
      <c r="G98" s="360"/>
      <c r="H98" s="360"/>
      <c r="I98" s="360"/>
      <c r="J98" s="360"/>
      <c r="K98" s="360"/>
      <c r="L98" s="360"/>
      <c r="M98" s="360"/>
      <c r="N98" s="360"/>
      <c r="O98" s="360"/>
      <c r="P98" s="360"/>
      <c r="Q98" s="360"/>
      <c r="R98" s="360"/>
      <c r="S98" s="361"/>
      <c r="T98" s="359"/>
      <c r="U98" s="369">
        <v>33</v>
      </c>
      <c r="V98" s="375"/>
      <c r="W98" s="376"/>
      <c r="Y98" s="360"/>
      <c r="Z98" s="360"/>
      <c r="AA98" s="360"/>
      <c r="AB98" s="360"/>
      <c r="AC98" s="360"/>
      <c r="AD98" s="360"/>
      <c r="AE98" s="360"/>
      <c r="AF98" s="360"/>
      <c r="AG98" s="360"/>
      <c r="AH98" s="360"/>
      <c r="AI98" s="360"/>
      <c r="AJ98" s="360"/>
      <c r="AK98" s="360"/>
      <c r="AL98" s="361"/>
    </row>
    <row r="99" spans="1:38">
      <c r="A99" s="359"/>
      <c r="B99" s="369">
        <v>34</v>
      </c>
      <c r="C99" s="375"/>
      <c r="D99" s="376"/>
      <c r="F99" s="360"/>
      <c r="G99" s="360"/>
      <c r="H99" s="360"/>
      <c r="I99" s="360"/>
      <c r="J99" s="360"/>
      <c r="K99" s="360"/>
      <c r="L99" s="360"/>
      <c r="M99" s="360"/>
      <c r="N99" s="360"/>
      <c r="O99" s="360"/>
      <c r="P99" s="360"/>
      <c r="Q99" s="360"/>
      <c r="R99" s="360"/>
      <c r="S99" s="361"/>
      <c r="T99" s="359"/>
      <c r="U99" s="369">
        <v>34</v>
      </c>
      <c r="V99" s="375"/>
      <c r="W99" s="376"/>
      <c r="Y99" s="360"/>
      <c r="Z99" s="360"/>
      <c r="AA99" s="360"/>
      <c r="AB99" s="360"/>
      <c r="AC99" s="360"/>
      <c r="AD99" s="360"/>
      <c r="AE99" s="360"/>
      <c r="AF99" s="360"/>
      <c r="AG99" s="360"/>
      <c r="AH99" s="360"/>
      <c r="AI99" s="360"/>
      <c r="AJ99" s="360"/>
      <c r="AK99" s="360"/>
      <c r="AL99" s="361"/>
    </row>
    <row r="100" spans="1:38">
      <c r="A100" s="359"/>
      <c r="B100" s="369">
        <v>35</v>
      </c>
      <c r="C100" s="375"/>
      <c r="D100" s="376"/>
      <c r="F100" s="360"/>
      <c r="G100" s="360"/>
      <c r="H100" s="360"/>
      <c r="I100" s="360"/>
      <c r="J100" s="360"/>
      <c r="K100" s="360"/>
      <c r="L100" s="360"/>
      <c r="M100" s="360"/>
      <c r="N100" s="360"/>
      <c r="O100" s="360"/>
      <c r="P100" s="360"/>
      <c r="Q100" s="360"/>
      <c r="R100" s="360"/>
      <c r="S100" s="361"/>
      <c r="T100" s="359"/>
      <c r="U100" s="369">
        <v>35</v>
      </c>
      <c r="V100" s="375"/>
      <c r="W100" s="376"/>
      <c r="Y100" s="360"/>
      <c r="Z100" s="360"/>
      <c r="AA100" s="360"/>
      <c r="AB100" s="360"/>
      <c r="AC100" s="360"/>
      <c r="AD100" s="360"/>
      <c r="AE100" s="360"/>
      <c r="AF100" s="360"/>
      <c r="AG100" s="360"/>
      <c r="AH100" s="360"/>
      <c r="AI100" s="360"/>
      <c r="AJ100" s="360"/>
      <c r="AK100" s="360"/>
      <c r="AL100" s="361"/>
    </row>
    <row r="101" spans="1:38">
      <c r="A101" s="359"/>
      <c r="B101" s="369">
        <v>36</v>
      </c>
      <c r="C101" s="375"/>
      <c r="D101" s="376"/>
      <c r="F101" s="360"/>
      <c r="G101" s="360"/>
      <c r="H101" s="360"/>
      <c r="I101" s="360"/>
      <c r="J101" s="360"/>
      <c r="K101" s="360"/>
      <c r="L101" s="360"/>
      <c r="M101" s="360"/>
      <c r="N101" s="360"/>
      <c r="O101" s="360"/>
      <c r="P101" s="360"/>
      <c r="Q101" s="360"/>
      <c r="R101" s="360"/>
      <c r="S101" s="361"/>
      <c r="T101" s="359"/>
      <c r="U101" s="369">
        <v>36</v>
      </c>
      <c r="V101" s="375"/>
      <c r="W101" s="376"/>
      <c r="Y101" s="360"/>
      <c r="Z101" s="360"/>
      <c r="AA101" s="360"/>
      <c r="AB101" s="360"/>
      <c r="AC101" s="360"/>
      <c r="AD101" s="360"/>
      <c r="AE101" s="360"/>
      <c r="AF101" s="360"/>
      <c r="AG101" s="360"/>
      <c r="AH101" s="360"/>
      <c r="AI101" s="360"/>
      <c r="AJ101" s="360"/>
      <c r="AK101" s="360"/>
      <c r="AL101" s="361"/>
    </row>
    <row r="102" spans="1:38">
      <c r="A102" s="359"/>
      <c r="B102" s="369">
        <v>37</v>
      </c>
      <c r="C102" s="375"/>
      <c r="D102" s="376"/>
      <c r="F102" s="360"/>
      <c r="G102" s="360"/>
      <c r="H102" s="360"/>
      <c r="I102" s="360"/>
      <c r="J102" s="360"/>
      <c r="K102" s="360"/>
      <c r="L102" s="360"/>
      <c r="M102" s="360"/>
      <c r="N102" s="360"/>
      <c r="O102" s="360"/>
      <c r="P102" s="360"/>
      <c r="Q102" s="360"/>
      <c r="R102" s="360"/>
      <c r="S102" s="361"/>
      <c r="T102" s="359"/>
      <c r="U102" s="369">
        <v>37</v>
      </c>
      <c r="V102" s="375"/>
      <c r="W102" s="376"/>
      <c r="Y102" s="360"/>
      <c r="Z102" s="360"/>
      <c r="AA102" s="360"/>
      <c r="AB102" s="360"/>
      <c r="AC102" s="360"/>
      <c r="AD102" s="360"/>
      <c r="AE102" s="360"/>
      <c r="AF102" s="360"/>
      <c r="AG102" s="360"/>
      <c r="AH102" s="360"/>
      <c r="AI102" s="360"/>
      <c r="AJ102" s="360"/>
      <c r="AK102" s="360"/>
      <c r="AL102" s="361"/>
    </row>
    <row r="103" spans="1:38">
      <c r="A103" s="359"/>
      <c r="B103" s="369">
        <v>38</v>
      </c>
      <c r="C103" s="375"/>
      <c r="D103" s="376"/>
      <c r="F103" s="360"/>
      <c r="G103" s="360"/>
      <c r="H103" s="360"/>
      <c r="I103" s="360"/>
      <c r="J103" s="360"/>
      <c r="K103" s="360"/>
      <c r="L103" s="360"/>
      <c r="M103" s="360"/>
      <c r="N103" s="360"/>
      <c r="O103" s="360"/>
      <c r="P103" s="360"/>
      <c r="Q103" s="360"/>
      <c r="R103" s="360"/>
      <c r="S103" s="361"/>
      <c r="T103" s="359"/>
      <c r="U103" s="369">
        <v>38</v>
      </c>
      <c r="V103" s="375"/>
      <c r="W103" s="376"/>
      <c r="Y103" s="360"/>
      <c r="Z103" s="360"/>
      <c r="AA103" s="360"/>
      <c r="AB103" s="360"/>
      <c r="AC103" s="360"/>
      <c r="AD103" s="360"/>
      <c r="AE103" s="360"/>
      <c r="AF103" s="360"/>
      <c r="AG103" s="360"/>
      <c r="AH103" s="360"/>
      <c r="AI103" s="360"/>
      <c r="AJ103" s="360"/>
      <c r="AK103" s="360"/>
      <c r="AL103" s="361"/>
    </row>
    <row r="104" spans="1:38">
      <c r="A104" s="359"/>
      <c r="B104" s="369">
        <v>39</v>
      </c>
      <c r="C104" s="375"/>
      <c r="D104" s="376"/>
      <c r="F104" s="360"/>
      <c r="G104" s="360"/>
      <c r="H104" s="360"/>
      <c r="I104" s="360"/>
      <c r="J104" s="360"/>
      <c r="K104" s="360"/>
      <c r="L104" s="360"/>
      <c r="M104" s="360"/>
      <c r="N104" s="360"/>
      <c r="O104" s="360"/>
      <c r="P104" s="360"/>
      <c r="Q104" s="360"/>
      <c r="R104" s="360"/>
      <c r="S104" s="361"/>
      <c r="T104" s="359"/>
      <c r="U104" s="369">
        <v>39</v>
      </c>
      <c r="V104" s="375"/>
      <c r="W104" s="376"/>
      <c r="Y104" s="360"/>
      <c r="Z104" s="360"/>
      <c r="AA104" s="360"/>
      <c r="AB104" s="360"/>
      <c r="AC104" s="360"/>
      <c r="AD104" s="360"/>
      <c r="AE104" s="360"/>
      <c r="AF104" s="360"/>
      <c r="AG104" s="360"/>
      <c r="AH104" s="360"/>
      <c r="AI104" s="360"/>
      <c r="AJ104" s="360"/>
      <c r="AK104" s="360"/>
      <c r="AL104" s="361"/>
    </row>
    <row r="105" spans="1:38">
      <c r="A105" s="359"/>
      <c r="B105" s="369">
        <v>40</v>
      </c>
      <c r="C105" s="375"/>
      <c r="D105" s="376"/>
      <c r="F105" s="360"/>
      <c r="G105" s="360"/>
      <c r="H105" s="360"/>
      <c r="I105" s="360"/>
      <c r="J105" s="360"/>
      <c r="K105" s="360"/>
      <c r="L105" s="360"/>
      <c r="M105" s="360"/>
      <c r="N105" s="360"/>
      <c r="O105" s="360"/>
      <c r="P105" s="360"/>
      <c r="Q105" s="360"/>
      <c r="R105" s="360"/>
      <c r="S105" s="361"/>
      <c r="T105" s="359"/>
      <c r="U105" s="369">
        <v>40</v>
      </c>
      <c r="V105" s="375"/>
      <c r="W105" s="376"/>
      <c r="Y105" s="360"/>
      <c r="Z105" s="360"/>
      <c r="AA105" s="360"/>
      <c r="AB105" s="360"/>
      <c r="AC105" s="360"/>
      <c r="AD105" s="360"/>
      <c r="AE105" s="360"/>
      <c r="AF105" s="360"/>
      <c r="AG105" s="360"/>
      <c r="AH105" s="360"/>
      <c r="AI105" s="360"/>
      <c r="AJ105" s="360"/>
      <c r="AK105" s="360"/>
      <c r="AL105" s="361"/>
    </row>
    <row r="106" spans="1:38">
      <c r="A106" s="359"/>
      <c r="B106" s="369">
        <v>41</v>
      </c>
      <c r="C106" s="375"/>
      <c r="D106" s="376"/>
      <c r="F106" s="360"/>
      <c r="G106" s="360"/>
      <c r="H106" s="360"/>
      <c r="I106" s="360"/>
      <c r="J106" s="360"/>
      <c r="K106" s="360"/>
      <c r="L106" s="360"/>
      <c r="M106" s="360"/>
      <c r="N106" s="360"/>
      <c r="O106" s="360"/>
      <c r="P106" s="360"/>
      <c r="Q106" s="360"/>
      <c r="R106" s="360"/>
      <c r="S106" s="361"/>
      <c r="T106" s="359"/>
      <c r="U106" s="369">
        <v>41</v>
      </c>
      <c r="V106" s="375"/>
      <c r="W106" s="376"/>
      <c r="Y106" s="360"/>
      <c r="Z106" s="360"/>
      <c r="AA106" s="360"/>
      <c r="AB106" s="360"/>
      <c r="AC106" s="360"/>
      <c r="AD106" s="360"/>
      <c r="AE106" s="360"/>
      <c r="AF106" s="360"/>
      <c r="AG106" s="360"/>
      <c r="AH106" s="360"/>
      <c r="AI106" s="360"/>
      <c r="AJ106" s="360"/>
      <c r="AK106" s="360"/>
      <c r="AL106" s="361"/>
    </row>
    <row r="107" spans="1:38">
      <c r="A107" s="359"/>
      <c r="B107" s="369">
        <v>42</v>
      </c>
      <c r="C107" s="375"/>
      <c r="D107" s="376"/>
      <c r="F107" s="360"/>
      <c r="G107" s="360"/>
      <c r="H107" s="360"/>
      <c r="I107" s="360"/>
      <c r="J107" s="360"/>
      <c r="K107" s="360"/>
      <c r="L107" s="360"/>
      <c r="M107" s="360"/>
      <c r="N107" s="360"/>
      <c r="O107" s="360"/>
      <c r="P107" s="360"/>
      <c r="Q107" s="360"/>
      <c r="R107" s="360"/>
      <c r="S107" s="361"/>
      <c r="T107" s="359"/>
      <c r="U107" s="369">
        <v>42</v>
      </c>
      <c r="V107" s="375"/>
      <c r="W107" s="376"/>
      <c r="Y107" s="360"/>
      <c r="Z107" s="360"/>
      <c r="AA107" s="360"/>
      <c r="AB107" s="360"/>
      <c r="AC107" s="360"/>
      <c r="AD107" s="360"/>
      <c r="AE107" s="360"/>
      <c r="AF107" s="360"/>
      <c r="AG107" s="360"/>
      <c r="AH107" s="360"/>
      <c r="AI107" s="360"/>
      <c r="AJ107" s="360"/>
      <c r="AK107" s="360"/>
      <c r="AL107" s="361"/>
    </row>
    <row r="108" spans="1:38">
      <c r="A108" s="359"/>
      <c r="B108" s="369">
        <v>43</v>
      </c>
      <c r="C108" s="375"/>
      <c r="D108" s="376"/>
      <c r="F108" s="360"/>
      <c r="G108" s="360"/>
      <c r="H108" s="360"/>
      <c r="I108" s="360"/>
      <c r="J108" s="360"/>
      <c r="K108" s="360"/>
      <c r="L108" s="360"/>
      <c r="M108" s="360"/>
      <c r="N108" s="360"/>
      <c r="O108" s="360"/>
      <c r="P108" s="360"/>
      <c r="Q108" s="360"/>
      <c r="R108" s="360"/>
      <c r="S108" s="361"/>
      <c r="T108" s="359"/>
      <c r="U108" s="369">
        <v>43</v>
      </c>
      <c r="V108" s="375"/>
      <c r="W108" s="376"/>
      <c r="Y108" s="360"/>
      <c r="Z108" s="360"/>
      <c r="AA108" s="360"/>
      <c r="AB108" s="360"/>
      <c r="AC108" s="360"/>
      <c r="AD108" s="360"/>
      <c r="AE108" s="360"/>
      <c r="AF108" s="360"/>
      <c r="AG108" s="360"/>
      <c r="AH108" s="360"/>
      <c r="AI108" s="360"/>
      <c r="AJ108" s="360"/>
      <c r="AK108" s="360"/>
      <c r="AL108" s="361"/>
    </row>
    <row r="109" spans="1:38">
      <c r="A109" s="359"/>
      <c r="B109" s="369">
        <v>44</v>
      </c>
      <c r="C109" s="375"/>
      <c r="D109" s="376"/>
      <c r="F109" s="360"/>
      <c r="G109" s="360"/>
      <c r="H109" s="360"/>
      <c r="I109" s="360"/>
      <c r="J109" s="360"/>
      <c r="K109" s="360"/>
      <c r="L109" s="360"/>
      <c r="M109" s="360"/>
      <c r="N109" s="360"/>
      <c r="O109" s="360"/>
      <c r="P109" s="360"/>
      <c r="Q109" s="360"/>
      <c r="R109" s="360"/>
      <c r="S109" s="361"/>
      <c r="T109" s="359"/>
      <c r="U109" s="369">
        <v>44</v>
      </c>
      <c r="V109" s="375"/>
      <c r="W109" s="376"/>
      <c r="Y109" s="360"/>
      <c r="Z109" s="360"/>
      <c r="AA109" s="360"/>
      <c r="AB109" s="360"/>
      <c r="AC109" s="360"/>
      <c r="AD109" s="360"/>
      <c r="AE109" s="360"/>
      <c r="AF109" s="360"/>
      <c r="AG109" s="360"/>
      <c r="AH109" s="360"/>
      <c r="AI109" s="360"/>
      <c r="AJ109" s="360"/>
      <c r="AK109" s="360"/>
      <c r="AL109" s="361"/>
    </row>
    <row r="110" spans="1:38">
      <c r="A110" s="359"/>
      <c r="B110" s="369">
        <v>45</v>
      </c>
      <c r="C110" s="375"/>
      <c r="D110" s="376"/>
      <c r="F110" s="360"/>
      <c r="G110" s="360"/>
      <c r="H110" s="360"/>
      <c r="I110" s="360"/>
      <c r="J110" s="360"/>
      <c r="K110" s="360"/>
      <c r="L110" s="360"/>
      <c r="M110" s="360"/>
      <c r="N110" s="360"/>
      <c r="O110" s="360"/>
      <c r="P110" s="360"/>
      <c r="Q110" s="360"/>
      <c r="R110" s="360"/>
      <c r="S110" s="361"/>
      <c r="T110" s="359"/>
      <c r="U110" s="369">
        <v>45</v>
      </c>
      <c r="V110" s="375"/>
      <c r="W110" s="376"/>
      <c r="Y110" s="360"/>
      <c r="Z110" s="360"/>
      <c r="AA110" s="360"/>
      <c r="AB110" s="360"/>
      <c r="AC110" s="360"/>
      <c r="AD110" s="360"/>
      <c r="AE110" s="360"/>
      <c r="AF110" s="360"/>
      <c r="AG110" s="360"/>
      <c r="AH110" s="360"/>
      <c r="AI110" s="360"/>
      <c r="AJ110" s="360"/>
      <c r="AK110" s="360"/>
      <c r="AL110" s="361"/>
    </row>
    <row r="111" spans="1:38">
      <c r="A111" s="359"/>
      <c r="B111" s="369">
        <v>46</v>
      </c>
      <c r="C111" s="375"/>
      <c r="D111" s="376"/>
      <c r="F111" s="360"/>
      <c r="G111" s="360"/>
      <c r="H111" s="360"/>
      <c r="I111" s="360"/>
      <c r="J111" s="360"/>
      <c r="K111" s="360"/>
      <c r="L111" s="360"/>
      <c r="M111" s="360"/>
      <c r="N111" s="360"/>
      <c r="O111" s="360"/>
      <c r="P111" s="360"/>
      <c r="Q111" s="360"/>
      <c r="R111" s="360"/>
      <c r="S111" s="361"/>
      <c r="T111" s="359"/>
      <c r="U111" s="369">
        <v>46</v>
      </c>
      <c r="V111" s="375"/>
      <c r="W111" s="376"/>
      <c r="Y111" s="360"/>
      <c r="Z111" s="360"/>
      <c r="AA111" s="360"/>
      <c r="AB111" s="360"/>
      <c r="AC111" s="360"/>
      <c r="AD111" s="360"/>
      <c r="AE111" s="360"/>
      <c r="AF111" s="360"/>
      <c r="AG111" s="360"/>
      <c r="AH111" s="360"/>
      <c r="AI111" s="360"/>
      <c r="AJ111" s="360"/>
      <c r="AK111" s="360"/>
      <c r="AL111" s="361"/>
    </row>
    <row r="112" spans="1:38">
      <c r="A112" s="359"/>
      <c r="B112" s="369">
        <v>47</v>
      </c>
      <c r="C112" s="375"/>
      <c r="D112" s="376"/>
      <c r="F112" s="360"/>
      <c r="G112" s="360"/>
      <c r="H112" s="360"/>
      <c r="I112" s="360"/>
      <c r="J112" s="360"/>
      <c r="K112" s="360"/>
      <c r="L112" s="360"/>
      <c r="M112" s="360"/>
      <c r="N112" s="360"/>
      <c r="O112" s="360"/>
      <c r="P112" s="360"/>
      <c r="Q112" s="360"/>
      <c r="R112" s="360"/>
      <c r="S112" s="361"/>
      <c r="T112" s="359"/>
      <c r="U112" s="369">
        <v>47</v>
      </c>
      <c r="V112" s="375"/>
      <c r="W112" s="376"/>
      <c r="Y112" s="360"/>
      <c r="Z112" s="360"/>
      <c r="AA112" s="360"/>
      <c r="AB112" s="360"/>
      <c r="AC112" s="360"/>
      <c r="AD112" s="360"/>
      <c r="AE112" s="360"/>
      <c r="AF112" s="360"/>
      <c r="AG112" s="360"/>
      <c r="AH112" s="360"/>
      <c r="AI112" s="360"/>
      <c r="AJ112" s="360"/>
      <c r="AK112" s="360"/>
      <c r="AL112" s="361"/>
    </row>
    <row r="113" spans="1:38">
      <c r="A113" s="359"/>
      <c r="B113" s="369">
        <v>48</v>
      </c>
      <c r="C113" s="375"/>
      <c r="D113" s="376"/>
      <c r="F113" s="360"/>
      <c r="G113" s="360"/>
      <c r="H113" s="360"/>
      <c r="I113" s="360"/>
      <c r="J113" s="360"/>
      <c r="K113" s="360"/>
      <c r="L113" s="360"/>
      <c r="M113" s="360"/>
      <c r="N113" s="360"/>
      <c r="O113" s="360"/>
      <c r="P113" s="360"/>
      <c r="Q113" s="360"/>
      <c r="R113" s="360"/>
      <c r="S113" s="361"/>
      <c r="T113" s="359"/>
      <c r="U113" s="369">
        <v>48</v>
      </c>
      <c r="V113" s="375"/>
      <c r="W113" s="376"/>
      <c r="Y113" s="360"/>
      <c r="Z113" s="360"/>
      <c r="AA113" s="360"/>
      <c r="AB113" s="360"/>
      <c r="AC113" s="360"/>
      <c r="AD113" s="360"/>
      <c r="AE113" s="360"/>
      <c r="AF113" s="360"/>
      <c r="AG113" s="360"/>
      <c r="AH113" s="360"/>
      <c r="AI113" s="360"/>
      <c r="AJ113" s="360"/>
      <c r="AK113" s="360"/>
      <c r="AL113" s="361"/>
    </row>
    <row r="114" spans="1:38">
      <c r="A114" s="359"/>
      <c r="B114" s="369">
        <v>49</v>
      </c>
      <c r="C114" s="375"/>
      <c r="D114" s="376"/>
      <c r="F114" s="360"/>
      <c r="G114" s="360"/>
      <c r="H114" s="360"/>
      <c r="I114" s="360"/>
      <c r="J114" s="360"/>
      <c r="K114" s="360"/>
      <c r="L114" s="360"/>
      <c r="M114" s="360"/>
      <c r="N114" s="360"/>
      <c r="O114" s="360"/>
      <c r="P114" s="360"/>
      <c r="Q114" s="360"/>
      <c r="R114" s="360"/>
      <c r="S114" s="361"/>
      <c r="T114" s="359"/>
      <c r="U114" s="369">
        <v>49</v>
      </c>
      <c r="V114" s="375"/>
      <c r="W114" s="376"/>
      <c r="Y114" s="360"/>
      <c r="Z114" s="360"/>
      <c r="AA114" s="360"/>
      <c r="AB114" s="360"/>
      <c r="AC114" s="360"/>
      <c r="AD114" s="360"/>
      <c r="AE114" s="360"/>
      <c r="AF114" s="360"/>
      <c r="AG114" s="360"/>
      <c r="AH114" s="360"/>
      <c r="AI114" s="360"/>
      <c r="AJ114" s="360"/>
      <c r="AK114" s="360"/>
      <c r="AL114" s="361"/>
    </row>
    <row r="115" spans="1:38">
      <c r="A115" s="359"/>
      <c r="B115" s="369">
        <v>50</v>
      </c>
      <c r="C115" s="375"/>
      <c r="D115" s="376"/>
      <c r="F115" s="360"/>
      <c r="G115" s="360"/>
      <c r="H115" s="360"/>
      <c r="I115" s="360"/>
      <c r="J115" s="360"/>
      <c r="K115" s="360"/>
      <c r="L115" s="360"/>
      <c r="M115" s="360"/>
      <c r="N115" s="360"/>
      <c r="O115" s="360"/>
      <c r="P115" s="360"/>
      <c r="Q115" s="360"/>
      <c r="R115" s="360"/>
      <c r="S115" s="361"/>
      <c r="T115" s="359"/>
      <c r="U115" s="369">
        <v>50</v>
      </c>
      <c r="V115" s="375"/>
      <c r="W115" s="376"/>
      <c r="Y115" s="360"/>
      <c r="Z115" s="360"/>
      <c r="AA115" s="360"/>
      <c r="AB115" s="360"/>
      <c r="AC115" s="360"/>
      <c r="AD115" s="360"/>
      <c r="AE115" s="360"/>
      <c r="AF115" s="360"/>
      <c r="AG115" s="360"/>
      <c r="AH115" s="360"/>
      <c r="AI115" s="360"/>
      <c r="AJ115" s="360"/>
      <c r="AK115" s="360"/>
      <c r="AL115" s="361"/>
    </row>
    <row r="116" spans="1:38">
      <c r="A116" s="359"/>
      <c r="B116" s="369">
        <v>51</v>
      </c>
      <c r="C116" s="375"/>
      <c r="D116" s="376"/>
      <c r="F116" s="360"/>
      <c r="G116" s="360"/>
      <c r="H116" s="360"/>
      <c r="I116" s="360"/>
      <c r="J116" s="360"/>
      <c r="K116" s="360"/>
      <c r="L116" s="360"/>
      <c r="M116" s="360"/>
      <c r="N116" s="360"/>
      <c r="O116" s="360"/>
      <c r="P116" s="360"/>
      <c r="Q116" s="360"/>
      <c r="R116" s="360"/>
      <c r="S116" s="361"/>
      <c r="T116" s="359"/>
      <c r="U116" s="369">
        <v>51</v>
      </c>
      <c r="V116" s="375"/>
      <c r="W116" s="376"/>
      <c r="Y116" s="360"/>
      <c r="Z116" s="360"/>
      <c r="AA116" s="360"/>
      <c r="AB116" s="360"/>
      <c r="AC116" s="360"/>
      <c r="AD116" s="360"/>
      <c r="AE116" s="360"/>
      <c r="AF116" s="360"/>
      <c r="AG116" s="360"/>
      <c r="AH116" s="360"/>
      <c r="AI116" s="360"/>
      <c r="AJ116" s="360"/>
      <c r="AK116" s="360"/>
      <c r="AL116" s="361"/>
    </row>
    <row r="117" spans="1:38">
      <c r="A117" s="359"/>
      <c r="B117" s="369">
        <v>52</v>
      </c>
      <c r="C117" s="375"/>
      <c r="D117" s="376"/>
      <c r="F117" s="360"/>
      <c r="G117" s="360"/>
      <c r="H117" s="360"/>
      <c r="I117" s="360"/>
      <c r="J117" s="360"/>
      <c r="K117" s="360"/>
      <c r="L117" s="360"/>
      <c r="M117" s="360"/>
      <c r="N117" s="360"/>
      <c r="O117" s="360"/>
      <c r="P117" s="360"/>
      <c r="Q117" s="360"/>
      <c r="R117" s="360"/>
      <c r="S117" s="361"/>
      <c r="T117" s="359"/>
      <c r="U117" s="369">
        <v>52</v>
      </c>
      <c r="V117" s="375"/>
      <c r="W117" s="376"/>
      <c r="Y117" s="360"/>
      <c r="Z117" s="360"/>
      <c r="AA117" s="360"/>
      <c r="AB117" s="360"/>
      <c r="AC117" s="360"/>
      <c r="AD117" s="360"/>
      <c r="AE117" s="360"/>
      <c r="AF117" s="360"/>
      <c r="AG117" s="360"/>
      <c r="AH117" s="360"/>
      <c r="AI117" s="360"/>
      <c r="AJ117" s="360"/>
      <c r="AK117" s="360"/>
      <c r="AL117" s="361"/>
    </row>
    <row r="118" spans="1:38">
      <c r="A118" s="359"/>
      <c r="B118" s="369">
        <v>53</v>
      </c>
      <c r="C118" s="375"/>
      <c r="D118" s="376"/>
      <c r="F118" s="360"/>
      <c r="G118" s="360"/>
      <c r="H118" s="360"/>
      <c r="I118" s="360"/>
      <c r="J118" s="360"/>
      <c r="K118" s="360"/>
      <c r="L118" s="360"/>
      <c r="M118" s="360"/>
      <c r="N118" s="360"/>
      <c r="O118" s="360"/>
      <c r="P118" s="360"/>
      <c r="Q118" s="360"/>
      <c r="R118" s="360"/>
      <c r="S118" s="361"/>
      <c r="T118" s="359"/>
      <c r="U118" s="369">
        <v>53</v>
      </c>
      <c r="V118" s="375"/>
      <c r="W118" s="376"/>
      <c r="Y118" s="360"/>
      <c r="Z118" s="360"/>
      <c r="AA118" s="360"/>
      <c r="AB118" s="360"/>
      <c r="AC118" s="360"/>
      <c r="AD118" s="360"/>
      <c r="AE118" s="360"/>
      <c r="AF118" s="360"/>
      <c r="AG118" s="360"/>
      <c r="AH118" s="360"/>
      <c r="AI118" s="360"/>
      <c r="AJ118" s="360"/>
      <c r="AK118" s="360"/>
      <c r="AL118" s="361"/>
    </row>
    <row r="119" spans="1:38">
      <c r="A119" s="359"/>
      <c r="B119" s="369">
        <v>54</v>
      </c>
      <c r="C119" s="375"/>
      <c r="D119" s="376"/>
      <c r="F119" s="360"/>
      <c r="G119" s="360"/>
      <c r="H119" s="360"/>
      <c r="I119" s="360"/>
      <c r="J119" s="360"/>
      <c r="K119" s="360"/>
      <c r="L119" s="360"/>
      <c r="M119" s="360"/>
      <c r="N119" s="360"/>
      <c r="O119" s="360"/>
      <c r="P119" s="360"/>
      <c r="Q119" s="360"/>
      <c r="R119" s="360"/>
      <c r="S119" s="361"/>
      <c r="T119" s="359"/>
      <c r="U119" s="369">
        <v>54</v>
      </c>
      <c r="V119" s="375"/>
      <c r="W119" s="376"/>
      <c r="Y119" s="360"/>
      <c r="Z119" s="360"/>
      <c r="AA119" s="360"/>
      <c r="AB119" s="360"/>
      <c r="AC119" s="360"/>
      <c r="AD119" s="360"/>
      <c r="AE119" s="360"/>
      <c r="AF119" s="360"/>
      <c r="AG119" s="360"/>
      <c r="AH119" s="360"/>
      <c r="AI119" s="360"/>
      <c r="AJ119" s="360"/>
      <c r="AK119" s="360"/>
      <c r="AL119" s="361"/>
    </row>
    <row r="120" spans="1:38">
      <c r="A120" s="359"/>
      <c r="B120" s="369">
        <v>55</v>
      </c>
      <c r="C120" s="375"/>
      <c r="D120" s="376"/>
      <c r="F120" s="360"/>
      <c r="G120" s="360"/>
      <c r="H120" s="360"/>
      <c r="I120" s="360"/>
      <c r="J120" s="360"/>
      <c r="K120" s="360"/>
      <c r="L120" s="360"/>
      <c r="M120" s="360"/>
      <c r="N120" s="360"/>
      <c r="O120" s="360"/>
      <c r="P120" s="360"/>
      <c r="Q120" s="360"/>
      <c r="R120" s="360"/>
      <c r="S120" s="361"/>
      <c r="T120" s="359"/>
      <c r="U120" s="369">
        <v>55</v>
      </c>
      <c r="V120" s="375"/>
      <c r="W120" s="376"/>
      <c r="Y120" s="360"/>
      <c r="Z120" s="360"/>
      <c r="AA120" s="360"/>
      <c r="AB120" s="360"/>
      <c r="AC120" s="360"/>
      <c r="AD120" s="360"/>
      <c r="AE120" s="360"/>
      <c r="AF120" s="360"/>
      <c r="AG120" s="360"/>
      <c r="AH120" s="360"/>
      <c r="AI120" s="360"/>
      <c r="AJ120" s="360"/>
      <c r="AK120" s="360"/>
      <c r="AL120" s="361"/>
    </row>
    <row r="121" spans="1:38">
      <c r="A121" s="359"/>
      <c r="B121" s="369">
        <v>56</v>
      </c>
      <c r="C121" s="375"/>
      <c r="D121" s="376"/>
      <c r="F121" s="360"/>
      <c r="G121" s="360"/>
      <c r="H121" s="360"/>
      <c r="I121" s="360"/>
      <c r="J121" s="360"/>
      <c r="K121" s="360"/>
      <c r="L121" s="360"/>
      <c r="M121" s="360"/>
      <c r="N121" s="360"/>
      <c r="O121" s="360"/>
      <c r="P121" s="360"/>
      <c r="Q121" s="360"/>
      <c r="R121" s="360"/>
      <c r="S121" s="361"/>
      <c r="T121" s="359"/>
      <c r="U121" s="369">
        <v>56</v>
      </c>
      <c r="V121" s="375"/>
      <c r="W121" s="376"/>
      <c r="Y121" s="360"/>
      <c r="Z121" s="360"/>
      <c r="AA121" s="360"/>
      <c r="AB121" s="360"/>
      <c r="AC121" s="360"/>
      <c r="AD121" s="360"/>
      <c r="AE121" s="360"/>
      <c r="AF121" s="360"/>
      <c r="AG121" s="360"/>
      <c r="AH121" s="360"/>
      <c r="AI121" s="360"/>
      <c r="AJ121" s="360"/>
      <c r="AK121" s="360"/>
      <c r="AL121" s="361"/>
    </row>
    <row r="122" spans="1:38">
      <c r="A122" s="359"/>
      <c r="B122" s="369">
        <v>57</v>
      </c>
      <c r="C122" s="375"/>
      <c r="D122" s="376"/>
      <c r="F122" s="360"/>
      <c r="G122" s="360"/>
      <c r="H122" s="360"/>
      <c r="I122" s="360"/>
      <c r="J122" s="360"/>
      <c r="K122" s="360"/>
      <c r="L122" s="360"/>
      <c r="M122" s="360"/>
      <c r="N122" s="360"/>
      <c r="O122" s="360"/>
      <c r="P122" s="360"/>
      <c r="Q122" s="360"/>
      <c r="R122" s="360"/>
      <c r="S122" s="361"/>
      <c r="T122" s="359"/>
      <c r="U122" s="369">
        <v>57</v>
      </c>
      <c r="V122" s="375"/>
      <c r="W122" s="376"/>
      <c r="Y122" s="360"/>
      <c r="Z122" s="360"/>
      <c r="AA122" s="360"/>
      <c r="AB122" s="360"/>
      <c r="AC122" s="360"/>
      <c r="AD122" s="360"/>
      <c r="AE122" s="360"/>
      <c r="AF122" s="360"/>
      <c r="AG122" s="360"/>
      <c r="AH122" s="360"/>
      <c r="AI122" s="360"/>
      <c r="AJ122" s="360"/>
      <c r="AK122" s="360"/>
      <c r="AL122" s="361"/>
    </row>
    <row r="123" spans="1:38">
      <c r="A123" s="359"/>
      <c r="B123" s="369">
        <v>58</v>
      </c>
      <c r="C123" s="375"/>
      <c r="D123" s="376"/>
      <c r="F123" s="360"/>
      <c r="G123" s="360"/>
      <c r="H123" s="360"/>
      <c r="I123" s="360"/>
      <c r="J123" s="360"/>
      <c r="K123" s="360"/>
      <c r="L123" s="360"/>
      <c r="M123" s="360"/>
      <c r="N123" s="360"/>
      <c r="O123" s="360"/>
      <c r="P123" s="360"/>
      <c r="Q123" s="360"/>
      <c r="R123" s="360"/>
      <c r="S123" s="361"/>
      <c r="T123" s="359"/>
      <c r="U123" s="369">
        <v>58</v>
      </c>
      <c r="V123" s="375"/>
      <c r="W123" s="376"/>
      <c r="Y123" s="360"/>
      <c r="Z123" s="360"/>
      <c r="AA123" s="360"/>
      <c r="AB123" s="360"/>
      <c r="AC123" s="360"/>
      <c r="AD123" s="360"/>
      <c r="AE123" s="360"/>
      <c r="AF123" s="360"/>
      <c r="AG123" s="360"/>
      <c r="AH123" s="360"/>
      <c r="AI123" s="360"/>
      <c r="AJ123" s="360"/>
      <c r="AK123" s="360"/>
      <c r="AL123" s="361"/>
    </row>
    <row r="124" spans="1:38">
      <c r="A124" s="359"/>
      <c r="B124" s="369">
        <v>59</v>
      </c>
      <c r="C124" s="375"/>
      <c r="D124" s="376"/>
      <c r="F124" s="360"/>
      <c r="G124" s="360"/>
      <c r="H124" s="360"/>
      <c r="I124" s="360"/>
      <c r="J124" s="360"/>
      <c r="K124" s="360"/>
      <c r="L124" s="360"/>
      <c r="M124" s="360"/>
      <c r="N124" s="360"/>
      <c r="O124" s="360"/>
      <c r="P124" s="360"/>
      <c r="Q124" s="360"/>
      <c r="R124" s="360"/>
      <c r="S124" s="361"/>
      <c r="T124" s="359"/>
      <c r="U124" s="369">
        <v>59</v>
      </c>
      <c r="V124" s="375"/>
      <c r="W124" s="376"/>
      <c r="Y124" s="360"/>
      <c r="Z124" s="360"/>
      <c r="AA124" s="360"/>
      <c r="AB124" s="360"/>
      <c r="AC124" s="360"/>
      <c r="AD124" s="360"/>
      <c r="AE124" s="360"/>
      <c r="AF124" s="360"/>
      <c r="AG124" s="360"/>
      <c r="AH124" s="360"/>
      <c r="AI124" s="360"/>
      <c r="AJ124" s="360"/>
      <c r="AK124" s="360"/>
      <c r="AL124" s="361"/>
    </row>
    <row r="125" spans="1:38">
      <c r="A125" s="359"/>
      <c r="B125" s="369">
        <v>60</v>
      </c>
      <c r="C125" s="375"/>
      <c r="D125" s="376"/>
      <c r="F125" s="360"/>
      <c r="G125" s="360"/>
      <c r="H125" s="360"/>
      <c r="I125" s="360"/>
      <c r="J125" s="360"/>
      <c r="K125" s="360"/>
      <c r="L125" s="360"/>
      <c r="M125" s="360"/>
      <c r="N125" s="360"/>
      <c r="O125" s="360"/>
      <c r="P125" s="360"/>
      <c r="Q125" s="360"/>
      <c r="R125" s="360"/>
      <c r="S125" s="361"/>
      <c r="T125" s="359"/>
      <c r="U125" s="369">
        <v>60</v>
      </c>
      <c r="V125" s="375"/>
      <c r="W125" s="376"/>
      <c r="Y125" s="360"/>
      <c r="Z125" s="360"/>
      <c r="AA125" s="360"/>
      <c r="AB125" s="360"/>
      <c r="AC125" s="360"/>
      <c r="AD125" s="360"/>
      <c r="AE125" s="360"/>
      <c r="AF125" s="360"/>
      <c r="AG125" s="360"/>
      <c r="AH125" s="360"/>
      <c r="AI125" s="360"/>
      <c r="AJ125" s="360"/>
      <c r="AK125" s="360"/>
      <c r="AL125" s="361"/>
    </row>
    <row r="126" spans="1:38">
      <c r="A126" s="359"/>
      <c r="B126" s="369">
        <v>61</v>
      </c>
      <c r="C126" s="375"/>
      <c r="D126" s="376"/>
      <c r="F126" s="360"/>
      <c r="G126" s="360"/>
      <c r="H126" s="360"/>
      <c r="I126" s="360"/>
      <c r="J126" s="360"/>
      <c r="K126" s="360"/>
      <c r="L126" s="360"/>
      <c r="M126" s="360"/>
      <c r="N126" s="360"/>
      <c r="O126" s="360"/>
      <c r="P126" s="360"/>
      <c r="Q126" s="360"/>
      <c r="R126" s="360"/>
      <c r="S126" s="361"/>
      <c r="T126" s="359"/>
      <c r="U126" s="369">
        <v>61</v>
      </c>
      <c r="V126" s="375"/>
      <c r="W126" s="376"/>
      <c r="Y126" s="360"/>
      <c r="Z126" s="360"/>
      <c r="AA126" s="360"/>
      <c r="AB126" s="360"/>
      <c r="AC126" s="360"/>
      <c r="AD126" s="360"/>
      <c r="AE126" s="360"/>
      <c r="AF126" s="360"/>
      <c r="AG126" s="360"/>
      <c r="AH126" s="360"/>
      <c r="AI126" s="360"/>
      <c r="AJ126" s="360"/>
      <c r="AK126" s="360"/>
      <c r="AL126" s="361"/>
    </row>
    <row r="127" spans="1:38">
      <c r="A127" s="359"/>
      <c r="B127" s="369">
        <v>62</v>
      </c>
      <c r="C127" s="375"/>
      <c r="D127" s="376"/>
      <c r="F127" s="360"/>
      <c r="G127" s="360"/>
      <c r="H127" s="360"/>
      <c r="I127" s="360"/>
      <c r="J127" s="360"/>
      <c r="K127" s="360"/>
      <c r="L127" s="360"/>
      <c r="M127" s="360"/>
      <c r="N127" s="360"/>
      <c r="O127" s="360"/>
      <c r="P127" s="360"/>
      <c r="Q127" s="360"/>
      <c r="R127" s="360"/>
      <c r="S127" s="361"/>
      <c r="T127" s="359"/>
      <c r="U127" s="369">
        <v>62</v>
      </c>
      <c r="V127" s="375"/>
      <c r="W127" s="376"/>
      <c r="Y127" s="360"/>
      <c r="Z127" s="360"/>
      <c r="AA127" s="360"/>
      <c r="AB127" s="360"/>
      <c r="AC127" s="360"/>
      <c r="AD127" s="360"/>
      <c r="AE127" s="360"/>
      <c r="AF127" s="360"/>
      <c r="AG127" s="360"/>
      <c r="AH127" s="360"/>
      <c r="AI127" s="360"/>
      <c r="AJ127" s="360"/>
      <c r="AK127" s="360"/>
      <c r="AL127" s="361"/>
    </row>
    <row r="128" spans="1:38">
      <c r="A128" s="359"/>
      <c r="B128" s="369">
        <v>63</v>
      </c>
      <c r="C128" s="375"/>
      <c r="D128" s="376"/>
      <c r="F128" s="360"/>
      <c r="G128" s="360"/>
      <c r="H128" s="360"/>
      <c r="I128" s="360"/>
      <c r="J128" s="360"/>
      <c r="K128" s="360"/>
      <c r="L128" s="360"/>
      <c r="M128" s="360"/>
      <c r="N128" s="360"/>
      <c r="O128" s="360"/>
      <c r="P128" s="360"/>
      <c r="Q128" s="360"/>
      <c r="R128" s="360"/>
      <c r="S128" s="361"/>
      <c r="T128" s="359"/>
      <c r="U128" s="369">
        <v>63</v>
      </c>
      <c r="V128" s="375"/>
      <c r="W128" s="376"/>
      <c r="Y128" s="360"/>
      <c r="Z128" s="360"/>
      <c r="AA128" s="360"/>
      <c r="AB128" s="360"/>
      <c r="AC128" s="360"/>
      <c r="AD128" s="360"/>
      <c r="AE128" s="360"/>
      <c r="AF128" s="360"/>
      <c r="AG128" s="360"/>
      <c r="AH128" s="360"/>
      <c r="AI128" s="360"/>
      <c r="AJ128" s="360"/>
      <c r="AK128" s="360"/>
      <c r="AL128" s="361"/>
    </row>
    <row r="129" spans="1:38">
      <c r="A129" s="359"/>
      <c r="B129" s="369">
        <v>64</v>
      </c>
      <c r="C129" s="375"/>
      <c r="D129" s="376"/>
      <c r="F129" s="360"/>
      <c r="G129" s="360"/>
      <c r="H129" s="360"/>
      <c r="I129" s="360"/>
      <c r="J129" s="360"/>
      <c r="K129" s="360"/>
      <c r="L129" s="360"/>
      <c r="M129" s="360"/>
      <c r="N129" s="360"/>
      <c r="O129" s="360"/>
      <c r="P129" s="360"/>
      <c r="Q129" s="360"/>
      <c r="R129" s="360"/>
      <c r="S129" s="361"/>
      <c r="T129" s="359"/>
      <c r="U129" s="369">
        <v>64</v>
      </c>
      <c r="V129" s="375"/>
      <c r="W129" s="376"/>
      <c r="Y129" s="360"/>
      <c r="Z129" s="360"/>
      <c r="AA129" s="360"/>
      <c r="AB129" s="360"/>
      <c r="AC129" s="360"/>
      <c r="AD129" s="360"/>
      <c r="AE129" s="360"/>
      <c r="AF129" s="360"/>
      <c r="AG129" s="360"/>
      <c r="AH129" s="360"/>
      <c r="AI129" s="360"/>
      <c r="AJ129" s="360"/>
      <c r="AK129" s="360"/>
      <c r="AL129" s="361"/>
    </row>
    <row r="130" spans="1:38">
      <c r="A130" s="359"/>
      <c r="B130" s="369">
        <v>65</v>
      </c>
      <c r="C130" s="375"/>
      <c r="D130" s="376"/>
      <c r="F130" s="360"/>
      <c r="G130" s="360"/>
      <c r="H130" s="360"/>
      <c r="I130" s="360"/>
      <c r="J130" s="360"/>
      <c r="K130" s="360"/>
      <c r="L130" s="360"/>
      <c r="M130" s="360"/>
      <c r="N130" s="360"/>
      <c r="O130" s="360"/>
      <c r="P130" s="360"/>
      <c r="Q130" s="360"/>
      <c r="R130" s="360"/>
      <c r="S130" s="361"/>
      <c r="T130" s="359"/>
      <c r="U130" s="369">
        <v>65</v>
      </c>
      <c r="V130" s="375"/>
      <c r="W130" s="376"/>
      <c r="Y130" s="360"/>
      <c r="Z130" s="360"/>
      <c r="AA130" s="360"/>
      <c r="AB130" s="360"/>
      <c r="AC130" s="360"/>
      <c r="AD130" s="360"/>
      <c r="AE130" s="360"/>
      <c r="AF130" s="360"/>
      <c r="AG130" s="360"/>
      <c r="AH130" s="360"/>
      <c r="AI130" s="360"/>
      <c r="AJ130" s="360"/>
      <c r="AK130" s="360"/>
      <c r="AL130" s="361"/>
    </row>
    <row r="131" spans="1:38">
      <c r="A131" s="359"/>
      <c r="B131" s="369">
        <v>66</v>
      </c>
      <c r="C131" s="375"/>
      <c r="D131" s="376"/>
      <c r="F131" s="360"/>
      <c r="G131" s="360"/>
      <c r="H131" s="360"/>
      <c r="I131" s="360"/>
      <c r="J131" s="360"/>
      <c r="K131" s="360"/>
      <c r="L131" s="360"/>
      <c r="M131" s="360"/>
      <c r="N131" s="360"/>
      <c r="O131" s="360"/>
      <c r="P131" s="360"/>
      <c r="Q131" s="360"/>
      <c r="R131" s="360"/>
      <c r="S131" s="361"/>
      <c r="T131" s="359"/>
      <c r="U131" s="369">
        <v>66</v>
      </c>
      <c r="V131" s="375"/>
      <c r="W131" s="376"/>
      <c r="Y131" s="360"/>
      <c r="Z131" s="360"/>
      <c r="AA131" s="360"/>
      <c r="AB131" s="360"/>
      <c r="AC131" s="360"/>
      <c r="AD131" s="360"/>
      <c r="AE131" s="360"/>
      <c r="AF131" s="360"/>
      <c r="AG131" s="360"/>
      <c r="AH131" s="360"/>
      <c r="AI131" s="360"/>
      <c r="AJ131" s="360"/>
      <c r="AK131" s="360"/>
      <c r="AL131" s="361"/>
    </row>
    <row r="132" spans="1:38">
      <c r="A132" s="359"/>
      <c r="B132" s="369">
        <v>67</v>
      </c>
      <c r="C132" s="375"/>
      <c r="D132" s="376"/>
      <c r="F132" s="360"/>
      <c r="G132" s="360"/>
      <c r="H132" s="360"/>
      <c r="I132" s="360"/>
      <c r="J132" s="360"/>
      <c r="K132" s="360"/>
      <c r="L132" s="360"/>
      <c r="M132" s="360"/>
      <c r="N132" s="360"/>
      <c r="O132" s="360"/>
      <c r="P132" s="360"/>
      <c r="Q132" s="360"/>
      <c r="R132" s="360"/>
      <c r="S132" s="361"/>
      <c r="T132" s="359"/>
      <c r="U132" s="369">
        <v>67</v>
      </c>
      <c r="V132" s="375"/>
      <c r="W132" s="376"/>
      <c r="Y132" s="360"/>
      <c r="Z132" s="360"/>
      <c r="AA132" s="360"/>
      <c r="AB132" s="360"/>
      <c r="AC132" s="360"/>
      <c r="AD132" s="360"/>
      <c r="AE132" s="360"/>
      <c r="AF132" s="360"/>
      <c r="AG132" s="360"/>
      <c r="AH132" s="360"/>
      <c r="AI132" s="360"/>
      <c r="AJ132" s="360"/>
      <c r="AK132" s="360"/>
      <c r="AL132" s="361"/>
    </row>
    <row r="133" spans="1:38">
      <c r="A133" s="359"/>
      <c r="B133" s="369">
        <v>68</v>
      </c>
      <c r="C133" s="375"/>
      <c r="D133" s="376"/>
      <c r="F133" s="360"/>
      <c r="G133" s="360"/>
      <c r="H133" s="360"/>
      <c r="I133" s="360"/>
      <c r="J133" s="360"/>
      <c r="K133" s="360"/>
      <c r="L133" s="360"/>
      <c r="M133" s="360"/>
      <c r="N133" s="360"/>
      <c r="O133" s="360"/>
      <c r="P133" s="360"/>
      <c r="Q133" s="360"/>
      <c r="R133" s="360"/>
      <c r="S133" s="361"/>
      <c r="T133" s="359"/>
      <c r="U133" s="369">
        <v>68</v>
      </c>
      <c r="V133" s="375"/>
      <c r="W133" s="376"/>
      <c r="Y133" s="360"/>
      <c r="Z133" s="360"/>
      <c r="AA133" s="360"/>
      <c r="AB133" s="360"/>
      <c r="AC133" s="360"/>
      <c r="AD133" s="360"/>
      <c r="AE133" s="360"/>
      <c r="AF133" s="360"/>
      <c r="AG133" s="360"/>
      <c r="AH133" s="360"/>
      <c r="AI133" s="360"/>
      <c r="AJ133" s="360"/>
      <c r="AK133" s="360"/>
      <c r="AL133" s="361"/>
    </row>
    <row r="134" spans="1:38">
      <c r="A134" s="359"/>
      <c r="B134" s="369">
        <v>69</v>
      </c>
      <c r="C134" s="375"/>
      <c r="D134" s="376"/>
      <c r="F134" s="360"/>
      <c r="G134" s="360"/>
      <c r="H134" s="360"/>
      <c r="I134" s="360"/>
      <c r="J134" s="360"/>
      <c r="K134" s="360"/>
      <c r="L134" s="360"/>
      <c r="M134" s="360"/>
      <c r="N134" s="360"/>
      <c r="O134" s="360"/>
      <c r="P134" s="360"/>
      <c r="Q134" s="360"/>
      <c r="R134" s="360"/>
      <c r="S134" s="361"/>
      <c r="T134" s="359"/>
      <c r="U134" s="369">
        <v>69</v>
      </c>
      <c r="V134" s="375"/>
      <c r="W134" s="376"/>
      <c r="Y134" s="360"/>
      <c r="Z134" s="360"/>
      <c r="AA134" s="360"/>
      <c r="AB134" s="360"/>
      <c r="AC134" s="360"/>
      <c r="AD134" s="360"/>
      <c r="AE134" s="360"/>
      <c r="AF134" s="360"/>
      <c r="AG134" s="360"/>
      <c r="AH134" s="360"/>
      <c r="AI134" s="360"/>
      <c r="AJ134" s="360"/>
      <c r="AK134" s="360"/>
      <c r="AL134" s="361"/>
    </row>
    <row r="135" spans="1:38">
      <c r="A135" s="359"/>
      <c r="B135" s="369">
        <v>70</v>
      </c>
      <c r="C135" s="375"/>
      <c r="D135" s="376"/>
      <c r="F135" s="360"/>
      <c r="G135" s="360"/>
      <c r="H135" s="360"/>
      <c r="I135" s="360"/>
      <c r="J135" s="360"/>
      <c r="K135" s="360"/>
      <c r="L135" s="360"/>
      <c r="M135" s="360"/>
      <c r="N135" s="360"/>
      <c r="O135" s="360"/>
      <c r="P135" s="360"/>
      <c r="Q135" s="360"/>
      <c r="R135" s="360"/>
      <c r="S135" s="361"/>
      <c r="T135" s="359"/>
      <c r="U135" s="369">
        <v>70</v>
      </c>
      <c r="V135" s="375"/>
      <c r="W135" s="376"/>
      <c r="Y135" s="360"/>
      <c r="Z135" s="360"/>
      <c r="AA135" s="360"/>
      <c r="AB135" s="360"/>
      <c r="AC135" s="360"/>
      <c r="AD135" s="360"/>
      <c r="AE135" s="360"/>
      <c r="AF135" s="360"/>
      <c r="AG135" s="360"/>
      <c r="AH135" s="360"/>
      <c r="AI135" s="360"/>
      <c r="AJ135" s="360"/>
      <c r="AK135" s="360"/>
      <c r="AL135" s="361"/>
    </row>
    <row r="136" spans="1:38">
      <c r="A136" s="359"/>
      <c r="B136" s="369">
        <v>71</v>
      </c>
      <c r="C136" s="375"/>
      <c r="D136" s="376"/>
      <c r="F136" s="360"/>
      <c r="G136" s="360"/>
      <c r="H136" s="360"/>
      <c r="I136" s="360"/>
      <c r="J136" s="360"/>
      <c r="K136" s="360"/>
      <c r="L136" s="360"/>
      <c r="M136" s="360"/>
      <c r="N136" s="360"/>
      <c r="O136" s="360"/>
      <c r="P136" s="360"/>
      <c r="Q136" s="360"/>
      <c r="R136" s="360"/>
      <c r="S136" s="361"/>
      <c r="T136" s="359"/>
      <c r="U136" s="369">
        <v>71</v>
      </c>
      <c r="V136" s="375"/>
      <c r="W136" s="376"/>
      <c r="Y136" s="360"/>
      <c r="Z136" s="360"/>
      <c r="AA136" s="360"/>
      <c r="AB136" s="360"/>
      <c r="AC136" s="360"/>
      <c r="AD136" s="360"/>
      <c r="AE136" s="360"/>
      <c r="AF136" s="360"/>
      <c r="AG136" s="360"/>
      <c r="AH136" s="360"/>
      <c r="AI136" s="360"/>
      <c r="AJ136" s="360"/>
      <c r="AK136" s="360"/>
      <c r="AL136" s="361"/>
    </row>
    <row r="137" spans="1:38">
      <c r="A137" s="359"/>
      <c r="B137" s="369">
        <v>72</v>
      </c>
      <c r="C137" s="375"/>
      <c r="D137" s="376"/>
      <c r="F137" s="360"/>
      <c r="G137" s="360"/>
      <c r="H137" s="360"/>
      <c r="I137" s="360"/>
      <c r="J137" s="360"/>
      <c r="K137" s="360"/>
      <c r="L137" s="360"/>
      <c r="M137" s="360"/>
      <c r="N137" s="360"/>
      <c r="O137" s="360"/>
      <c r="P137" s="360"/>
      <c r="Q137" s="360"/>
      <c r="R137" s="360"/>
      <c r="S137" s="361"/>
      <c r="T137" s="359"/>
      <c r="U137" s="369">
        <v>72</v>
      </c>
      <c r="V137" s="375"/>
      <c r="W137" s="376"/>
      <c r="Y137" s="360"/>
      <c r="Z137" s="360"/>
      <c r="AA137" s="360"/>
      <c r="AB137" s="360"/>
      <c r="AC137" s="360"/>
      <c r="AD137" s="360"/>
      <c r="AE137" s="360"/>
      <c r="AF137" s="360"/>
      <c r="AG137" s="360"/>
      <c r="AH137" s="360"/>
      <c r="AI137" s="360"/>
      <c r="AJ137" s="360"/>
      <c r="AK137" s="360"/>
      <c r="AL137" s="361"/>
    </row>
    <row r="138" spans="1:38">
      <c r="A138" s="359"/>
      <c r="B138" s="369">
        <v>73</v>
      </c>
      <c r="C138" s="375"/>
      <c r="D138" s="376"/>
      <c r="F138" s="360"/>
      <c r="G138" s="360"/>
      <c r="H138" s="360"/>
      <c r="I138" s="360"/>
      <c r="J138" s="360"/>
      <c r="K138" s="360"/>
      <c r="L138" s="360"/>
      <c r="M138" s="360"/>
      <c r="N138" s="360"/>
      <c r="O138" s="360"/>
      <c r="P138" s="360"/>
      <c r="Q138" s="360"/>
      <c r="R138" s="360"/>
      <c r="S138" s="361"/>
      <c r="T138" s="359"/>
      <c r="U138" s="369">
        <v>73</v>
      </c>
      <c r="V138" s="375"/>
      <c r="W138" s="376"/>
      <c r="Y138" s="360"/>
      <c r="Z138" s="360"/>
      <c r="AA138" s="360"/>
      <c r="AB138" s="360"/>
      <c r="AC138" s="360"/>
      <c r="AD138" s="360"/>
      <c r="AE138" s="360"/>
      <c r="AF138" s="360"/>
      <c r="AG138" s="360"/>
      <c r="AH138" s="360"/>
      <c r="AI138" s="360"/>
      <c r="AJ138" s="360"/>
      <c r="AK138" s="360"/>
      <c r="AL138" s="361"/>
    </row>
    <row r="139" spans="1:38">
      <c r="A139" s="359"/>
      <c r="B139" s="369">
        <v>74</v>
      </c>
      <c r="C139" s="375"/>
      <c r="D139" s="376"/>
      <c r="F139" s="360"/>
      <c r="G139" s="360"/>
      <c r="H139" s="360"/>
      <c r="I139" s="360"/>
      <c r="J139" s="360"/>
      <c r="K139" s="360"/>
      <c r="L139" s="360"/>
      <c r="M139" s="360"/>
      <c r="N139" s="360"/>
      <c r="O139" s="360"/>
      <c r="P139" s="360"/>
      <c r="Q139" s="360"/>
      <c r="R139" s="360"/>
      <c r="S139" s="361"/>
      <c r="T139" s="359"/>
      <c r="U139" s="369">
        <v>74</v>
      </c>
      <c r="V139" s="375"/>
      <c r="W139" s="376"/>
      <c r="Y139" s="360"/>
      <c r="Z139" s="360"/>
      <c r="AA139" s="360"/>
      <c r="AB139" s="360"/>
      <c r="AC139" s="360"/>
      <c r="AD139" s="360"/>
      <c r="AE139" s="360"/>
      <c r="AF139" s="360"/>
      <c r="AG139" s="360"/>
      <c r="AH139" s="360"/>
      <c r="AI139" s="360"/>
      <c r="AJ139" s="360"/>
      <c r="AK139" s="360"/>
      <c r="AL139" s="361"/>
    </row>
    <row r="140" spans="1:38">
      <c r="A140" s="359"/>
      <c r="B140" s="369">
        <v>75</v>
      </c>
      <c r="C140" s="375"/>
      <c r="D140" s="376"/>
      <c r="F140" s="360"/>
      <c r="G140" s="360"/>
      <c r="H140" s="360"/>
      <c r="I140" s="360"/>
      <c r="J140" s="360"/>
      <c r="K140" s="360"/>
      <c r="L140" s="360"/>
      <c r="M140" s="360"/>
      <c r="N140" s="360"/>
      <c r="O140" s="360"/>
      <c r="P140" s="360"/>
      <c r="Q140" s="360"/>
      <c r="R140" s="360"/>
      <c r="S140" s="361"/>
      <c r="T140" s="359"/>
      <c r="U140" s="369">
        <v>75</v>
      </c>
      <c r="V140" s="375"/>
      <c r="W140" s="376"/>
      <c r="Y140" s="360"/>
      <c r="Z140" s="360"/>
      <c r="AA140" s="360"/>
      <c r="AB140" s="360"/>
      <c r="AC140" s="360"/>
      <c r="AD140" s="360"/>
      <c r="AE140" s="360"/>
      <c r="AF140" s="360"/>
      <c r="AG140" s="360"/>
      <c r="AH140" s="360"/>
      <c r="AI140" s="360"/>
      <c r="AJ140" s="360"/>
      <c r="AK140" s="360"/>
      <c r="AL140" s="361"/>
    </row>
    <row r="141" spans="1:38">
      <c r="A141" s="359"/>
      <c r="B141" s="369">
        <v>76</v>
      </c>
      <c r="C141" s="375"/>
      <c r="D141" s="376"/>
      <c r="F141" s="360"/>
      <c r="G141" s="360"/>
      <c r="H141" s="360"/>
      <c r="I141" s="360"/>
      <c r="J141" s="360"/>
      <c r="K141" s="360"/>
      <c r="L141" s="360"/>
      <c r="M141" s="360"/>
      <c r="N141" s="360"/>
      <c r="O141" s="360"/>
      <c r="P141" s="360"/>
      <c r="Q141" s="360"/>
      <c r="R141" s="360"/>
      <c r="S141" s="361"/>
      <c r="T141" s="359"/>
      <c r="U141" s="369">
        <v>76</v>
      </c>
      <c r="V141" s="375"/>
      <c r="W141" s="376"/>
      <c r="Y141" s="360"/>
      <c r="Z141" s="360"/>
      <c r="AA141" s="360"/>
      <c r="AB141" s="360"/>
      <c r="AC141" s="360"/>
      <c r="AD141" s="360"/>
      <c r="AE141" s="360"/>
      <c r="AF141" s="360"/>
      <c r="AG141" s="360"/>
      <c r="AH141" s="360"/>
      <c r="AI141" s="360"/>
      <c r="AJ141" s="360"/>
      <c r="AK141" s="360"/>
      <c r="AL141" s="361"/>
    </row>
    <row r="142" spans="1:38">
      <c r="A142" s="359"/>
      <c r="B142" s="369">
        <v>77</v>
      </c>
      <c r="C142" s="375"/>
      <c r="D142" s="376"/>
      <c r="F142" s="360"/>
      <c r="G142" s="360"/>
      <c r="H142" s="360"/>
      <c r="I142" s="360"/>
      <c r="J142" s="360"/>
      <c r="K142" s="360"/>
      <c r="L142" s="360"/>
      <c r="M142" s="360"/>
      <c r="N142" s="360"/>
      <c r="O142" s="360"/>
      <c r="P142" s="360"/>
      <c r="Q142" s="360"/>
      <c r="R142" s="360"/>
      <c r="S142" s="361"/>
      <c r="T142" s="359"/>
      <c r="U142" s="369">
        <v>77</v>
      </c>
      <c r="V142" s="375"/>
      <c r="W142" s="376"/>
      <c r="Y142" s="360"/>
      <c r="Z142" s="360"/>
      <c r="AA142" s="360"/>
      <c r="AB142" s="360"/>
      <c r="AC142" s="360"/>
      <c r="AD142" s="360"/>
      <c r="AE142" s="360"/>
      <c r="AF142" s="360"/>
      <c r="AG142" s="360"/>
      <c r="AH142" s="360"/>
      <c r="AI142" s="360"/>
      <c r="AJ142" s="360"/>
      <c r="AK142" s="360"/>
      <c r="AL142" s="361"/>
    </row>
    <row r="143" spans="1:38">
      <c r="A143" s="359"/>
      <c r="B143" s="369">
        <v>78</v>
      </c>
      <c r="C143" s="375"/>
      <c r="D143" s="376"/>
      <c r="F143" s="360"/>
      <c r="G143" s="360"/>
      <c r="H143" s="360"/>
      <c r="I143" s="360"/>
      <c r="J143" s="360"/>
      <c r="K143" s="360"/>
      <c r="L143" s="360"/>
      <c r="M143" s="360"/>
      <c r="N143" s="360"/>
      <c r="O143" s="360"/>
      <c r="P143" s="360"/>
      <c r="Q143" s="360"/>
      <c r="R143" s="360"/>
      <c r="S143" s="361"/>
      <c r="T143" s="359"/>
      <c r="U143" s="369">
        <v>78</v>
      </c>
      <c r="V143" s="375"/>
      <c r="W143" s="376"/>
      <c r="Y143" s="360"/>
      <c r="Z143" s="360"/>
      <c r="AA143" s="360"/>
      <c r="AB143" s="360"/>
      <c r="AC143" s="360"/>
      <c r="AD143" s="360"/>
      <c r="AE143" s="360"/>
      <c r="AF143" s="360"/>
      <c r="AG143" s="360"/>
      <c r="AH143" s="360"/>
      <c r="AI143" s="360"/>
      <c r="AJ143" s="360"/>
      <c r="AK143" s="360"/>
      <c r="AL143" s="361"/>
    </row>
    <row r="144" spans="1:38">
      <c r="A144" s="359"/>
      <c r="B144" s="369">
        <v>79</v>
      </c>
      <c r="C144" s="375"/>
      <c r="D144" s="376"/>
      <c r="F144" s="360"/>
      <c r="G144" s="360"/>
      <c r="H144" s="360"/>
      <c r="I144" s="360"/>
      <c r="J144" s="360"/>
      <c r="K144" s="360"/>
      <c r="L144" s="360"/>
      <c r="M144" s="360"/>
      <c r="N144" s="360"/>
      <c r="O144" s="360"/>
      <c r="P144" s="360"/>
      <c r="Q144" s="360"/>
      <c r="R144" s="360"/>
      <c r="S144" s="361"/>
      <c r="T144" s="359"/>
      <c r="U144" s="369">
        <v>79</v>
      </c>
      <c r="V144" s="375"/>
      <c r="W144" s="376"/>
      <c r="Y144" s="360"/>
      <c r="Z144" s="360"/>
      <c r="AA144" s="360"/>
      <c r="AB144" s="360"/>
      <c r="AC144" s="360"/>
      <c r="AD144" s="360"/>
      <c r="AE144" s="360"/>
      <c r="AF144" s="360"/>
      <c r="AG144" s="360"/>
      <c r="AH144" s="360"/>
      <c r="AI144" s="360"/>
      <c r="AJ144" s="360"/>
      <c r="AK144" s="360"/>
      <c r="AL144" s="361"/>
    </row>
    <row r="145" spans="1:38">
      <c r="A145" s="359"/>
      <c r="B145" s="369">
        <v>80</v>
      </c>
      <c r="C145" s="375"/>
      <c r="D145" s="376"/>
      <c r="F145" s="360"/>
      <c r="G145" s="360"/>
      <c r="H145" s="360"/>
      <c r="I145" s="360"/>
      <c r="J145" s="360"/>
      <c r="K145" s="360"/>
      <c r="L145" s="360"/>
      <c r="M145" s="360"/>
      <c r="N145" s="360"/>
      <c r="O145" s="360"/>
      <c r="P145" s="360"/>
      <c r="Q145" s="360"/>
      <c r="R145" s="360"/>
      <c r="S145" s="361"/>
      <c r="T145" s="359"/>
      <c r="U145" s="369">
        <v>80</v>
      </c>
      <c r="V145" s="375"/>
      <c r="W145" s="376"/>
      <c r="Y145" s="360"/>
      <c r="Z145" s="360"/>
      <c r="AA145" s="360"/>
      <c r="AB145" s="360"/>
      <c r="AC145" s="360"/>
      <c r="AD145" s="360"/>
      <c r="AE145" s="360"/>
      <c r="AF145" s="360"/>
      <c r="AG145" s="360"/>
      <c r="AH145" s="360"/>
      <c r="AI145" s="360"/>
      <c r="AJ145" s="360"/>
      <c r="AK145" s="360"/>
      <c r="AL145" s="361"/>
    </row>
    <row r="146" spans="1:38">
      <c r="A146" s="359"/>
      <c r="B146" s="369">
        <v>81</v>
      </c>
      <c r="C146" s="375"/>
      <c r="D146" s="376"/>
      <c r="F146" s="360"/>
      <c r="G146" s="360"/>
      <c r="H146" s="360"/>
      <c r="I146" s="360"/>
      <c r="J146" s="360"/>
      <c r="K146" s="360"/>
      <c r="L146" s="360"/>
      <c r="M146" s="360"/>
      <c r="N146" s="360"/>
      <c r="O146" s="360"/>
      <c r="P146" s="360"/>
      <c r="Q146" s="360"/>
      <c r="R146" s="360"/>
      <c r="S146" s="361"/>
      <c r="T146" s="359"/>
      <c r="U146" s="369">
        <v>81</v>
      </c>
      <c r="V146" s="375"/>
      <c r="W146" s="376"/>
      <c r="Y146" s="360"/>
      <c r="Z146" s="360"/>
      <c r="AA146" s="360"/>
      <c r="AB146" s="360"/>
      <c r="AC146" s="360"/>
      <c r="AD146" s="360"/>
      <c r="AE146" s="360"/>
      <c r="AF146" s="360"/>
      <c r="AG146" s="360"/>
      <c r="AH146" s="360"/>
      <c r="AI146" s="360"/>
      <c r="AJ146" s="360"/>
      <c r="AK146" s="360"/>
      <c r="AL146" s="361"/>
    </row>
    <row r="147" spans="1:38">
      <c r="A147" s="359"/>
      <c r="B147" s="369">
        <v>82</v>
      </c>
      <c r="C147" s="375"/>
      <c r="D147" s="376"/>
      <c r="F147" s="360"/>
      <c r="G147" s="360"/>
      <c r="H147" s="360"/>
      <c r="I147" s="360"/>
      <c r="J147" s="360"/>
      <c r="K147" s="360"/>
      <c r="L147" s="360"/>
      <c r="M147" s="360"/>
      <c r="N147" s="360"/>
      <c r="O147" s="360"/>
      <c r="P147" s="360"/>
      <c r="Q147" s="360"/>
      <c r="R147" s="360"/>
      <c r="S147" s="361"/>
      <c r="T147" s="359"/>
      <c r="U147" s="369">
        <v>82</v>
      </c>
      <c r="V147" s="375"/>
      <c r="W147" s="376"/>
      <c r="Y147" s="360"/>
      <c r="Z147" s="360"/>
      <c r="AA147" s="360"/>
      <c r="AB147" s="360"/>
      <c r="AC147" s="360"/>
      <c r="AD147" s="360"/>
      <c r="AE147" s="360"/>
      <c r="AF147" s="360"/>
      <c r="AG147" s="360"/>
      <c r="AH147" s="360"/>
      <c r="AI147" s="360"/>
      <c r="AJ147" s="360"/>
      <c r="AK147" s="360"/>
      <c r="AL147" s="361"/>
    </row>
    <row r="148" spans="1:38">
      <c r="A148" s="359"/>
      <c r="B148" s="369">
        <v>83</v>
      </c>
      <c r="C148" s="375"/>
      <c r="D148" s="376"/>
      <c r="F148" s="360"/>
      <c r="G148" s="360"/>
      <c r="H148" s="360"/>
      <c r="I148" s="360"/>
      <c r="J148" s="360"/>
      <c r="K148" s="360"/>
      <c r="L148" s="360"/>
      <c r="M148" s="360"/>
      <c r="N148" s="360"/>
      <c r="O148" s="360"/>
      <c r="P148" s="360"/>
      <c r="Q148" s="360"/>
      <c r="R148" s="360"/>
      <c r="S148" s="361"/>
      <c r="T148" s="359"/>
      <c r="U148" s="369">
        <v>83</v>
      </c>
      <c r="V148" s="375"/>
      <c r="W148" s="376"/>
      <c r="Y148" s="360"/>
      <c r="Z148" s="360"/>
      <c r="AA148" s="360"/>
      <c r="AB148" s="360"/>
      <c r="AC148" s="360"/>
      <c r="AD148" s="360"/>
      <c r="AE148" s="360"/>
      <c r="AF148" s="360"/>
      <c r="AG148" s="360"/>
      <c r="AH148" s="360"/>
      <c r="AI148" s="360"/>
      <c r="AJ148" s="360"/>
      <c r="AK148" s="360"/>
      <c r="AL148" s="361"/>
    </row>
    <row r="149" spans="1:38">
      <c r="A149" s="359"/>
      <c r="B149" s="369">
        <v>84</v>
      </c>
      <c r="C149" s="375"/>
      <c r="D149" s="376"/>
      <c r="F149" s="360"/>
      <c r="G149" s="360"/>
      <c r="H149" s="360"/>
      <c r="I149" s="360"/>
      <c r="J149" s="360"/>
      <c r="K149" s="360"/>
      <c r="L149" s="360"/>
      <c r="M149" s="360"/>
      <c r="N149" s="360"/>
      <c r="O149" s="360"/>
      <c r="P149" s="360"/>
      <c r="Q149" s="360"/>
      <c r="R149" s="360"/>
      <c r="S149" s="361"/>
      <c r="T149" s="359"/>
      <c r="U149" s="369">
        <v>84</v>
      </c>
      <c r="V149" s="375"/>
      <c r="W149" s="376"/>
      <c r="Y149" s="360"/>
      <c r="Z149" s="360"/>
      <c r="AA149" s="360"/>
      <c r="AB149" s="360"/>
      <c r="AC149" s="360"/>
      <c r="AD149" s="360"/>
      <c r="AE149" s="360"/>
      <c r="AF149" s="360"/>
      <c r="AG149" s="360"/>
      <c r="AH149" s="360"/>
      <c r="AI149" s="360"/>
      <c r="AJ149" s="360"/>
      <c r="AK149" s="360"/>
      <c r="AL149" s="361"/>
    </row>
    <row r="150" spans="1:38">
      <c r="A150" s="359"/>
      <c r="B150" s="369">
        <v>85</v>
      </c>
      <c r="C150" s="375"/>
      <c r="D150" s="376"/>
      <c r="F150" s="360"/>
      <c r="G150" s="360"/>
      <c r="H150" s="360"/>
      <c r="I150" s="360"/>
      <c r="J150" s="360"/>
      <c r="K150" s="360"/>
      <c r="L150" s="360"/>
      <c r="M150" s="360"/>
      <c r="N150" s="360"/>
      <c r="O150" s="360"/>
      <c r="P150" s="360"/>
      <c r="Q150" s="360"/>
      <c r="R150" s="360"/>
      <c r="S150" s="361"/>
      <c r="T150" s="359"/>
      <c r="U150" s="369">
        <v>85</v>
      </c>
      <c r="V150" s="375"/>
      <c r="W150" s="376"/>
      <c r="Y150" s="360"/>
      <c r="Z150" s="360"/>
      <c r="AA150" s="360"/>
      <c r="AB150" s="360"/>
      <c r="AC150" s="360"/>
      <c r="AD150" s="360"/>
      <c r="AE150" s="360"/>
      <c r="AF150" s="360"/>
      <c r="AG150" s="360"/>
      <c r="AH150" s="360"/>
      <c r="AI150" s="360"/>
      <c r="AJ150" s="360"/>
      <c r="AK150" s="360"/>
      <c r="AL150" s="361"/>
    </row>
    <row r="151" spans="1:38">
      <c r="A151" s="359"/>
      <c r="B151" s="369">
        <v>86</v>
      </c>
      <c r="C151" s="375"/>
      <c r="D151" s="376"/>
      <c r="F151" s="360"/>
      <c r="G151" s="360"/>
      <c r="H151" s="360"/>
      <c r="I151" s="360"/>
      <c r="J151" s="360"/>
      <c r="K151" s="360"/>
      <c r="L151" s="360"/>
      <c r="M151" s="360"/>
      <c r="N151" s="360"/>
      <c r="O151" s="360"/>
      <c r="P151" s="360"/>
      <c r="Q151" s="360"/>
      <c r="R151" s="360"/>
      <c r="S151" s="361"/>
      <c r="T151" s="359"/>
      <c r="U151" s="369">
        <v>86</v>
      </c>
      <c r="V151" s="375"/>
      <c r="W151" s="376"/>
      <c r="Y151" s="360"/>
      <c r="Z151" s="360"/>
      <c r="AA151" s="360"/>
      <c r="AB151" s="360"/>
      <c r="AC151" s="360"/>
      <c r="AD151" s="360"/>
      <c r="AE151" s="360"/>
      <c r="AF151" s="360"/>
      <c r="AG151" s="360"/>
      <c r="AH151" s="360"/>
      <c r="AI151" s="360"/>
      <c r="AJ151" s="360"/>
      <c r="AK151" s="360"/>
      <c r="AL151" s="361"/>
    </row>
    <row r="152" spans="1:38">
      <c r="A152" s="359"/>
      <c r="B152" s="369">
        <v>87</v>
      </c>
      <c r="C152" s="375"/>
      <c r="D152" s="376"/>
      <c r="F152" s="360"/>
      <c r="G152" s="360"/>
      <c r="H152" s="360"/>
      <c r="I152" s="360"/>
      <c r="J152" s="360"/>
      <c r="K152" s="360"/>
      <c r="L152" s="360"/>
      <c r="M152" s="360"/>
      <c r="N152" s="360"/>
      <c r="O152" s="360"/>
      <c r="P152" s="360"/>
      <c r="Q152" s="360"/>
      <c r="R152" s="360"/>
      <c r="S152" s="361"/>
      <c r="T152" s="359"/>
      <c r="U152" s="369">
        <v>87</v>
      </c>
      <c r="V152" s="375"/>
      <c r="W152" s="376"/>
      <c r="Y152" s="360"/>
      <c r="Z152" s="360"/>
      <c r="AA152" s="360"/>
      <c r="AB152" s="360"/>
      <c r="AC152" s="360"/>
      <c r="AD152" s="360"/>
      <c r="AE152" s="360"/>
      <c r="AF152" s="360"/>
      <c r="AG152" s="360"/>
      <c r="AH152" s="360"/>
      <c r="AI152" s="360"/>
      <c r="AJ152" s="360"/>
      <c r="AK152" s="360"/>
      <c r="AL152" s="361"/>
    </row>
    <row r="153" spans="1:38">
      <c r="A153" s="359"/>
      <c r="B153" s="369">
        <v>88</v>
      </c>
      <c r="C153" s="375"/>
      <c r="D153" s="376"/>
      <c r="F153" s="360"/>
      <c r="G153" s="360"/>
      <c r="H153" s="360"/>
      <c r="I153" s="360"/>
      <c r="J153" s="360"/>
      <c r="K153" s="360"/>
      <c r="L153" s="360"/>
      <c r="M153" s="360"/>
      <c r="N153" s="360"/>
      <c r="O153" s="360"/>
      <c r="P153" s="360"/>
      <c r="Q153" s="360"/>
      <c r="R153" s="360"/>
      <c r="S153" s="361"/>
      <c r="T153" s="359"/>
      <c r="U153" s="369">
        <v>88</v>
      </c>
      <c r="V153" s="375"/>
      <c r="W153" s="376"/>
      <c r="Y153" s="360"/>
      <c r="Z153" s="360"/>
      <c r="AA153" s="360"/>
      <c r="AB153" s="360"/>
      <c r="AC153" s="360"/>
      <c r="AD153" s="360"/>
      <c r="AE153" s="360"/>
      <c r="AF153" s="360"/>
      <c r="AG153" s="360"/>
      <c r="AH153" s="360"/>
      <c r="AI153" s="360"/>
      <c r="AJ153" s="360"/>
      <c r="AK153" s="360"/>
      <c r="AL153" s="361"/>
    </row>
    <row r="154" spans="1:38">
      <c r="A154" s="359"/>
      <c r="B154" s="369">
        <v>89</v>
      </c>
      <c r="C154" s="375"/>
      <c r="D154" s="376"/>
      <c r="F154" s="360"/>
      <c r="G154" s="360"/>
      <c r="H154" s="360"/>
      <c r="I154" s="360"/>
      <c r="J154" s="360"/>
      <c r="K154" s="360"/>
      <c r="L154" s="360"/>
      <c r="M154" s="360"/>
      <c r="N154" s="360"/>
      <c r="O154" s="360"/>
      <c r="P154" s="360"/>
      <c r="Q154" s="360"/>
      <c r="R154" s="360"/>
      <c r="S154" s="361"/>
      <c r="T154" s="359"/>
      <c r="U154" s="369">
        <v>89</v>
      </c>
      <c r="V154" s="375"/>
      <c r="W154" s="376"/>
      <c r="Y154" s="360"/>
      <c r="Z154" s="360"/>
      <c r="AA154" s="360"/>
      <c r="AB154" s="360"/>
      <c r="AC154" s="360"/>
      <c r="AD154" s="360"/>
      <c r="AE154" s="360"/>
      <c r="AF154" s="360"/>
      <c r="AG154" s="360"/>
      <c r="AH154" s="360"/>
      <c r="AI154" s="360"/>
      <c r="AJ154" s="360"/>
      <c r="AK154" s="360"/>
      <c r="AL154" s="361"/>
    </row>
    <row r="155" spans="1:38">
      <c r="A155" s="359"/>
      <c r="B155" s="369">
        <v>90</v>
      </c>
      <c r="C155" s="375"/>
      <c r="D155" s="376"/>
      <c r="F155" s="360"/>
      <c r="G155" s="360"/>
      <c r="H155" s="360"/>
      <c r="I155" s="360"/>
      <c r="J155" s="360"/>
      <c r="K155" s="360"/>
      <c r="L155" s="360"/>
      <c r="M155" s="360"/>
      <c r="N155" s="360"/>
      <c r="O155" s="360"/>
      <c r="P155" s="360"/>
      <c r="Q155" s="360"/>
      <c r="R155" s="360"/>
      <c r="S155" s="361"/>
      <c r="T155" s="359"/>
      <c r="U155" s="369">
        <v>90</v>
      </c>
      <c r="V155" s="375"/>
      <c r="W155" s="376"/>
      <c r="Y155" s="360"/>
      <c r="Z155" s="360"/>
      <c r="AA155" s="360"/>
      <c r="AB155" s="360"/>
      <c r="AC155" s="360"/>
      <c r="AD155" s="360"/>
      <c r="AE155" s="360"/>
      <c r="AF155" s="360"/>
      <c r="AG155" s="360"/>
      <c r="AH155" s="360"/>
      <c r="AI155" s="360"/>
      <c r="AJ155" s="360"/>
      <c r="AK155" s="360"/>
      <c r="AL155" s="361"/>
    </row>
    <row r="156" spans="1:38">
      <c r="A156" s="359"/>
      <c r="B156" s="369">
        <v>91</v>
      </c>
      <c r="C156" s="375"/>
      <c r="D156" s="376"/>
      <c r="F156" s="360"/>
      <c r="G156" s="360"/>
      <c r="H156" s="360"/>
      <c r="I156" s="360"/>
      <c r="J156" s="360"/>
      <c r="K156" s="360"/>
      <c r="L156" s="360"/>
      <c r="M156" s="360"/>
      <c r="N156" s="360"/>
      <c r="O156" s="360"/>
      <c r="P156" s="360"/>
      <c r="Q156" s="360"/>
      <c r="R156" s="360"/>
      <c r="S156" s="361"/>
      <c r="T156" s="359"/>
      <c r="U156" s="369">
        <v>91</v>
      </c>
      <c r="V156" s="375"/>
      <c r="W156" s="376"/>
      <c r="Y156" s="360"/>
      <c r="Z156" s="360"/>
      <c r="AA156" s="360"/>
      <c r="AB156" s="360"/>
      <c r="AC156" s="360"/>
      <c r="AD156" s="360"/>
      <c r="AE156" s="360"/>
      <c r="AF156" s="360"/>
      <c r="AG156" s="360"/>
      <c r="AH156" s="360"/>
      <c r="AI156" s="360"/>
      <c r="AJ156" s="360"/>
      <c r="AK156" s="360"/>
      <c r="AL156" s="361"/>
    </row>
    <row r="157" spans="1:38">
      <c r="A157" s="359"/>
      <c r="B157" s="369">
        <v>92</v>
      </c>
      <c r="C157" s="375"/>
      <c r="D157" s="376"/>
      <c r="F157" s="360"/>
      <c r="G157" s="360"/>
      <c r="H157" s="360"/>
      <c r="I157" s="360"/>
      <c r="J157" s="360"/>
      <c r="K157" s="360"/>
      <c r="L157" s="360"/>
      <c r="M157" s="360"/>
      <c r="N157" s="360"/>
      <c r="O157" s="360"/>
      <c r="P157" s="360"/>
      <c r="Q157" s="360"/>
      <c r="R157" s="360"/>
      <c r="S157" s="361"/>
      <c r="T157" s="359"/>
      <c r="U157" s="369">
        <v>92</v>
      </c>
      <c r="V157" s="375"/>
      <c r="W157" s="376"/>
      <c r="Y157" s="360"/>
      <c r="Z157" s="360"/>
      <c r="AA157" s="360"/>
      <c r="AB157" s="360"/>
      <c r="AC157" s="360"/>
      <c r="AD157" s="360"/>
      <c r="AE157" s="360"/>
      <c r="AF157" s="360"/>
      <c r="AG157" s="360"/>
      <c r="AH157" s="360"/>
      <c r="AI157" s="360"/>
      <c r="AJ157" s="360"/>
      <c r="AK157" s="360"/>
      <c r="AL157" s="361"/>
    </row>
    <row r="158" spans="1:38">
      <c r="A158" s="359"/>
      <c r="B158" s="369">
        <v>93</v>
      </c>
      <c r="C158" s="375"/>
      <c r="D158" s="376"/>
      <c r="F158" s="360"/>
      <c r="G158" s="360"/>
      <c r="H158" s="360"/>
      <c r="I158" s="360"/>
      <c r="J158" s="360"/>
      <c r="K158" s="360"/>
      <c r="L158" s="360"/>
      <c r="M158" s="360"/>
      <c r="N158" s="360"/>
      <c r="O158" s="360"/>
      <c r="P158" s="360"/>
      <c r="Q158" s="360"/>
      <c r="R158" s="360"/>
      <c r="S158" s="361"/>
      <c r="T158" s="359"/>
      <c r="U158" s="369">
        <v>93</v>
      </c>
      <c r="V158" s="375"/>
      <c r="W158" s="376"/>
      <c r="Y158" s="360"/>
      <c r="Z158" s="360"/>
      <c r="AA158" s="360"/>
      <c r="AB158" s="360"/>
      <c r="AC158" s="360"/>
      <c r="AD158" s="360"/>
      <c r="AE158" s="360"/>
      <c r="AF158" s="360"/>
      <c r="AG158" s="360"/>
      <c r="AH158" s="360"/>
      <c r="AI158" s="360"/>
      <c r="AJ158" s="360"/>
      <c r="AK158" s="360"/>
      <c r="AL158" s="361"/>
    </row>
    <row r="159" spans="1:38">
      <c r="A159" s="359"/>
      <c r="B159" s="369">
        <v>94</v>
      </c>
      <c r="C159" s="375"/>
      <c r="D159" s="376"/>
      <c r="F159" s="360"/>
      <c r="G159" s="360"/>
      <c r="H159" s="360"/>
      <c r="I159" s="360"/>
      <c r="J159" s="360"/>
      <c r="K159" s="360"/>
      <c r="L159" s="360"/>
      <c r="M159" s="360"/>
      <c r="N159" s="360"/>
      <c r="O159" s="360"/>
      <c r="P159" s="360"/>
      <c r="Q159" s="360"/>
      <c r="R159" s="360"/>
      <c r="S159" s="361"/>
      <c r="T159" s="359"/>
      <c r="U159" s="369">
        <v>94</v>
      </c>
      <c r="V159" s="375"/>
      <c r="W159" s="376"/>
      <c r="Y159" s="360"/>
      <c r="Z159" s="360"/>
      <c r="AA159" s="360"/>
      <c r="AB159" s="360"/>
      <c r="AC159" s="360"/>
      <c r="AD159" s="360"/>
      <c r="AE159" s="360"/>
      <c r="AF159" s="360"/>
      <c r="AG159" s="360"/>
      <c r="AH159" s="360"/>
      <c r="AI159" s="360"/>
      <c r="AJ159" s="360"/>
      <c r="AK159" s="360"/>
      <c r="AL159" s="361"/>
    </row>
    <row r="160" spans="1:38">
      <c r="A160" s="359"/>
      <c r="B160" s="369">
        <v>95</v>
      </c>
      <c r="C160" s="375"/>
      <c r="D160" s="376"/>
      <c r="F160" s="360"/>
      <c r="G160" s="360"/>
      <c r="H160" s="360"/>
      <c r="I160" s="360"/>
      <c r="J160" s="360"/>
      <c r="K160" s="360"/>
      <c r="L160" s="360"/>
      <c r="M160" s="360"/>
      <c r="N160" s="360"/>
      <c r="O160" s="360"/>
      <c r="P160" s="360"/>
      <c r="Q160" s="360"/>
      <c r="R160" s="360"/>
      <c r="S160" s="361"/>
      <c r="T160" s="359"/>
      <c r="U160" s="369">
        <v>95</v>
      </c>
      <c r="V160" s="375"/>
      <c r="W160" s="376"/>
      <c r="Y160" s="360"/>
      <c r="Z160" s="360"/>
      <c r="AA160" s="360"/>
      <c r="AB160" s="360"/>
      <c r="AC160" s="360"/>
      <c r="AD160" s="360"/>
      <c r="AE160" s="360"/>
      <c r="AF160" s="360"/>
      <c r="AG160" s="360"/>
      <c r="AH160" s="360"/>
      <c r="AI160" s="360"/>
      <c r="AJ160" s="360"/>
      <c r="AK160" s="360"/>
      <c r="AL160" s="361"/>
    </row>
    <row r="161" spans="1:38">
      <c r="A161" s="359"/>
      <c r="B161" s="369">
        <v>96</v>
      </c>
      <c r="C161" s="375"/>
      <c r="D161" s="376"/>
      <c r="F161" s="360"/>
      <c r="G161" s="360"/>
      <c r="H161" s="360"/>
      <c r="I161" s="360"/>
      <c r="J161" s="360"/>
      <c r="K161" s="360"/>
      <c r="L161" s="360"/>
      <c r="M161" s="360"/>
      <c r="N161" s="360"/>
      <c r="O161" s="360"/>
      <c r="P161" s="360"/>
      <c r="Q161" s="360"/>
      <c r="R161" s="360"/>
      <c r="S161" s="361"/>
      <c r="T161" s="359"/>
      <c r="U161" s="369">
        <v>96</v>
      </c>
      <c r="V161" s="375"/>
      <c r="W161" s="376"/>
      <c r="Y161" s="360"/>
      <c r="Z161" s="360"/>
      <c r="AA161" s="360"/>
      <c r="AB161" s="360"/>
      <c r="AC161" s="360"/>
      <c r="AD161" s="360"/>
      <c r="AE161" s="360"/>
      <c r="AF161" s="360"/>
      <c r="AG161" s="360"/>
      <c r="AH161" s="360"/>
      <c r="AI161" s="360"/>
      <c r="AJ161" s="360"/>
      <c r="AK161" s="360"/>
      <c r="AL161" s="361"/>
    </row>
    <row r="162" spans="1:38">
      <c r="A162" s="359"/>
      <c r="B162" s="369">
        <v>97</v>
      </c>
      <c r="C162" s="375"/>
      <c r="D162" s="376"/>
      <c r="F162" s="360"/>
      <c r="G162" s="360"/>
      <c r="H162" s="360"/>
      <c r="I162" s="360"/>
      <c r="J162" s="360"/>
      <c r="K162" s="360"/>
      <c r="L162" s="360"/>
      <c r="M162" s="360"/>
      <c r="N162" s="360"/>
      <c r="O162" s="360"/>
      <c r="P162" s="360"/>
      <c r="Q162" s="360"/>
      <c r="R162" s="360"/>
      <c r="S162" s="361"/>
      <c r="T162" s="359"/>
      <c r="U162" s="369">
        <v>97</v>
      </c>
      <c r="V162" s="375"/>
      <c r="W162" s="376"/>
      <c r="Y162" s="360"/>
      <c r="Z162" s="360"/>
      <c r="AA162" s="360"/>
      <c r="AB162" s="360"/>
      <c r="AC162" s="360"/>
      <c r="AD162" s="360"/>
      <c r="AE162" s="360"/>
      <c r="AF162" s="360"/>
      <c r="AG162" s="360"/>
      <c r="AH162" s="360"/>
      <c r="AI162" s="360"/>
      <c r="AJ162" s="360"/>
      <c r="AK162" s="360"/>
      <c r="AL162" s="361"/>
    </row>
    <row r="163" spans="1:38">
      <c r="A163" s="359"/>
      <c r="B163" s="369">
        <v>98</v>
      </c>
      <c r="C163" s="375"/>
      <c r="D163" s="376"/>
      <c r="F163" s="360"/>
      <c r="G163" s="360"/>
      <c r="H163" s="360"/>
      <c r="I163" s="360"/>
      <c r="J163" s="360"/>
      <c r="K163" s="360"/>
      <c r="L163" s="360"/>
      <c r="M163" s="360"/>
      <c r="N163" s="360"/>
      <c r="O163" s="360"/>
      <c r="P163" s="360"/>
      <c r="Q163" s="360"/>
      <c r="R163" s="360"/>
      <c r="S163" s="361"/>
      <c r="T163" s="359"/>
      <c r="U163" s="369">
        <v>98</v>
      </c>
      <c r="V163" s="375"/>
      <c r="W163" s="376"/>
      <c r="Y163" s="360"/>
      <c r="Z163" s="360"/>
      <c r="AA163" s="360"/>
      <c r="AB163" s="360"/>
      <c r="AC163" s="360"/>
      <c r="AD163" s="360"/>
      <c r="AE163" s="360"/>
      <c r="AF163" s="360"/>
      <c r="AG163" s="360"/>
      <c r="AH163" s="360"/>
      <c r="AI163" s="360"/>
      <c r="AJ163" s="360"/>
      <c r="AK163" s="360"/>
      <c r="AL163" s="361"/>
    </row>
    <row r="164" spans="1:38">
      <c r="A164" s="359"/>
      <c r="B164" s="369">
        <v>99</v>
      </c>
      <c r="C164" s="375"/>
      <c r="D164" s="376"/>
      <c r="F164" s="360"/>
      <c r="G164" s="360"/>
      <c r="H164" s="360"/>
      <c r="I164" s="360"/>
      <c r="J164" s="360"/>
      <c r="K164" s="360"/>
      <c r="L164" s="360"/>
      <c r="M164" s="360"/>
      <c r="N164" s="360"/>
      <c r="O164" s="360"/>
      <c r="P164" s="360"/>
      <c r="Q164" s="360"/>
      <c r="R164" s="360"/>
      <c r="S164" s="361"/>
      <c r="T164" s="359"/>
      <c r="U164" s="369">
        <v>99</v>
      </c>
      <c r="V164" s="375"/>
      <c r="W164" s="376"/>
      <c r="Y164" s="360"/>
      <c r="Z164" s="360"/>
      <c r="AA164" s="360"/>
      <c r="AB164" s="360"/>
      <c r="AC164" s="360"/>
      <c r="AD164" s="360"/>
      <c r="AE164" s="360"/>
      <c r="AF164" s="360"/>
      <c r="AG164" s="360"/>
      <c r="AH164" s="360"/>
      <c r="AI164" s="360"/>
      <c r="AJ164" s="360"/>
      <c r="AK164" s="360"/>
      <c r="AL164" s="361"/>
    </row>
    <row r="165" spans="1:38">
      <c r="A165" s="359"/>
      <c r="B165" s="369">
        <v>100</v>
      </c>
      <c r="C165" s="375"/>
      <c r="D165" s="376"/>
      <c r="F165" s="360"/>
      <c r="G165" s="360"/>
      <c r="H165" s="360"/>
      <c r="I165" s="360"/>
      <c r="J165" s="360"/>
      <c r="K165" s="360"/>
      <c r="L165" s="360"/>
      <c r="M165" s="360"/>
      <c r="N165" s="360"/>
      <c r="O165" s="360"/>
      <c r="P165" s="360"/>
      <c r="Q165" s="360"/>
      <c r="R165" s="360"/>
      <c r="S165" s="361"/>
      <c r="T165" s="359"/>
      <c r="U165" s="369">
        <v>100</v>
      </c>
      <c r="V165" s="375"/>
      <c r="W165" s="376"/>
      <c r="Y165" s="360"/>
      <c r="Z165" s="360"/>
      <c r="AA165" s="360"/>
      <c r="AB165" s="360"/>
      <c r="AC165" s="360"/>
      <c r="AD165" s="360"/>
      <c r="AE165" s="360"/>
      <c r="AF165" s="360"/>
      <c r="AG165" s="360"/>
      <c r="AH165" s="360"/>
      <c r="AI165" s="360"/>
      <c r="AJ165" s="360"/>
      <c r="AK165" s="360"/>
      <c r="AL165" s="361"/>
    </row>
    <row r="166" spans="1:38">
      <c r="A166" s="359"/>
      <c r="B166" s="369">
        <v>101</v>
      </c>
      <c r="C166" s="375"/>
      <c r="D166" s="376"/>
      <c r="F166" s="360"/>
      <c r="G166" s="360"/>
      <c r="H166" s="360"/>
      <c r="I166" s="360"/>
      <c r="J166" s="360"/>
      <c r="K166" s="360"/>
      <c r="L166" s="360"/>
      <c r="M166" s="360"/>
      <c r="N166" s="360"/>
      <c r="O166" s="360"/>
      <c r="P166" s="360"/>
      <c r="Q166" s="360"/>
      <c r="R166" s="360"/>
      <c r="S166" s="361"/>
      <c r="T166" s="359"/>
      <c r="U166" s="369">
        <v>101</v>
      </c>
      <c r="V166" s="375"/>
      <c r="W166" s="376"/>
      <c r="Y166" s="360"/>
      <c r="Z166" s="360"/>
      <c r="AA166" s="360"/>
      <c r="AB166" s="360"/>
      <c r="AC166" s="360"/>
      <c r="AD166" s="360"/>
      <c r="AE166" s="360"/>
      <c r="AF166" s="360"/>
      <c r="AG166" s="360"/>
      <c r="AH166" s="360"/>
      <c r="AI166" s="360"/>
      <c r="AJ166" s="360"/>
      <c r="AK166" s="360"/>
      <c r="AL166" s="361"/>
    </row>
    <row r="167" spans="1:38">
      <c r="A167" s="359"/>
      <c r="B167" s="369">
        <v>102</v>
      </c>
      <c r="C167" s="375"/>
      <c r="D167" s="376"/>
      <c r="F167" s="360"/>
      <c r="G167" s="360"/>
      <c r="H167" s="360"/>
      <c r="I167" s="360"/>
      <c r="J167" s="360"/>
      <c r="K167" s="360"/>
      <c r="L167" s="360"/>
      <c r="M167" s="360"/>
      <c r="N167" s="360"/>
      <c r="O167" s="360"/>
      <c r="P167" s="360"/>
      <c r="Q167" s="360"/>
      <c r="R167" s="360"/>
      <c r="S167" s="361"/>
      <c r="T167" s="359"/>
      <c r="U167" s="369">
        <v>102</v>
      </c>
      <c r="V167" s="375"/>
      <c r="W167" s="376"/>
      <c r="Y167" s="360"/>
      <c r="Z167" s="360"/>
      <c r="AA167" s="360"/>
      <c r="AB167" s="360"/>
      <c r="AC167" s="360"/>
      <c r="AD167" s="360"/>
      <c r="AE167" s="360"/>
      <c r="AF167" s="360"/>
      <c r="AG167" s="360"/>
      <c r="AH167" s="360"/>
      <c r="AI167" s="360"/>
      <c r="AJ167" s="360"/>
      <c r="AK167" s="360"/>
      <c r="AL167" s="361"/>
    </row>
    <row r="168" spans="1:38">
      <c r="A168" s="359"/>
      <c r="B168" s="369">
        <v>103</v>
      </c>
      <c r="C168" s="375"/>
      <c r="D168" s="376"/>
      <c r="F168" s="360"/>
      <c r="G168" s="360"/>
      <c r="H168" s="360"/>
      <c r="I168" s="360"/>
      <c r="J168" s="360"/>
      <c r="K168" s="360"/>
      <c r="L168" s="360"/>
      <c r="M168" s="360"/>
      <c r="N168" s="360"/>
      <c r="O168" s="360"/>
      <c r="P168" s="360"/>
      <c r="Q168" s="360"/>
      <c r="R168" s="360"/>
      <c r="S168" s="361"/>
      <c r="T168" s="359"/>
      <c r="U168" s="369">
        <v>103</v>
      </c>
      <c r="V168" s="375"/>
      <c r="W168" s="376"/>
      <c r="Y168" s="360"/>
      <c r="Z168" s="360"/>
      <c r="AA168" s="360"/>
      <c r="AB168" s="360"/>
      <c r="AC168" s="360"/>
      <c r="AD168" s="360"/>
      <c r="AE168" s="360"/>
      <c r="AF168" s="360"/>
      <c r="AG168" s="360"/>
      <c r="AH168" s="360"/>
      <c r="AI168" s="360"/>
      <c r="AJ168" s="360"/>
      <c r="AK168" s="360"/>
      <c r="AL168" s="361"/>
    </row>
    <row r="169" spans="1:38">
      <c r="A169" s="359"/>
      <c r="B169" s="369">
        <v>104</v>
      </c>
      <c r="C169" s="375"/>
      <c r="D169" s="376"/>
      <c r="F169" s="360"/>
      <c r="G169" s="360"/>
      <c r="H169" s="360"/>
      <c r="I169" s="360"/>
      <c r="J169" s="360"/>
      <c r="K169" s="360"/>
      <c r="L169" s="360"/>
      <c r="M169" s="360"/>
      <c r="N169" s="360"/>
      <c r="O169" s="360"/>
      <c r="P169" s="360"/>
      <c r="Q169" s="360"/>
      <c r="R169" s="360"/>
      <c r="S169" s="361"/>
      <c r="T169" s="359"/>
      <c r="U169" s="369">
        <v>104</v>
      </c>
      <c r="V169" s="375"/>
      <c r="W169" s="376"/>
      <c r="Y169" s="360"/>
      <c r="Z169" s="360"/>
      <c r="AA169" s="360"/>
      <c r="AB169" s="360"/>
      <c r="AC169" s="360"/>
      <c r="AD169" s="360"/>
      <c r="AE169" s="360"/>
      <c r="AF169" s="360"/>
      <c r="AG169" s="360"/>
      <c r="AH169" s="360"/>
      <c r="AI169" s="360"/>
      <c r="AJ169" s="360"/>
      <c r="AK169" s="360"/>
      <c r="AL169" s="361"/>
    </row>
    <row r="170" spans="1:38">
      <c r="A170" s="359"/>
      <c r="B170" s="369">
        <v>105</v>
      </c>
      <c r="C170" s="375"/>
      <c r="D170" s="376"/>
      <c r="F170" s="360"/>
      <c r="G170" s="360"/>
      <c r="H170" s="360"/>
      <c r="I170" s="360"/>
      <c r="J170" s="360"/>
      <c r="K170" s="360"/>
      <c r="L170" s="360"/>
      <c r="M170" s="360"/>
      <c r="N170" s="360"/>
      <c r="O170" s="360"/>
      <c r="P170" s="360"/>
      <c r="Q170" s="360"/>
      <c r="R170" s="360"/>
      <c r="S170" s="361"/>
      <c r="T170" s="359"/>
      <c r="U170" s="369">
        <v>105</v>
      </c>
      <c r="V170" s="375"/>
      <c r="W170" s="376"/>
      <c r="Y170" s="360"/>
      <c r="Z170" s="360"/>
      <c r="AA170" s="360"/>
      <c r="AB170" s="360"/>
      <c r="AC170" s="360"/>
      <c r="AD170" s="360"/>
      <c r="AE170" s="360"/>
      <c r="AF170" s="360"/>
      <c r="AG170" s="360"/>
      <c r="AH170" s="360"/>
      <c r="AI170" s="360"/>
      <c r="AJ170" s="360"/>
      <c r="AK170" s="360"/>
      <c r="AL170" s="361"/>
    </row>
    <row r="171" spans="1:38">
      <c r="A171" s="359"/>
      <c r="B171" s="369">
        <v>106</v>
      </c>
      <c r="C171" s="375"/>
      <c r="D171" s="376"/>
      <c r="F171" s="360"/>
      <c r="G171" s="360"/>
      <c r="H171" s="360"/>
      <c r="I171" s="360"/>
      <c r="J171" s="360"/>
      <c r="K171" s="360"/>
      <c r="L171" s="360"/>
      <c r="M171" s="360"/>
      <c r="N171" s="360"/>
      <c r="O171" s="360"/>
      <c r="P171" s="360"/>
      <c r="Q171" s="360"/>
      <c r="R171" s="360"/>
      <c r="S171" s="361"/>
      <c r="T171" s="359"/>
      <c r="U171" s="369">
        <v>106</v>
      </c>
      <c r="V171" s="375"/>
      <c r="W171" s="376"/>
      <c r="Y171" s="360"/>
      <c r="Z171" s="360"/>
      <c r="AA171" s="360"/>
      <c r="AB171" s="360"/>
      <c r="AC171" s="360"/>
      <c r="AD171" s="360"/>
      <c r="AE171" s="360"/>
      <c r="AF171" s="360"/>
      <c r="AG171" s="360"/>
      <c r="AH171" s="360"/>
      <c r="AI171" s="360"/>
      <c r="AJ171" s="360"/>
      <c r="AK171" s="360"/>
      <c r="AL171" s="361"/>
    </row>
    <row r="172" spans="1:38">
      <c r="A172" s="359"/>
      <c r="B172" s="369">
        <v>107</v>
      </c>
      <c r="C172" s="375"/>
      <c r="D172" s="376"/>
      <c r="F172" s="360"/>
      <c r="G172" s="360"/>
      <c r="H172" s="360"/>
      <c r="I172" s="360"/>
      <c r="J172" s="360"/>
      <c r="K172" s="360"/>
      <c r="L172" s="360"/>
      <c r="M172" s="360"/>
      <c r="N172" s="360"/>
      <c r="O172" s="360"/>
      <c r="P172" s="360"/>
      <c r="Q172" s="360"/>
      <c r="R172" s="360"/>
      <c r="S172" s="361"/>
      <c r="T172" s="359"/>
      <c r="U172" s="369">
        <v>107</v>
      </c>
      <c r="V172" s="375"/>
      <c r="W172" s="376"/>
      <c r="Y172" s="360"/>
      <c r="Z172" s="360"/>
      <c r="AA172" s="360"/>
      <c r="AB172" s="360"/>
      <c r="AC172" s="360"/>
      <c r="AD172" s="360"/>
      <c r="AE172" s="360"/>
      <c r="AF172" s="360"/>
      <c r="AG172" s="360"/>
      <c r="AH172" s="360"/>
      <c r="AI172" s="360"/>
      <c r="AJ172" s="360"/>
      <c r="AK172" s="360"/>
      <c r="AL172" s="361"/>
    </row>
    <row r="173" spans="1:38">
      <c r="A173" s="359"/>
      <c r="B173" s="369">
        <v>108</v>
      </c>
      <c r="C173" s="375"/>
      <c r="D173" s="376"/>
      <c r="F173" s="360"/>
      <c r="G173" s="360"/>
      <c r="H173" s="360"/>
      <c r="I173" s="360"/>
      <c r="J173" s="360"/>
      <c r="K173" s="360"/>
      <c r="L173" s="360"/>
      <c r="M173" s="360"/>
      <c r="N173" s="360"/>
      <c r="O173" s="360"/>
      <c r="P173" s="360"/>
      <c r="Q173" s="360"/>
      <c r="R173" s="360"/>
      <c r="S173" s="361"/>
      <c r="T173" s="359"/>
      <c r="U173" s="369">
        <v>108</v>
      </c>
      <c r="V173" s="375"/>
      <c r="W173" s="376"/>
      <c r="Y173" s="360"/>
      <c r="Z173" s="360"/>
      <c r="AA173" s="360"/>
      <c r="AB173" s="360"/>
      <c r="AC173" s="360"/>
      <c r="AD173" s="360"/>
      <c r="AE173" s="360"/>
      <c r="AF173" s="360"/>
      <c r="AG173" s="360"/>
      <c r="AH173" s="360"/>
      <c r="AI173" s="360"/>
      <c r="AJ173" s="360"/>
      <c r="AK173" s="360"/>
      <c r="AL173" s="361"/>
    </row>
    <row r="174" spans="1:38">
      <c r="A174" s="359"/>
      <c r="B174" s="369">
        <v>109</v>
      </c>
      <c r="C174" s="375"/>
      <c r="D174" s="376"/>
      <c r="F174" s="360"/>
      <c r="G174" s="360"/>
      <c r="H174" s="360"/>
      <c r="I174" s="360"/>
      <c r="J174" s="360"/>
      <c r="K174" s="360"/>
      <c r="L174" s="360"/>
      <c r="M174" s="360"/>
      <c r="N174" s="360"/>
      <c r="O174" s="360"/>
      <c r="P174" s="360"/>
      <c r="Q174" s="360"/>
      <c r="R174" s="360"/>
      <c r="S174" s="361"/>
      <c r="T174" s="359"/>
      <c r="U174" s="369">
        <v>109</v>
      </c>
      <c r="V174" s="375"/>
      <c r="W174" s="376"/>
      <c r="Y174" s="360"/>
      <c r="Z174" s="360"/>
      <c r="AA174" s="360"/>
      <c r="AB174" s="360"/>
      <c r="AC174" s="360"/>
      <c r="AD174" s="360"/>
      <c r="AE174" s="360"/>
      <c r="AF174" s="360"/>
      <c r="AG174" s="360"/>
      <c r="AH174" s="360"/>
      <c r="AI174" s="360"/>
      <c r="AJ174" s="360"/>
      <c r="AK174" s="360"/>
      <c r="AL174" s="361"/>
    </row>
    <row r="175" spans="1:38">
      <c r="A175" s="359"/>
      <c r="B175" s="369">
        <v>110</v>
      </c>
      <c r="C175" s="375"/>
      <c r="D175" s="376"/>
      <c r="F175" s="360"/>
      <c r="G175" s="360"/>
      <c r="H175" s="360"/>
      <c r="I175" s="360"/>
      <c r="J175" s="360"/>
      <c r="K175" s="360"/>
      <c r="L175" s="360"/>
      <c r="M175" s="360"/>
      <c r="N175" s="360"/>
      <c r="O175" s="360"/>
      <c r="P175" s="360"/>
      <c r="Q175" s="360"/>
      <c r="R175" s="360"/>
      <c r="S175" s="361"/>
      <c r="T175" s="359"/>
      <c r="U175" s="369">
        <v>110</v>
      </c>
      <c r="V175" s="375"/>
      <c r="W175" s="376"/>
      <c r="Y175" s="360"/>
      <c r="Z175" s="360"/>
      <c r="AA175" s="360"/>
      <c r="AB175" s="360"/>
      <c r="AC175" s="360"/>
      <c r="AD175" s="360"/>
      <c r="AE175" s="360"/>
      <c r="AF175" s="360"/>
      <c r="AG175" s="360"/>
      <c r="AH175" s="360"/>
      <c r="AI175" s="360"/>
      <c r="AJ175" s="360"/>
      <c r="AK175" s="360"/>
      <c r="AL175" s="361"/>
    </row>
    <row r="176" spans="1:38">
      <c r="A176" s="359"/>
      <c r="B176" s="369">
        <v>111</v>
      </c>
      <c r="C176" s="375"/>
      <c r="D176" s="376"/>
      <c r="F176" s="360"/>
      <c r="G176" s="360"/>
      <c r="H176" s="360"/>
      <c r="I176" s="360"/>
      <c r="J176" s="360"/>
      <c r="K176" s="360"/>
      <c r="L176" s="360"/>
      <c r="M176" s="360"/>
      <c r="N176" s="360"/>
      <c r="O176" s="360"/>
      <c r="P176" s="360"/>
      <c r="Q176" s="360"/>
      <c r="R176" s="360"/>
      <c r="S176" s="361"/>
      <c r="T176" s="359"/>
      <c r="U176" s="369">
        <v>111</v>
      </c>
      <c r="V176" s="375"/>
      <c r="W176" s="376"/>
      <c r="Y176" s="360"/>
      <c r="Z176" s="360"/>
      <c r="AA176" s="360"/>
      <c r="AB176" s="360"/>
      <c r="AC176" s="360"/>
      <c r="AD176" s="360"/>
      <c r="AE176" s="360"/>
      <c r="AF176" s="360"/>
      <c r="AG176" s="360"/>
      <c r="AH176" s="360"/>
      <c r="AI176" s="360"/>
      <c r="AJ176" s="360"/>
      <c r="AK176" s="360"/>
      <c r="AL176" s="361"/>
    </row>
    <row r="177" spans="1:38">
      <c r="A177" s="359"/>
      <c r="B177" s="369">
        <v>112</v>
      </c>
      <c r="C177" s="375"/>
      <c r="D177" s="376"/>
      <c r="F177" s="360"/>
      <c r="G177" s="360"/>
      <c r="H177" s="360"/>
      <c r="I177" s="360"/>
      <c r="J177" s="360"/>
      <c r="K177" s="360"/>
      <c r="L177" s="360"/>
      <c r="M177" s="360"/>
      <c r="N177" s="360"/>
      <c r="O177" s="360"/>
      <c r="P177" s="360"/>
      <c r="Q177" s="360"/>
      <c r="R177" s="360"/>
      <c r="S177" s="361"/>
      <c r="T177" s="359"/>
      <c r="U177" s="369">
        <v>112</v>
      </c>
      <c r="V177" s="375"/>
      <c r="W177" s="376"/>
      <c r="Y177" s="360"/>
      <c r="Z177" s="360"/>
      <c r="AA177" s="360"/>
      <c r="AB177" s="360"/>
      <c r="AC177" s="360"/>
      <c r="AD177" s="360"/>
      <c r="AE177" s="360"/>
      <c r="AF177" s="360"/>
      <c r="AG177" s="360"/>
      <c r="AH177" s="360"/>
      <c r="AI177" s="360"/>
      <c r="AJ177" s="360"/>
      <c r="AK177" s="360"/>
      <c r="AL177" s="361"/>
    </row>
    <row r="178" spans="1:38">
      <c r="A178" s="359"/>
      <c r="B178" s="369">
        <v>113</v>
      </c>
      <c r="C178" s="375"/>
      <c r="D178" s="376"/>
      <c r="F178" s="360"/>
      <c r="G178" s="360"/>
      <c r="H178" s="360"/>
      <c r="I178" s="360"/>
      <c r="J178" s="360"/>
      <c r="K178" s="360"/>
      <c r="L178" s="360"/>
      <c r="M178" s="360"/>
      <c r="N178" s="360"/>
      <c r="O178" s="360"/>
      <c r="P178" s="360"/>
      <c r="Q178" s="360"/>
      <c r="R178" s="360"/>
      <c r="S178" s="361"/>
      <c r="T178" s="359"/>
      <c r="U178" s="369">
        <v>113</v>
      </c>
      <c r="V178" s="375"/>
      <c r="W178" s="376"/>
      <c r="Y178" s="360"/>
      <c r="Z178" s="360"/>
      <c r="AA178" s="360"/>
      <c r="AB178" s="360"/>
      <c r="AC178" s="360"/>
      <c r="AD178" s="360"/>
      <c r="AE178" s="360"/>
      <c r="AF178" s="360"/>
      <c r="AG178" s="360"/>
      <c r="AH178" s="360"/>
      <c r="AI178" s="360"/>
      <c r="AJ178" s="360"/>
      <c r="AK178" s="360"/>
      <c r="AL178" s="361"/>
    </row>
    <row r="179" spans="1:38">
      <c r="A179" s="359"/>
      <c r="B179" s="369">
        <v>114</v>
      </c>
      <c r="C179" s="375"/>
      <c r="D179" s="376"/>
      <c r="F179" s="360"/>
      <c r="G179" s="360"/>
      <c r="H179" s="360"/>
      <c r="I179" s="360"/>
      <c r="J179" s="360"/>
      <c r="K179" s="360"/>
      <c r="L179" s="360"/>
      <c r="M179" s="360"/>
      <c r="N179" s="360"/>
      <c r="O179" s="360"/>
      <c r="P179" s="360"/>
      <c r="Q179" s="360"/>
      <c r="R179" s="360"/>
      <c r="S179" s="361"/>
      <c r="T179" s="359"/>
      <c r="U179" s="369">
        <v>114</v>
      </c>
      <c r="V179" s="375"/>
      <c r="W179" s="376"/>
      <c r="Y179" s="360"/>
      <c r="Z179" s="360"/>
      <c r="AA179" s="360"/>
      <c r="AB179" s="360"/>
      <c r="AC179" s="360"/>
      <c r="AD179" s="360"/>
      <c r="AE179" s="360"/>
      <c r="AF179" s="360"/>
      <c r="AG179" s="360"/>
      <c r="AH179" s="360"/>
      <c r="AI179" s="360"/>
      <c r="AJ179" s="360"/>
      <c r="AK179" s="360"/>
      <c r="AL179" s="361"/>
    </row>
    <row r="180" spans="1:38">
      <c r="A180" s="359"/>
      <c r="B180" s="369">
        <v>115</v>
      </c>
      <c r="C180" s="375"/>
      <c r="D180" s="376"/>
      <c r="F180" s="360"/>
      <c r="G180" s="360"/>
      <c r="H180" s="360"/>
      <c r="I180" s="360"/>
      <c r="J180" s="360"/>
      <c r="K180" s="360"/>
      <c r="L180" s="360"/>
      <c r="M180" s="360"/>
      <c r="N180" s="360"/>
      <c r="O180" s="360"/>
      <c r="P180" s="360"/>
      <c r="Q180" s="360"/>
      <c r="R180" s="360"/>
      <c r="S180" s="361"/>
      <c r="T180" s="359"/>
      <c r="U180" s="369">
        <v>115</v>
      </c>
      <c r="V180" s="375"/>
      <c r="W180" s="376"/>
      <c r="Y180" s="360"/>
      <c r="Z180" s="360"/>
      <c r="AA180" s="360"/>
      <c r="AB180" s="360"/>
      <c r="AC180" s="360"/>
      <c r="AD180" s="360"/>
      <c r="AE180" s="360"/>
      <c r="AF180" s="360"/>
      <c r="AG180" s="360"/>
      <c r="AH180" s="360"/>
      <c r="AI180" s="360"/>
      <c r="AJ180" s="360"/>
      <c r="AK180" s="360"/>
      <c r="AL180" s="361"/>
    </row>
    <row r="181" spans="1:38">
      <c r="A181" s="359"/>
      <c r="B181" s="369">
        <v>116</v>
      </c>
      <c r="C181" s="375"/>
      <c r="D181" s="376"/>
      <c r="F181" s="360"/>
      <c r="G181" s="360"/>
      <c r="H181" s="360"/>
      <c r="I181" s="360"/>
      <c r="J181" s="360"/>
      <c r="K181" s="360"/>
      <c r="L181" s="360"/>
      <c r="M181" s="360"/>
      <c r="N181" s="360"/>
      <c r="O181" s="360"/>
      <c r="P181" s="360"/>
      <c r="Q181" s="360"/>
      <c r="R181" s="360"/>
      <c r="S181" s="361"/>
      <c r="T181" s="359"/>
      <c r="U181" s="369">
        <v>116</v>
      </c>
      <c r="V181" s="375"/>
      <c r="W181" s="376"/>
      <c r="Y181" s="360"/>
      <c r="Z181" s="360"/>
      <c r="AA181" s="360"/>
      <c r="AB181" s="360"/>
      <c r="AC181" s="360"/>
      <c r="AD181" s="360"/>
      <c r="AE181" s="360"/>
      <c r="AF181" s="360"/>
      <c r="AG181" s="360"/>
      <c r="AH181" s="360"/>
      <c r="AI181" s="360"/>
      <c r="AJ181" s="360"/>
      <c r="AK181" s="360"/>
      <c r="AL181" s="361"/>
    </row>
    <row r="182" spans="1:38">
      <c r="A182" s="359"/>
      <c r="B182" s="369">
        <v>117</v>
      </c>
      <c r="C182" s="375"/>
      <c r="D182" s="376"/>
      <c r="F182" s="360"/>
      <c r="G182" s="360"/>
      <c r="H182" s="360"/>
      <c r="I182" s="360"/>
      <c r="J182" s="360"/>
      <c r="K182" s="360"/>
      <c r="L182" s="360"/>
      <c r="M182" s="360"/>
      <c r="N182" s="360"/>
      <c r="O182" s="360"/>
      <c r="P182" s="360"/>
      <c r="Q182" s="360"/>
      <c r="R182" s="360"/>
      <c r="S182" s="361"/>
      <c r="T182" s="359"/>
      <c r="U182" s="369">
        <v>117</v>
      </c>
      <c r="V182" s="375"/>
      <c r="W182" s="376"/>
      <c r="Y182" s="360"/>
      <c r="Z182" s="360"/>
      <c r="AA182" s="360"/>
      <c r="AB182" s="360"/>
      <c r="AC182" s="360"/>
      <c r="AD182" s="360"/>
      <c r="AE182" s="360"/>
      <c r="AF182" s="360"/>
      <c r="AG182" s="360"/>
      <c r="AH182" s="360"/>
      <c r="AI182" s="360"/>
      <c r="AJ182" s="360"/>
      <c r="AK182" s="360"/>
      <c r="AL182" s="361"/>
    </row>
    <row r="183" spans="1:38">
      <c r="A183" s="359"/>
      <c r="B183" s="369">
        <v>118</v>
      </c>
      <c r="C183" s="375"/>
      <c r="D183" s="376"/>
      <c r="F183" s="360"/>
      <c r="G183" s="360"/>
      <c r="H183" s="360"/>
      <c r="I183" s="360"/>
      <c r="J183" s="360"/>
      <c r="K183" s="360"/>
      <c r="L183" s="360"/>
      <c r="M183" s="360"/>
      <c r="N183" s="360"/>
      <c r="O183" s="360"/>
      <c r="P183" s="360"/>
      <c r="Q183" s="360"/>
      <c r="R183" s="360"/>
      <c r="S183" s="361"/>
      <c r="T183" s="359"/>
      <c r="U183" s="369">
        <v>118</v>
      </c>
      <c r="V183" s="375"/>
      <c r="W183" s="376"/>
      <c r="Y183" s="360"/>
      <c r="Z183" s="360"/>
      <c r="AA183" s="360"/>
      <c r="AB183" s="360"/>
      <c r="AC183" s="360"/>
      <c r="AD183" s="360"/>
      <c r="AE183" s="360"/>
      <c r="AF183" s="360"/>
      <c r="AG183" s="360"/>
      <c r="AH183" s="360"/>
      <c r="AI183" s="360"/>
      <c r="AJ183" s="360"/>
      <c r="AK183" s="360"/>
      <c r="AL183" s="361"/>
    </row>
    <row r="184" spans="1:38">
      <c r="A184" s="359"/>
      <c r="B184" s="369">
        <v>119</v>
      </c>
      <c r="C184" s="375"/>
      <c r="D184" s="376"/>
      <c r="F184" s="360"/>
      <c r="G184" s="360"/>
      <c r="H184" s="360"/>
      <c r="I184" s="360"/>
      <c r="J184" s="360"/>
      <c r="K184" s="360"/>
      <c r="L184" s="360"/>
      <c r="M184" s="360"/>
      <c r="N184" s="360"/>
      <c r="O184" s="360"/>
      <c r="P184" s="360"/>
      <c r="Q184" s="360"/>
      <c r="R184" s="360"/>
      <c r="S184" s="361"/>
      <c r="T184" s="359"/>
      <c r="U184" s="369">
        <v>119</v>
      </c>
      <c r="V184" s="375"/>
      <c r="W184" s="376"/>
      <c r="Y184" s="360"/>
      <c r="Z184" s="360"/>
      <c r="AA184" s="360"/>
      <c r="AB184" s="360"/>
      <c r="AC184" s="360"/>
      <c r="AD184" s="360"/>
      <c r="AE184" s="360"/>
      <c r="AF184" s="360"/>
      <c r="AG184" s="360"/>
      <c r="AH184" s="360"/>
      <c r="AI184" s="360"/>
      <c r="AJ184" s="360"/>
      <c r="AK184" s="360"/>
      <c r="AL184" s="361"/>
    </row>
    <row r="185" spans="1:38">
      <c r="A185" s="359"/>
      <c r="B185" s="369">
        <v>120</v>
      </c>
      <c r="C185" s="375"/>
      <c r="D185" s="376"/>
      <c r="F185" s="360"/>
      <c r="G185" s="360"/>
      <c r="H185" s="360"/>
      <c r="I185" s="360"/>
      <c r="J185" s="360"/>
      <c r="K185" s="360"/>
      <c r="L185" s="360"/>
      <c r="M185" s="360"/>
      <c r="N185" s="360"/>
      <c r="O185" s="360"/>
      <c r="P185" s="360"/>
      <c r="Q185" s="360"/>
      <c r="R185" s="360"/>
      <c r="S185" s="361"/>
      <c r="T185" s="359"/>
      <c r="U185" s="369">
        <v>120</v>
      </c>
      <c r="V185" s="375"/>
      <c r="W185" s="376"/>
      <c r="Y185" s="360"/>
      <c r="Z185" s="360"/>
      <c r="AA185" s="360"/>
      <c r="AB185" s="360"/>
      <c r="AC185" s="360"/>
      <c r="AD185" s="360"/>
      <c r="AE185" s="360"/>
      <c r="AF185" s="360"/>
      <c r="AG185" s="360"/>
      <c r="AH185" s="360"/>
      <c r="AI185" s="360"/>
      <c r="AJ185" s="360"/>
      <c r="AK185" s="360"/>
      <c r="AL185" s="361"/>
    </row>
    <row r="186" spans="1:38">
      <c r="A186" s="360"/>
      <c r="B186" s="369">
        <v>121</v>
      </c>
      <c r="C186" s="375"/>
      <c r="D186" s="376"/>
      <c r="F186" s="360"/>
      <c r="G186" s="360"/>
      <c r="H186" s="360"/>
      <c r="I186" s="360"/>
      <c r="J186" s="360"/>
      <c r="K186" s="360"/>
      <c r="L186" s="360"/>
      <c r="M186" s="360"/>
      <c r="N186" s="360"/>
      <c r="O186" s="360"/>
      <c r="P186" s="360"/>
      <c r="Q186" s="360"/>
      <c r="R186" s="360"/>
      <c r="S186" s="361"/>
      <c r="T186" s="360"/>
      <c r="U186" s="369">
        <v>121</v>
      </c>
      <c r="V186" s="375"/>
      <c r="W186" s="376"/>
      <c r="Y186" s="360"/>
      <c r="Z186" s="360"/>
      <c r="AA186" s="360"/>
      <c r="AB186" s="360"/>
      <c r="AC186" s="360"/>
      <c r="AD186" s="360"/>
      <c r="AE186" s="360"/>
      <c r="AF186" s="360"/>
      <c r="AG186" s="360"/>
      <c r="AH186" s="360"/>
      <c r="AI186" s="360"/>
      <c r="AJ186" s="360"/>
      <c r="AK186" s="360"/>
      <c r="AL186" s="361"/>
    </row>
    <row r="187" spans="1:38">
      <c r="B187" s="369">
        <v>122</v>
      </c>
      <c r="C187" s="375"/>
      <c r="D187" s="376"/>
      <c r="S187" s="294"/>
      <c r="U187" s="369">
        <v>122</v>
      </c>
      <c r="V187" s="375"/>
      <c r="W187" s="376"/>
      <c r="AL187" s="294"/>
    </row>
    <row r="188" spans="1:38">
      <c r="B188" s="369">
        <v>123</v>
      </c>
      <c r="C188" s="375"/>
      <c r="D188" s="376"/>
      <c r="S188" s="294"/>
      <c r="U188" s="369">
        <v>123</v>
      </c>
      <c r="V188" s="375"/>
      <c r="W188" s="376"/>
      <c r="AL188" s="294"/>
    </row>
    <row r="189" spans="1:38">
      <c r="B189" s="369">
        <v>124</v>
      </c>
      <c r="C189" s="375"/>
      <c r="D189" s="376"/>
      <c r="S189" s="294"/>
      <c r="U189" s="369">
        <v>124</v>
      </c>
      <c r="V189" s="375"/>
      <c r="W189" s="376"/>
      <c r="AL189" s="294"/>
    </row>
    <row r="190" spans="1:38">
      <c r="B190" s="369">
        <v>125</v>
      </c>
      <c r="C190" s="375"/>
      <c r="D190" s="376"/>
      <c r="S190" s="294"/>
      <c r="U190" s="369">
        <v>125</v>
      </c>
      <c r="V190" s="375"/>
      <c r="W190" s="376"/>
      <c r="AL190" s="294"/>
    </row>
    <row r="191" spans="1:38">
      <c r="B191" s="369">
        <v>126</v>
      </c>
      <c r="C191" s="375"/>
      <c r="D191" s="376"/>
      <c r="S191" s="294"/>
      <c r="U191" s="369">
        <v>126</v>
      </c>
      <c r="V191" s="375"/>
      <c r="W191" s="376"/>
      <c r="AL191" s="294"/>
    </row>
    <row r="192" spans="1:38">
      <c r="B192" s="369">
        <v>127</v>
      </c>
      <c r="C192" s="375"/>
      <c r="D192" s="376"/>
      <c r="S192" s="294"/>
      <c r="U192" s="369">
        <v>127</v>
      </c>
      <c r="V192" s="375"/>
      <c r="W192" s="376"/>
      <c r="AL192" s="294"/>
    </row>
    <row r="193" spans="2:38">
      <c r="B193" s="369">
        <v>128</v>
      </c>
      <c r="C193" s="375"/>
      <c r="D193" s="376"/>
      <c r="S193" s="294"/>
      <c r="U193" s="369">
        <v>128</v>
      </c>
      <c r="V193" s="375"/>
      <c r="W193" s="376"/>
      <c r="AL193" s="294"/>
    </row>
    <row r="194" spans="2:38">
      <c r="B194" s="369">
        <v>129</v>
      </c>
      <c r="C194" s="375"/>
      <c r="D194" s="376"/>
      <c r="S194" s="294"/>
      <c r="U194" s="369">
        <v>129</v>
      </c>
      <c r="V194" s="375"/>
      <c r="W194" s="376"/>
      <c r="AL194" s="294"/>
    </row>
    <row r="195" spans="2:38">
      <c r="B195" s="369">
        <v>130</v>
      </c>
      <c r="C195" s="375"/>
      <c r="D195" s="376"/>
      <c r="S195" s="294"/>
      <c r="U195" s="369">
        <v>130</v>
      </c>
      <c r="V195" s="375"/>
      <c r="W195" s="376"/>
      <c r="AL195" s="294"/>
    </row>
    <row r="196" spans="2:38">
      <c r="B196" s="369">
        <v>131</v>
      </c>
      <c r="C196" s="375"/>
      <c r="D196" s="376"/>
      <c r="S196" s="294"/>
      <c r="U196" s="369">
        <v>131</v>
      </c>
      <c r="V196" s="375"/>
      <c r="W196" s="376"/>
      <c r="AL196" s="294"/>
    </row>
    <row r="197" spans="2:38">
      <c r="B197" s="369">
        <v>132</v>
      </c>
      <c r="C197" s="375"/>
      <c r="D197" s="376"/>
      <c r="S197" s="294"/>
      <c r="U197" s="369">
        <v>132</v>
      </c>
      <c r="V197" s="375"/>
      <c r="W197" s="376"/>
      <c r="AL197" s="294"/>
    </row>
    <row r="198" spans="2:38">
      <c r="B198" s="369">
        <v>133</v>
      </c>
      <c r="C198" s="375"/>
      <c r="D198" s="376"/>
      <c r="S198" s="294"/>
      <c r="U198" s="369">
        <v>133</v>
      </c>
      <c r="V198" s="375"/>
      <c r="W198" s="376"/>
      <c r="AL198" s="294"/>
    </row>
    <row r="199" spans="2:38">
      <c r="B199" s="369">
        <v>134</v>
      </c>
      <c r="C199" s="375"/>
      <c r="D199" s="376"/>
      <c r="S199" s="294"/>
      <c r="U199" s="369">
        <v>134</v>
      </c>
      <c r="V199" s="375"/>
      <c r="W199" s="376"/>
      <c r="AL199" s="294"/>
    </row>
    <row r="200" spans="2:38">
      <c r="B200" s="369">
        <v>135</v>
      </c>
      <c r="C200" s="375"/>
      <c r="D200" s="376"/>
      <c r="S200" s="294"/>
      <c r="U200" s="369">
        <v>135</v>
      </c>
      <c r="V200" s="375"/>
      <c r="W200" s="376"/>
      <c r="AL200" s="294"/>
    </row>
    <row r="201" spans="2:38">
      <c r="B201" s="369">
        <v>136</v>
      </c>
      <c r="C201" s="375"/>
      <c r="D201" s="376"/>
      <c r="S201" s="294"/>
      <c r="U201" s="369">
        <v>136</v>
      </c>
      <c r="V201" s="375"/>
      <c r="W201" s="376"/>
      <c r="AL201" s="294"/>
    </row>
    <row r="202" spans="2:38">
      <c r="B202" s="369">
        <v>137</v>
      </c>
      <c r="C202" s="375"/>
      <c r="D202" s="376"/>
      <c r="S202" s="294"/>
      <c r="U202" s="369">
        <v>137</v>
      </c>
      <c r="V202" s="375"/>
      <c r="W202" s="376"/>
      <c r="AL202" s="294"/>
    </row>
    <row r="203" spans="2:38">
      <c r="B203" s="369">
        <v>138</v>
      </c>
      <c r="C203" s="375"/>
      <c r="D203" s="376"/>
      <c r="S203" s="294"/>
      <c r="U203" s="369">
        <v>138</v>
      </c>
      <c r="V203" s="375"/>
      <c r="W203" s="376"/>
      <c r="AL203" s="294"/>
    </row>
    <row r="204" spans="2:38">
      <c r="B204" s="369">
        <v>139</v>
      </c>
      <c r="C204" s="375"/>
      <c r="D204" s="376"/>
      <c r="S204" s="294"/>
      <c r="U204" s="369">
        <v>139</v>
      </c>
      <c r="V204" s="375"/>
      <c r="W204" s="376"/>
      <c r="AL204" s="294"/>
    </row>
    <row r="205" spans="2:38">
      <c r="B205" s="369">
        <v>140</v>
      </c>
      <c r="C205" s="375"/>
      <c r="D205" s="376"/>
      <c r="S205" s="294"/>
      <c r="U205" s="369">
        <v>140</v>
      </c>
      <c r="V205" s="375"/>
      <c r="W205" s="376"/>
      <c r="AL205" s="294"/>
    </row>
    <row r="206" spans="2:38">
      <c r="B206" s="369">
        <v>141</v>
      </c>
      <c r="C206" s="375"/>
      <c r="D206" s="376"/>
      <c r="S206" s="294"/>
      <c r="U206" s="369">
        <v>141</v>
      </c>
      <c r="V206" s="375"/>
      <c r="W206" s="376"/>
      <c r="AL206" s="294"/>
    </row>
    <row r="207" spans="2:38">
      <c r="B207" s="369">
        <v>142</v>
      </c>
      <c r="C207" s="375"/>
      <c r="D207" s="376"/>
      <c r="S207" s="294"/>
      <c r="U207" s="369">
        <v>142</v>
      </c>
      <c r="V207" s="375"/>
      <c r="W207" s="376"/>
      <c r="AL207" s="294"/>
    </row>
    <row r="208" spans="2:38">
      <c r="B208" s="369">
        <v>143</v>
      </c>
      <c r="C208" s="375"/>
      <c r="D208" s="376"/>
      <c r="S208" s="294"/>
      <c r="U208" s="369">
        <v>143</v>
      </c>
      <c r="V208" s="375"/>
      <c r="W208" s="376"/>
      <c r="AL208" s="294"/>
    </row>
    <row r="209" spans="2:38">
      <c r="B209" s="369">
        <v>144</v>
      </c>
      <c r="C209" s="375"/>
      <c r="D209" s="376"/>
      <c r="S209" s="294"/>
      <c r="U209" s="369">
        <v>144</v>
      </c>
      <c r="V209" s="375"/>
      <c r="W209" s="376"/>
      <c r="AL209" s="294"/>
    </row>
    <row r="210" spans="2:38">
      <c r="B210" s="369">
        <v>145</v>
      </c>
      <c r="C210" s="375"/>
      <c r="D210" s="376"/>
      <c r="S210" s="294"/>
      <c r="U210" s="369">
        <v>145</v>
      </c>
      <c r="V210" s="375"/>
      <c r="W210" s="376"/>
      <c r="AL210" s="294"/>
    </row>
    <row r="211" spans="2:38">
      <c r="B211" s="369">
        <v>146</v>
      </c>
      <c r="C211" s="375"/>
      <c r="D211" s="376"/>
      <c r="S211" s="294"/>
      <c r="U211" s="369">
        <v>146</v>
      </c>
      <c r="V211" s="375"/>
      <c r="W211" s="376"/>
      <c r="AL211" s="294"/>
    </row>
    <row r="212" spans="2:38">
      <c r="B212" s="369">
        <v>147</v>
      </c>
      <c r="C212" s="375"/>
      <c r="D212" s="376"/>
      <c r="S212" s="294"/>
      <c r="U212" s="369">
        <v>147</v>
      </c>
      <c r="V212" s="375"/>
      <c r="W212" s="376"/>
      <c r="AL212" s="294"/>
    </row>
    <row r="213" spans="2:38">
      <c r="B213" s="369">
        <v>148</v>
      </c>
      <c r="C213" s="375"/>
      <c r="D213" s="376"/>
      <c r="S213" s="294"/>
      <c r="U213" s="369">
        <v>148</v>
      </c>
      <c r="V213" s="375"/>
      <c r="W213" s="376"/>
      <c r="AL213" s="294"/>
    </row>
    <row r="214" spans="2:38">
      <c r="B214" s="369">
        <v>149</v>
      </c>
      <c r="C214" s="375"/>
      <c r="D214" s="376"/>
      <c r="S214" s="294"/>
      <c r="U214" s="369">
        <v>149</v>
      </c>
      <c r="V214" s="375"/>
      <c r="W214" s="376"/>
      <c r="AL214" s="294"/>
    </row>
    <row r="215" spans="2:38">
      <c r="B215" s="369">
        <v>150</v>
      </c>
      <c r="C215" s="375"/>
      <c r="D215" s="376"/>
      <c r="S215" s="294"/>
      <c r="U215" s="369">
        <v>150</v>
      </c>
      <c r="V215" s="375"/>
      <c r="W215" s="376"/>
      <c r="AL215" s="294"/>
    </row>
    <row r="216" spans="2:38">
      <c r="B216" s="369">
        <v>151</v>
      </c>
      <c r="C216" s="375"/>
      <c r="D216" s="376"/>
      <c r="S216" s="294"/>
      <c r="U216" s="369">
        <v>151</v>
      </c>
      <c r="V216" s="375"/>
      <c r="W216" s="376"/>
      <c r="AL216" s="294"/>
    </row>
    <row r="217" spans="2:38">
      <c r="B217" s="369">
        <v>152</v>
      </c>
      <c r="C217" s="375"/>
      <c r="D217" s="376"/>
      <c r="S217" s="294"/>
      <c r="U217" s="369">
        <v>152</v>
      </c>
      <c r="V217" s="375"/>
      <c r="W217" s="376"/>
      <c r="AL217" s="294"/>
    </row>
    <row r="218" spans="2:38">
      <c r="B218" s="369">
        <v>153</v>
      </c>
      <c r="C218" s="375"/>
      <c r="D218" s="376"/>
      <c r="S218" s="294"/>
      <c r="U218" s="369">
        <v>153</v>
      </c>
      <c r="V218" s="375"/>
      <c r="W218" s="376"/>
      <c r="AL218" s="294"/>
    </row>
    <row r="219" spans="2:38">
      <c r="B219" s="369">
        <v>154</v>
      </c>
      <c r="C219" s="375"/>
      <c r="D219" s="376"/>
      <c r="S219" s="294"/>
      <c r="U219" s="369">
        <v>154</v>
      </c>
      <c r="V219" s="375"/>
      <c r="W219" s="376"/>
      <c r="AL219" s="294"/>
    </row>
    <row r="220" spans="2:38">
      <c r="B220" s="369">
        <v>155</v>
      </c>
      <c r="C220" s="375"/>
      <c r="D220" s="376"/>
      <c r="S220" s="294"/>
      <c r="U220" s="369">
        <v>155</v>
      </c>
      <c r="V220" s="375"/>
      <c r="W220" s="376"/>
      <c r="AL220" s="294"/>
    </row>
    <row r="221" spans="2:38">
      <c r="B221" s="369">
        <v>156</v>
      </c>
      <c r="C221" s="375"/>
      <c r="D221" s="376"/>
      <c r="S221" s="294"/>
      <c r="U221" s="369">
        <v>156</v>
      </c>
      <c r="V221" s="375"/>
      <c r="W221" s="376"/>
      <c r="AL221" s="294"/>
    </row>
    <row r="222" spans="2:38">
      <c r="B222" s="369">
        <v>157</v>
      </c>
      <c r="C222" s="375"/>
      <c r="D222" s="376"/>
      <c r="S222" s="294"/>
      <c r="U222" s="369">
        <v>157</v>
      </c>
      <c r="V222" s="375"/>
      <c r="W222" s="376"/>
      <c r="AL222" s="294"/>
    </row>
    <row r="223" spans="2:38">
      <c r="B223" s="369">
        <v>158</v>
      </c>
      <c r="C223" s="375"/>
      <c r="D223" s="376"/>
      <c r="S223" s="294"/>
      <c r="U223" s="369">
        <v>158</v>
      </c>
      <c r="V223" s="375"/>
      <c r="W223" s="376"/>
      <c r="AL223" s="294"/>
    </row>
    <row r="224" spans="2:38">
      <c r="B224" s="369">
        <v>159</v>
      </c>
      <c r="C224" s="375"/>
      <c r="D224" s="376"/>
      <c r="S224" s="294"/>
      <c r="U224" s="369">
        <v>159</v>
      </c>
      <c r="V224" s="375"/>
      <c r="W224" s="376"/>
      <c r="AL224" s="294"/>
    </row>
    <row r="225" spans="2:38">
      <c r="B225" s="369">
        <v>160</v>
      </c>
      <c r="C225" s="375"/>
      <c r="D225" s="376"/>
      <c r="S225" s="294"/>
      <c r="U225" s="369">
        <v>160</v>
      </c>
      <c r="V225" s="375"/>
      <c r="W225" s="376"/>
      <c r="AL225" s="294"/>
    </row>
    <row r="226" spans="2:38">
      <c r="B226" s="369">
        <v>161</v>
      </c>
      <c r="C226" s="375"/>
      <c r="D226" s="376"/>
      <c r="S226" s="294"/>
      <c r="U226" s="369">
        <v>161</v>
      </c>
      <c r="V226" s="375"/>
      <c r="W226" s="376"/>
      <c r="AL226" s="294"/>
    </row>
    <row r="227" spans="2:38">
      <c r="B227" s="369">
        <v>162</v>
      </c>
      <c r="C227" s="375"/>
      <c r="D227" s="376"/>
      <c r="S227" s="294"/>
      <c r="U227" s="369">
        <v>162</v>
      </c>
      <c r="V227" s="375"/>
      <c r="W227" s="376"/>
      <c r="AL227" s="294"/>
    </row>
    <row r="228" spans="2:38">
      <c r="B228" s="369">
        <v>163</v>
      </c>
      <c r="C228" s="375"/>
      <c r="D228" s="376"/>
      <c r="S228" s="294"/>
      <c r="U228" s="369">
        <v>163</v>
      </c>
      <c r="V228" s="375"/>
      <c r="W228" s="376"/>
      <c r="AL228" s="294"/>
    </row>
    <row r="229" spans="2:38">
      <c r="B229" s="369">
        <v>164</v>
      </c>
      <c r="C229" s="375"/>
      <c r="D229" s="376"/>
      <c r="S229" s="294"/>
      <c r="U229" s="369">
        <v>164</v>
      </c>
      <c r="V229" s="375"/>
      <c r="W229" s="376"/>
      <c r="AL229" s="294"/>
    </row>
    <row r="230" spans="2:38">
      <c r="B230" s="369">
        <v>165</v>
      </c>
      <c r="C230" s="375"/>
      <c r="D230" s="376"/>
      <c r="S230" s="294"/>
      <c r="U230" s="369">
        <v>165</v>
      </c>
      <c r="V230" s="375"/>
      <c r="W230" s="376"/>
      <c r="AL230" s="294"/>
    </row>
    <row r="231" spans="2:38">
      <c r="B231" s="369">
        <v>166</v>
      </c>
      <c r="C231" s="375"/>
      <c r="D231" s="376"/>
      <c r="S231" s="294"/>
      <c r="U231" s="369">
        <v>166</v>
      </c>
      <c r="V231" s="375"/>
      <c r="W231" s="376"/>
      <c r="AL231" s="294"/>
    </row>
    <row r="232" spans="2:38">
      <c r="B232" s="369">
        <v>167</v>
      </c>
      <c r="C232" s="375"/>
      <c r="D232" s="376"/>
      <c r="S232" s="294"/>
      <c r="U232" s="369">
        <v>167</v>
      </c>
      <c r="V232" s="375"/>
      <c r="W232" s="376"/>
      <c r="AL232" s="294"/>
    </row>
    <row r="233" spans="2:38">
      <c r="B233" s="369">
        <v>168</v>
      </c>
      <c r="C233" s="375"/>
      <c r="D233" s="376"/>
      <c r="S233" s="294"/>
      <c r="U233" s="369">
        <v>168</v>
      </c>
      <c r="V233" s="375"/>
      <c r="W233" s="376"/>
      <c r="AL233" s="294"/>
    </row>
    <row r="234" spans="2:38">
      <c r="B234" s="369">
        <v>169</v>
      </c>
      <c r="C234" s="375"/>
      <c r="D234" s="376"/>
      <c r="S234" s="294"/>
      <c r="U234" s="369">
        <v>169</v>
      </c>
      <c r="V234" s="375"/>
      <c r="W234" s="376"/>
      <c r="AL234" s="294"/>
    </row>
    <row r="235" spans="2:38">
      <c r="B235" s="369">
        <v>170</v>
      </c>
      <c r="C235" s="375"/>
      <c r="D235" s="376"/>
      <c r="S235" s="294"/>
      <c r="U235" s="369">
        <v>170</v>
      </c>
      <c r="V235" s="375"/>
      <c r="W235" s="376"/>
      <c r="AL235" s="294"/>
    </row>
    <row r="236" spans="2:38">
      <c r="B236" s="369">
        <v>171</v>
      </c>
      <c r="C236" s="375"/>
      <c r="D236" s="376"/>
      <c r="S236" s="294"/>
      <c r="U236" s="369">
        <v>171</v>
      </c>
      <c r="V236" s="375"/>
      <c r="W236" s="376"/>
      <c r="AL236" s="294"/>
    </row>
    <row r="237" spans="2:38">
      <c r="B237" s="369">
        <v>172</v>
      </c>
      <c r="C237" s="375"/>
      <c r="D237" s="384"/>
      <c r="S237" s="294"/>
      <c r="U237" s="369">
        <v>172</v>
      </c>
      <c r="V237" s="375"/>
      <c r="W237" s="384"/>
      <c r="AL237" s="294"/>
    </row>
    <row r="238" spans="2:38">
      <c r="B238" s="369">
        <v>173</v>
      </c>
      <c r="C238" s="385"/>
      <c r="D238" s="384"/>
      <c r="S238" s="294"/>
      <c r="U238" s="369">
        <v>173</v>
      </c>
      <c r="V238" s="385"/>
      <c r="W238" s="384"/>
      <c r="AL238" s="294"/>
    </row>
    <row r="239" spans="2:38">
      <c r="B239" s="369">
        <v>174</v>
      </c>
      <c r="C239" s="385"/>
      <c r="D239" s="384"/>
      <c r="S239" s="294"/>
      <c r="U239" s="369">
        <v>174</v>
      </c>
      <c r="V239" s="385"/>
      <c r="W239" s="384"/>
      <c r="AL239" s="294"/>
    </row>
    <row r="240" spans="2:38">
      <c r="B240" s="369">
        <v>175</v>
      </c>
      <c r="C240" s="385"/>
      <c r="D240" s="384"/>
      <c r="S240" s="294"/>
      <c r="U240" s="369">
        <v>175</v>
      </c>
      <c r="V240" s="385"/>
      <c r="W240" s="384"/>
      <c r="AL240" s="294"/>
    </row>
    <row r="241" spans="2:38">
      <c r="B241" s="369">
        <v>176</v>
      </c>
      <c r="C241" s="385"/>
      <c r="D241" s="384"/>
      <c r="S241" s="294"/>
      <c r="U241" s="369">
        <v>176</v>
      </c>
      <c r="V241" s="385"/>
      <c r="W241" s="384"/>
      <c r="AL241" s="294"/>
    </row>
    <row r="242" spans="2:38">
      <c r="B242" s="369">
        <v>177</v>
      </c>
      <c r="C242" s="385"/>
      <c r="D242" s="384"/>
      <c r="S242" s="294"/>
      <c r="U242" s="369">
        <v>177</v>
      </c>
      <c r="V242" s="385"/>
      <c r="W242" s="384"/>
      <c r="AL242" s="294"/>
    </row>
    <row r="243" spans="2:38">
      <c r="B243" s="369">
        <v>178</v>
      </c>
      <c r="C243" s="385"/>
      <c r="D243" s="384"/>
      <c r="S243" s="294"/>
      <c r="U243" s="369">
        <v>178</v>
      </c>
      <c r="V243" s="385"/>
      <c r="W243" s="384"/>
      <c r="AL243" s="294"/>
    </row>
    <row r="244" spans="2:38">
      <c r="B244" s="369">
        <v>179</v>
      </c>
      <c r="C244" s="385"/>
      <c r="D244" s="384"/>
      <c r="S244" s="294"/>
      <c r="U244" s="369">
        <v>179</v>
      </c>
      <c r="V244" s="385"/>
      <c r="W244" s="384"/>
      <c r="AL244" s="294"/>
    </row>
    <row r="245" spans="2:38">
      <c r="B245" s="369">
        <v>180</v>
      </c>
      <c r="C245" s="385"/>
      <c r="D245" s="384"/>
      <c r="S245" s="294"/>
      <c r="U245" s="369">
        <v>180</v>
      </c>
      <c r="V245" s="385"/>
      <c r="W245" s="384"/>
      <c r="AL245" s="294"/>
    </row>
    <row r="246" spans="2:38">
      <c r="B246" s="369">
        <v>181</v>
      </c>
      <c r="C246" s="385"/>
      <c r="D246" s="384"/>
      <c r="S246" s="294"/>
      <c r="U246" s="369">
        <v>181</v>
      </c>
      <c r="V246" s="385"/>
      <c r="W246" s="384"/>
      <c r="AL246" s="294"/>
    </row>
    <row r="247" spans="2:38">
      <c r="B247" s="369">
        <v>182</v>
      </c>
      <c r="C247" s="385"/>
      <c r="D247" s="384"/>
      <c r="S247" s="294"/>
      <c r="U247" s="369">
        <v>182</v>
      </c>
      <c r="V247" s="385"/>
      <c r="W247" s="384"/>
      <c r="AL247" s="294"/>
    </row>
    <row r="248" spans="2:38">
      <c r="B248" s="369">
        <v>183</v>
      </c>
      <c r="C248" s="385"/>
      <c r="D248" s="384"/>
      <c r="S248" s="294"/>
      <c r="U248" s="369">
        <v>183</v>
      </c>
      <c r="V248" s="385"/>
      <c r="W248" s="384"/>
      <c r="AL248" s="294"/>
    </row>
    <row r="249" spans="2:38">
      <c r="B249" s="369">
        <v>184</v>
      </c>
      <c r="C249" s="385"/>
      <c r="D249" s="384"/>
      <c r="S249" s="294"/>
      <c r="U249" s="369">
        <v>184</v>
      </c>
      <c r="V249" s="385"/>
      <c r="W249" s="384"/>
      <c r="AL249" s="294"/>
    </row>
    <row r="250" spans="2:38">
      <c r="B250" s="369">
        <v>185</v>
      </c>
      <c r="C250" s="385"/>
      <c r="D250" s="384"/>
      <c r="S250" s="294"/>
      <c r="U250" s="369">
        <v>185</v>
      </c>
      <c r="V250" s="385"/>
      <c r="W250" s="384"/>
      <c r="AL250" s="294"/>
    </row>
    <row r="251" spans="2:38">
      <c r="B251" s="369">
        <v>186</v>
      </c>
      <c r="C251" s="385"/>
      <c r="D251" s="384"/>
      <c r="S251" s="294"/>
      <c r="U251" s="369">
        <v>186</v>
      </c>
      <c r="V251" s="385"/>
      <c r="W251" s="384"/>
      <c r="AL251" s="294"/>
    </row>
    <row r="252" spans="2:38">
      <c r="B252" s="369">
        <v>187</v>
      </c>
      <c r="C252" s="385"/>
      <c r="D252" s="384"/>
      <c r="S252" s="294"/>
      <c r="U252" s="369">
        <v>187</v>
      </c>
      <c r="V252" s="385"/>
      <c r="W252" s="384"/>
      <c r="AL252" s="294"/>
    </row>
    <row r="253" spans="2:38">
      <c r="B253" s="369">
        <v>188</v>
      </c>
      <c r="C253" s="385"/>
      <c r="D253" s="384"/>
      <c r="S253" s="294"/>
      <c r="U253" s="369">
        <v>188</v>
      </c>
      <c r="V253" s="385"/>
      <c r="W253" s="384"/>
      <c r="AL253" s="294"/>
    </row>
    <row r="254" spans="2:38">
      <c r="B254" s="369">
        <v>189</v>
      </c>
      <c r="C254" s="385"/>
      <c r="D254" s="384"/>
      <c r="S254" s="294"/>
      <c r="U254" s="369">
        <v>189</v>
      </c>
      <c r="V254" s="385"/>
      <c r="W254" s="384"/>
      <c r="AL254" s="294"/>
    </row>
    <row r="255" spans="2:38">
      <c r="B255" s="369">
        <v>190</v>
      </c>
      <c r="C255" s="385"/>
      <c r="D255" s="384"/>
      <c r="S255" s="294"/>
      <c r="U255" s="369">
        <v>190</v>
      </c>
      <c r="V255" s="385"/>
      <c r="W255" s="384"/>
      <c r="AL255" s="294"/>
    </row>
    <row r="256" spans="2:38">
      <c r="B256" s="369">
        <v>191</v>
      </c>
      <c r="C256" s="385"/>
      <c r="D256" s="384"/>
      <c r="S256" s="294"/>
      <c r="U256" s="369">
        <v>191</v>
      </c>
      <c r="V256" s="385"/>
      <c r="W256" s="384"/>
      <c r="AL256" s="294"/>
    </row>
    <row r="257" spans="2:38">
      <c r="B257" s="369">
        <v>192</v>
      </c>
      <c r="C257" s="385"/>
      <c r="D257" s="384"/>
      <c r="S257" s="294"/>
      <c r="U257" s="369">
        <v>192</v>
      </c>
      <c r="V257" s="385"/>
      <c r="W257" s="384"/>
      <c r="AL257" s="294"/>
    </row>
    <row r="258" spans="2:38">
      <c r="B258" s="369">
        <v>193</v>
      </c>
      <c r="C258" s="385"/>
      <c r="D258" s="384"/>
      <c r="S258" s="294"/>
      <c r="U258" s="369">
        <v>193</v>
      </c>
      <c r="V258" s="385"/>
      <c r="W258" s="384"/>
      <c r="AL258" s="294"/>
    </row>
    <row r="259" spans="2:38">
      <c r="B259" s="369">
        <v>194</v>
      </c>
      <c r="C259" s="385"/>
      <c r="D259" s="384"/>
      <c r="S259" s="294"/>
      <c r="U259" s="369">
        <v>194</v>
      </c>
      <c r="V259" s="385"/>
      <c r="W259" s="384"/>
      <c r="AL259" s="294"/>
    </row>
    <row r="260" spans="2:38">
      <c r="B260" s="369">
        <v>195</v>
      </c>
      <c r="C260" s="385"/>
      <c r="D260" s="384"/>
      <c r="S260" s="294"/>
      <c r="U260" s="369">
        <v>195</v>
      </c>
      <c r="V260" s="385"/>
      <c r="W260" s="384"/>
      <c r="AL260" s="294"/>
    </row>
    <row r="261" spans="2:38">
      <c r="B261" s="369">
        <v>196</v>
      </c>
      <c r="C261" s="385"/>
      <c r="D261" s="384"/>
      <c r="S261" s="294"/>
      <c r="U261" s="369">
        <v>196</v>
      </c>
      <c r="V261" s="385"/>
      <c r="W261" s="384"/>
      <c r="AL261" s="294"/>
    </row>
    <row r="262" spans="2:38">
      <c r="B262" s="369">
        <v>197</v>
      </c>
      <c r="C262" s="385"/>
      <c r="D262" s="384"/>
      <c r="S262" s="294"/>
      <c r="U262" s="369">
        <v>197</v>
      </c>
      <c r="V262" s="385"/>
      <c r="W262" s="384"/>
      <c r="AL262" s="294"/>
    </row>
    <row r="263" spans="2:38">
      <c r="B263" s="369">
        <v>198</v>
      </c>
      <c r="C263" s="385"/>
      <c r="D263" s="384"/>
      <c r="S263" s="294"/>
      <c r="U263" s="369">
        <v>198</v>
      </c>
      <c r="V263" s="385"/>
      <c r="W263" s="384"/>
      <c r="AL263" s="294"/>
    </row>
    <row r="264" spans="2:38">
      <c r="B264" s="369">
        <v>199</v>
      </c>
      <c r="C264" s="385"/>
      <c r="D264" s="384"/>
      <c r="S264" s="294"/>
      <c r="U264" s="369">
        <v>199</v>
      </c>
      <c r="V264" s="385"/>
      <c r="W264" s="384"/>
      <c r="AL264" s="294"/>
    </row>
    <row r="265" spans="2:38">
      <c r="B265" s="369">
        <v>200</v>
      </c>
      <c r="C265" s="385"/>
      <c r="D265" s="384"/>
      <c r="S265" s="294"/>
      <c r="U265" s="369">
        <v>200</v>
      </c>
      <c r="V265" s="385"/>
      <c r="W265" s="384"/>
      <c r="AL265" s="294"/>
    </row>
    <row r="266" spans="2:38">
      <c r="B266" s="369">
        <v>201</v>
      </c>
      <c r="C266" s="385"/>
      <c r="D266" s="384"/>
      <c r="S266" s="294"/>
      <c r="U266" s="369">
        <v>201</v>
      </c>
      <c r="V266" s="385"/>
      <c r="W266" s="384"/>
      <c r="AL266" s="294"/>
    </row>
    <row r="267" spans="2:38">
      <c r="B267" s="369">
        <v>202</v>
      </c>
      <c r="C267" s="385"/>
      <c r="D267" s="384"/>
      <c r="S267" s="294"/>
      <c r="U267" s="369">
        <v>202</v>
      </c>
      <c r="V267" s="385"/>
      <c r="W267" s="384"/>
      <c r="AL267" s="294"/>
    </row>
    <row r="268" spans="2:38">
      <c r="B268" s="369">
        <v>203</v>
      </c>
      <c r="C268" s="385"/>
      <c r="D268" s="384"/>
      <c r="S268" s="294"/>
      <c r="U268" s="369">
        <v>203</v>
      </c>
      <c r="V268" s="385"/>
      <c r="W268" s="384"/>
      <c r="AL268" s="294"/>
    </row>
    <row r="269" spans="2:38">
      <c r="B269" s="369">
        <v>204</v>
      </c>
      <c r="C269" s="385"/>
      <c r="D269" s="384"/>
      <c r="S269" s="294"/>
      <c r="U269" s="369">
        <v>204</v>
      </c>
      <c r="V269" s="385"/>
      <c r="W269" s="384"/>
      <c r="AL269" s="294"/>
    </row>
    <row r="270" spans="2:38">
      <c r="B270" s="369">
        <v>205</v>
      </c>
      <c r="C270" s="385"/>
      <c r="D270" s="384"/>
      <c r="S270" s="294"/>
      <c r="U270" s="369">
        <v>205</v>
      </c>
      <c r="V270" s="385"/>
      <c r="W270" s="384"/>
      <c r="AL270" s="294"/>
    </row>
    <row r="271" spans="2:38">
      <c r="B271" s="369">
        <v>206</v>
      </c>
      <c r="C271" s="385"/>
      <c r="D271" s="384"/>
      <c r="S271" s="294"/>
      <c r="U271" s="369">
        <v>206</v>
      </c>
      <c r="V271" s="385"/>
      <c r="W271" s="384"/>
      <c r="AL271" s="294"/>
    </row>
    <row r="272" spans="2:38">
      <c r="B272" s="369">
        <v>207</v>
      </c>
      <c r="C272" s="385"/>
      <c r="D272" s="384"/>
      <c r="S272" s="294"/>
      <c r="U272" s="369">
        <v>207</v>
      </c>
      <c r="V272" s="385"/>
      <c r="W272" s="384"/>
      <c r="AL272" s="294"/>
    </row>
    <row r="273" spans="2:38">
      <c r="B273" s="369">
        <v>208</v>
      </c>
      <c r="C273" s="385"/>
      <c r="D273" s="384"/>
      <c r="S273" s="294"/>
      <c r="U273" s="369">
        <v>208</v>
      </c>
      <c r="V273" s="385"/>
      <c r="W273" s="384"/>
      <c r="AL273" s="294"/>
    </row>
    <row r="274" spans="2:38">
      <c r="B274" s="369">
        <v>209</v>
      </c>
      <c r="C274" s="385"/>
      <c r="D274" s="384"/>
      <c r="S274" s="294"/>
      <c r="U274" s="369">
        <v>209</v>
      </c>
      <c r="V274" s="385"/>
      <c r="W274" s="384"/>
      <c r="AL274" s="294"/>
    </row>
    <row r="275" spans="2:38">
      <c r="B275" s="369">
        <v>210</v>
      </c>
      <c r="C275" s="385"/>
      <c r="D275" s="384"/>
      <c r="S275" s="294"/>
      <c r="U275" s="369">
        <v>210</v>
      </c>
      <c r="V275" s="385"/>
      <c r="W275" s="384"/>
      <c r="AL275" s="294"/>
    </row>
    <row r="276" spans="2:38">
      <c r="B276" s="369">
        <v>211</v>
      </c>
      <c r="C276" s="385"/>
      <c r="D276" s="384"/>
      <c r="S276" s="294"/>
      <c r="U276" s="369">
        <v>211</v>
      </c>
      <c r="V276" s="385"/>
      <c r="W276" s="384"/>
      <c r="AL276" s="294"/>
    </row>
    <row r="277" spans="2:38">
      <c r="B277" s="369">
        <v>212</v>
      </c>
      <c r="C277" s="385"/>
      <c r="D277" s="384"/>
      <c r="S277" s="294"/>
      <c r="U277" s="369">
        <v>212</v>
      </c>
      <c r="V277" s="385"/>
      <c r="W277" s="384"/>
      <c r="AL277" s="294"/>
    </row>
    <row r="278" spans="2:38">
      <c r="B278" s="369">
        <v>213</v>
      </c>
      <c r="C278" s="385"/>
      <c r="D278" s="384"/>
      <c r="S278" s="294"/>
      <c r="U278" s="369">
        <v>213</v>
      </c>
      <c r="V278" s="385"/>
      <c r="W278" s="384"/>
      <c r="AL278" s="294"/>
    </row>
    <row r="279" spans="2:38">
      <c r="B279" s="369">
        <v>214</v>
      </c>
      <c r="C279" s="385"/>
      <c r="D279" s="384"/>
      <c r="S279" s="294"/>
      <c r="U279" s="369">
        <v>214</v>
      </c>
      <c r="V279" s="385"/>
      <c r="W279" s="384"/>
      <c r="AL279" s="294"/>
    </row>
    <row r="280" spans="2:38">
      <c r="B280" s="369">
        <v>215</v>
      </c>
      <c r="C280" s="385"/>
      <c r="D280" s="384"/>
      <c r="S280" s="294"/>
      <c r="U280" s="369">
        <v>215</v>
      </c>
      <c r="V280" s="385"/>
      <c r="W280" s="384"/>
      <c r="AL280" s="294"/>
    </row>
    <row r="281" spans="2:38">
      <c r="B281" s="369">
        <v>216</v>
      </c>
      <c r="C281" s="385"/>
      <c r="D281" s="384"/>
      <c r="S281" s="294"/>
      <c r="U281" s="369">
        <v>216</v>
      </c>
      <c r="V281" s="385"/>
      <c r="W281" s="384"/>
      <c r="AL281" s="294"/>
    </row>
    <row r="282" spans="2:38">
      <c r="B282" s="369">
        <v>217</v>
      </c>
      <c r="C282" s="385"/>
      <c r="D282" s="384"/>
      <c r="S282" s="294"/>
      <c r="U282" s="369">
        <v>217</v>
      </c>
      <c r="V282" s="385"/>
      <c r="W282" s="384"/>
      <c r="AL282" s="294"/>
    </row>
    <row r="283" spans="2:38">
      <c r="B283" s="369">
        <v>218</v>
      </c>
      <c r="C283" s="385"/>
      <c r="D283" s="384"/>
      <c r="S283" s="294"/>
      <c r="U283" s="369">
        <v>218</v>
      </c>
      <c r="V283" s="385"/>
      <c r="W283" s="384"/>
      <c r="AL283" s="294"/>
    </row>
    <row r="284" spans="2:38">
      <c r="B284" s="369">
        <v>219</v>
      </c>
      <c r="C284" s="385"/>
      <c r="D284" s="384"/>
      <c r="S284" s="294"/>
      <c r="U284" s="369">
        <v>219</v>
      </c>
      <c r="V284" s="385"/>
      <c r="W284" s="384"/>
      <c r="AL284" s="294"/>
    </row>
    <row r="285" spans="2:38">
      <c r="B285" s="369">
        <v>220</v>
      </c>
      <c r="C285" s="385"/>
      <c r="D285" s="384"/>
      <c r="S285" s="294"/>
      <c r="U285" s="369">
        <v>220</v>
      </c>
      <c r="V285" s="385"/>
      <c r="W285" s="384"/>
      <c r="AL285" s="294"/>
    </row>
    <row r="286" spans="2:38">
      <c r="B286" s="369">
        <v>221</v>
      </c>
      <c r="C286" s="385"/>
      <c r="D286" s="384"/>
      <c r="S286" s="294"/>
      <c r="U286" s="369">
        <v>221</v>
      </c>
      <c r="V286" s="385"/>
      <c r="W286" s="384"/>
      <c r="AL286" s="294"/>
    </row>
    <row r="287" spans="2:38">
      <c r="B287" s="369">
        <v>222</v>
      </c>
      <c r="C287" s="385"/>
      <c r="D287" s="384"/>
      <c r="S287" s="294"/>
      <c r="U287" s="369">
        <v>222</v>
      </c>
      <c r="V287" s="385"/>
      <c r="W287" s="384"/>
      <c r="AL287" s="294"/>
    </row>
    <row r="288" spans="2:38">
      <c r="B288" s="369">
        <v>223</v>
      </c>
      <c r="C288" s="385"/>
      <c r="D288" s="384"/>
      <c r="S288" s="294"/>
      <c r="U288" s="369">
        <v>223</v>
      </c>
      <c r="V288" s="385"/>
      <c r="W288" s="384"/>
      <c r="AL288" s="294"/>
    </row>
    <row r="289" spans="2:38">
      <c r="B289" s="369">
        <v>224</v>
      </c>
      <c r="C289" s="385"/>
      <c r="D289" s="384"/>
      <c r="S289" s="294"/>
      <c r="U289" s="369">
        <v>224</v>
      </c>
      <c r="V289" s="385"/>
      <c r="W289" s="384"/>
      <c r="AL289" s="294"/>
    </row>
    <row r="290" spans="2:38">
      <c r="B290" s="369">
        <v>225</v>
      </c>
      <c r="C290" s="385"/>
      <c r="D290" s="384"/>
      <c r="S290" s="294"/>
      <c r="U290" s="369">
        <v>225</v>
      </c>
      <c r="V290" s="385"/>
      <c r="W290" s="384"/>
      <c r="AL290" s="294"/>
    </row>
    <row r="291" spans="2:38">
      <c r="B291" s="369">
        <v>226</v>
      </c>
      <c r="C291" s="385"/>
      <c r="D291" s="384"/>
      <c r="S291" s="294"/>
      <c r="U291" s="369">
        <v>226</v>
      </c>
      <c r="V291" s="385"/>
      <c r="W291" s="384"/>
      <c r="AL291" s="294"/>
    </row>
    <row r="292" spans="2:38">
      <c r="B292" s="369">
        <v>227</v>
      </c>
      <c r="C292" s="385"/>
      <c r="D292" s="384"/>
      <c r="S292" s="294"/>
      <c r="U292" s="369">
        <v>227</v>
      </c>
      <c r="V292" s="385"/>
      <c r="W292" s="384"/>
      <c r="AL292" s="294"/>
    </row>
    <row r="293" spans="2:38">
      <c r="B293" s="369">
        <v>228</v>
      </c>
      <c r="C293" s="385"/>
      <c r="D293" s="384"/>
      <c r="S293" s="294"/>
      <c r="U293" s="369">
        <v>228</v>
      </c>
      <c r="V293" s="385"/>
      <c r="W293" s="384"/>
      <c r="AL293" s="294"/>
    </row>
    <row r="294" spans="2:38">
      <c r="B294" s="369">
        <v>229</v>
      </c>
      <c r="C294" s="385"/>
      <c r="D294" s="384"/>
      <c r="S294" s="294"/>
      <c r="U294" s="369">
        <v>229</v>
      </c>
      <c r="V294" s="385"/>
      <c r="W294" s="384"/>
      <c r="AL294" s="294"/>
    </row>
    <row r="295" spans="2:38">
      <c r="B295" s="369">
        <v>230</v>
      </c>
      <c r="C295" s="385"/>
      <c r="D295" s="384"/>
      <c r="S295" s="294"/>
      <c r="U295" s="369">
        <v>230</v>
      </c>
      <c r="V295" s="385"/>
      <c r="W295" s="384"/>
      <c r="AL295" s="294"/>
    </row>
    <row r="296" spans="2:38">
      <c r="B296" s="369">
        <v>231</v>
      </c>
      <c r="C296" s="385"/>
      <c r="D296" s="384"/>
      <c r="S296" s="294"/>
      <c r="U296" s="369">
        <v>231</v>
      </c>
      <c r="V296" s="385"/>
      <c r="W296" s="384"/>
      <c r="AL296" s="294"/>
    </row>
    <row r="297" spans="2:38">
      <c r="B297" s="369">
        <v>232</v>
      </c>
      <c r="C297" s="385"/>
      <c r="D297" s="384"/>
      <c r="S297" s="294"/>
      <c r="U297" s="369">
        <v>232</v>
      </c>
      <c r="V297" s="385"/>
      <c r="W297" s="384"/>
      <c r="AL297" s="294"/>
    </row>
    <row r="298" spans="2:38">
      <c r="B298" s="369">
        <v>233</v>
      </c>
      <c r="C298" s="385"/>
      <c r="D298" s="384"/>
      <c r="S298" s="294"/>
      <c r="U298" s="369">
        <v>233</v>
      </c>
      <c r="V298" s="385"/>
      <c r="W298" s="384"/>
      <c r="AL298" s="294"/>
    </row>
    <row r="299" spans="2:38">
      <c r="B299" s="369">
        <v>234</v>
      </c>
      <c r="C299" s="385"/>
      <c r="D299" s="384"/>
      <c r="S299" s="294"/>
      <c r="U299" s="369">
        <v>234</v>
      </c>
      <c r="V299" s="385"/>
      <c r="W299" s="384"/>
      <c r="AL299" s="294"/>
    </row>
    <row r="300" spans="2:38">
      <c r="B300" s="369">
        <v>235</v>
      </c>
      <c r="C300" s="385"/>
      <c r="D300" s="384"/>
      <c r="S300" s="294"/>
      <c r="U300" s="369">
        <v>235</v>
      </c>
      <c r="V300" s="385"/>
      <c r="W300" s="384"/>
      <c r="AL300" s="294"/>
    </row>
    <row r="301" spans="2:38">
      <c r="B301" s="369">
        <v>236</v>
      </c>
      <c r="C301" s="385"/>
      <c r="D301" s="384"/>
      <c r="S301" s="294"/>
      <c r="U301" s="369">
        <v>236</v>
      </c>
      <c r="V301" s="385"/>
      <c r="W301" s="384"/>
      <c r="AL301" s="294"/>
    </row>
    <row r="302" spans="2:38">
      <c r="B302" s="369">
        <v>237</v>
      </c>
      <c r="C302" s="385"/>
      <c r="D302" s="384"/>
      <c r="S302" s="294"/>
      <c r="U302" s="369">
        <v>237</v>
      </c>
      <c r="V302" s="385"/>
      <c r="W302" s="384"/>
      <c r="AL302" s="294"/>
    </row>
    <row r="303" spans="2:38">
      <c r="B303" s="369">
        <v>238</v>
      </c>
      <c r="C303" s="385"/>
      <c r="D303" s="384"/>
      <c r="S303" s="294"/>
      <c r="U303" s="369">
        <v>238</v>
      </c>
      <c r="V303" s="385"/>
      <c r="W303" s="384"/>
      <c r="AL303" s="294"/>
    </row>
    <row r="304" spans="2:38">
      <c r="B304" s="369">
        <v>239</v>
      </c>
      <c r="C304" s="385"/>
      <c r="D304" s="384"/>
      <c r="S304" s="294"/>
      <c r="U304" s="369">
        <v>239</v>
      </c>
      <c r="V304" s="385"/>
      <c r="W304" s="384"/>
      <c r="AL304" s="294"/>
    </row>
    <row r="305" spans="2:38">
      <c r="B305" s="369">
        <v>240</v>
      </c>
      <c r="C305" s="385"/>
      <c r="D305" s="384"/>
      <c r="S305" s="294"/>
      <c r="U305" s="369">
        <v>240</v>
      </c>
      <c r="V305" s="385"/>
      <c r="W305" s="384"/>
      <c r="AL305" s="294"/>
    </row>
    <row r="306" spans="2:38">
      <c r="B306" s="369">
        <v>241</v>
      </c>
      <c r="C306" s="385"/>
      <c r="D306" s="384"/>
      <c r="S306" s="294"/>
      <c r="U306" s="369">
        <v>241</v>
      </c>
      <c r="V306" s="385"/>
      <c r="W306" s="384"/>
      <c r="AL306" s="294"/>
    </row>
    <row r="307" spans="2:38">
      <c r="B307" s="369">
        <v>242</v>
      </c>
      <c r="C307" s="385"/>
      <c r="D307" s="384"/>
      <c r="S307" s="294"/>
      <c r="U307" s="369">
        <v>242</v>
      </c>
      <c r="V307" s="385"/>
      <c r="W307" s="384"/>
      <c r="AL307" s="294"/>
    </row>
    <row r="308" spans="2:38">
      <c r="B308" s="369">
        <v>243</v>
      </c>
      <c r="C308" s="385"/>
      <c r="D308" s="384"/>
      <c r="S308" s="294"/>
      <c r="U308" s="369">
        <v>243</v>
      </c>
      <c r="V308" s="385"/>
      <c r="W308" s="384"/>
      <c r="AL308" s="294"/>
    </row>
    <row r="309" spans="2:38">
      <c r="B309" s="369">
        <v>244</v>
      </c>
      <c r="C309" s="385"/>
      <c r="D309" s="384"/>
      <c r="S309" s="294"/>
      <c r="U309" s="369">
        <v>244</v>
      </c>
      <c r="V309" s="385"/>
      <c r="W309" s="384"/>
      <c r="AL309" s="294"/>
    </row>
    <row r="310" spans="2:38">
      <c r="B310" s="369">
        <v>245</v>
      </c>
      <c r="C310" s="385"/>
      <c r="D310" s="384"/>
      <c r="S310" s="294"/>
      <c r="U310" s="369">
        <v>245</v>
      </c>
      <c r="V310" s="385"/>
      <c r="W310" s="384"/>
      <c r="AL310" s="294"/>
    </row>
    <row r="311" spans="2:38">
      <c r="B311" s="369">
        <v>246</v>
      </c>
      <c r="C311" s="385"/>
      <c r="D311" s="384"/>
      <c r="S311" s="294"/>
      <c r="U311" s="369">
        <v>246</v>
      </c>
      <c r="V311" s="385"/>
      <c r="W311" s="384"/>
      <c r="AL311" s="294"/>
    </row>
    <row r="312" spans="2:38">
      <c r="B312" s="369">
        <v>247</v>
      </c>
      <c r="C312" s="385"/>
      <c r="D312" s="384"/>
      <c r="S312" s="294"/>
      <c r="U312" s="369">
        <v>247</v>
      </c>
      <c r="V312" s="385"/>
      <c r="W312" s="384"/>
      <c r="AL312" s="294"/>
    </row>
    <row r="313" spans="2:38">
      <c r="B313" s="369">
        <v>248</v>
      </c>
      <c r="C313" s="385"/>
      <c r="D313" s="384"/>
      <c r="S313" s="294"/>
      <c r="U313" s="369">
        <v>248</v>
      </c>
      <c r="V313" s="385"/>
      <c r="W313" s="384"/>
      <c r="AL313" s="294"/>
    </row>
    <row r="314" spans="2:38">
      <c r="B314" s="369">
        <v>249</v>
      </c>
      <c r="C314" s="385"/>
      <c r="D314" s="384"/>
      <c r="S314" s="294"/>
      <c r="U314" s="369">
        <v>249</v>
      </c>
      <c r="V314" s="385"/>
      <c r="W314" s="384"/>
      <c r="AL314" s="294"/>
    </row>
    <row r="315" spans="2:38">
      <c r="B315" s="369">
        <v>250</v>
      </c>
      <c r="C315" s="385"/>
      <c r="D315" s="384"/>
      <c r="S315" s="294"/>
      <c r="U315" s="369">
        <v>250</v>
      </c>
      <c r="V315" s="385"/>
      <c r="W315" s="384"/>
      <c r="AL315" s="294"/>
    </row>
    <row r="316" spans="2:38">
      <c r="B316" s="369">
        <v>251</v>
      </c>
      <c r="C316" s="385"/>
      <c r="D316" s="384"/>
      <c r="S316" s="294"/>
      <c r="U316" s="369">
        <v>251</v>
      </c>
      <c r="V316" s="385"/>
      <c r="W316" s="384"/>
      <c r="AL316" s="294"/>
    </row>
    <row r="317" spans="2:38">
      <c r="B317" s="369">
        <v>252</v>
      </c>
      <c r="C317" s="385"/>
      <c r="D317" s="384"/>
      <c r="S317" s="294"/>
      <c r="U317" s="369">
        <v>252</v>
      </c>
      <c r="V317" s="385"/>
      <c r="W317" s="384"/>
      <c r="AL317" s="294"/>
    </row>
    <row r="318" spans="2:38">
      <c r="B318" s="369">
        <v>253</v>
      </c>
      <c r="C318" s="385"/>
      <c r="D318" s="384"/>
      <c r="S318" s="294"/>
      <c r="U318" s="369">
        <v>253</v>
      </c>
      <c r="V318" s="385"/>
      <c r="W318" s="384"/>
      <c r="AL318" s="294"/>
    </row>
    <row r="319" spans="2:38">
      <c r="B319" s="369">
        <v>254</v>
      </c>
      <c r="C319" s="385"/>
      <c r="D319" s="384"/>
      <c r="S319" s="294"/>
      <c r="U319" s="369">
        <v>254</v>
      </c>
      <c r="V319" s="385"/>
      <c r="W319" s="384"/>
      <c r="AL319" s="294"/>
    </row>
    <row r="320" spans="2:38">
      <c r="B320" s="369">
        <v>255</v>
      </c>
      <c r="C320" s="385"/>
      <c r="D320" s="384"/>
      <c r="S320" s="294"/>
      <c r="U320" s="369">
        <v>255</v>
      </c>
      <c r="V320" s="385"/>
      <c r="W320" s="384"/>
      <c r="AL320" s="294"/>
    </row>
    <row r="321" spans="2:38">
      <c r="B321" s="369">
        <v>256</v>
      </c>
      <c r="C321" s="385"/>
      <c r="D321" s="384"/>
      <c r="S321" s="294"/>
      <c r="U321" s="369">
        <v>256</v>
      </c>
      <c r="V321" s="385"/>
      <c r="W321" s="384"/>
      <c r="AL321" s="294"/>
    </row>
    <row r="322" spans="2:38">
      <c r="B322" s="369">
        <v>257</v>
      </c>
      <c r="C322" s="385"/>
      <c r="D322" s="384"/>
      <c r="S322" s="294"/>
      <c r="U322" s="369">
        <v>257</v>
      </c>
      <c r="V322" s="385"/>
      <c r="W322" s="384"/>
      <c r="AL322" s="294"/>
    </row>
    <row r="323" spans="2:38">
      <c r="B323" s="369">
        <v>258</v>
      </c>
      <c r="C323" s="385"/>
      <c r="D323" s="384"/>
      <c r="S323" s="294"/>
      <c r="U323" s="369">
        <v>258</v>
      </c>
      <c r="V323" s="385"/>
      <c r="W323" s="384"/>
      <c r="AL323" s="294"/>
    </row>
    <row r="324" spans="2:38">
      <c r="B324" s="369">
        <v>259</v>
      </c>
      <c r="C324" s="385"/>
      <c r="D324" s="384"/>
      <c r="S324" s="294"/>
      <c r="U324" s="369">
        <v>259</v>
      </c>
      <c r="V324" s="385"/>
      <c r="W324" s="384"/>
      <c r="AL324" s="294"/>
    </row>
    <row r="325" spans="2:38">
      <c r="B325" s="369">
        <v>260</v>
      </c>
      <c r="C325" s="385"/>
      <c r="D325" s="384"/>
      <c r="S325" s="294"/>
      <c r="U325" s="369">
        <v>260</v>
      </c>
      <c r="V325" s="385"/>
      <c r="W325" s="384"/>
      <c r="AL325" s="294"/>
    </row>
    <row r="326" spans="2:38">
      <c r="B326" s="369">
        <v>261</v>
      </c>
      <c r="C326" s="385"/>
      <c r="D326" s="384"/>
      <c r="S326" s="294"/>
      <c r="U326" s="369">
        <v>261</v>
      </c>
      <c r="V326" s="385"/>
      <c r="W326" s="384"/>
      <c r="AL326" s="294"/>
    </row>
    <row r="327" spans="2:38">
      <c r="B327" s="369">
        <v>262</v>
      </c>
      <c r="C327" s="385"/>
      <c r="D327" s="384"/>
      <c r="S327" s="294"/>
      <c r="U327" s="369">
        <v>262</v>
      </c>
      <c r="V327" s="385"/>
      <c r="W327" s="384"/>
      <c r="AL327" s="294"/>
    </row>
    <row r="328" spans="2:38">
      <c r="B328" s="369">
        <v>263</v>
      </c>
      <c r="C328" s="385"/>
      <c r="D328" s="384"/>
      <c r="S328" s="294"/>
      <c r="U328" s="369">
        <v>263</v>
      </c>
      <c r="V328" s="385"/>
      <c r="W328" s="384"/>
      <c r="AL328" s="294"/>
    </row>
    <row r="329" spans="2:38">
      <c r="B329" s="369">
        <v>264</v>
      </c>
      <c r="C329" s="385"/>
      <c r="D329" s="384"/>
      <c r="S329" s="294"/>
      <c r="U329" s="369">
        <v>264</v>
      </c>
      <c r="V329" s="385"/>
      <c r="W329" s="384"/>
      <c r="AL329" s="294"/>
    </row>
    <row r="330" spans="2:38">
      <c r="B330" s="369">
        <v>265</v>
      </c>
      <c r="C330" s="385"/>
      <c r="D330" s="384"/>
      <c r="S330" s="294"/>
      <c r="U330" s="369">
        <v>265</v>
      </c>
      <c r="V330" s="385"/>
      <c r="W330" s="384"/>
      <c r="AL330" s="294"/>
    </row>
    <row r="331" spans="2:38">
      <c r="B331" s="369">
        <v>266</v>
      </c>
      <c r="C331" s="385"/>
      <c r="D331" s="384"/>
      <c r="S331" s="294"/>
      <c r="U331" s="369">
        <v>266</v>
      </c>
      <c r="V331" s="385"/>
      <c r="W331" s="384"/>
      <c r="AL331" s="294"/>
    </row>
    <row r="332" spans="2:38">
      <c r="B332" s="369">
        <v>267</v>
      </c>
      <c r="C332" s="385"/>
      <c r="D332" s="384"/>
      <c r="S332" s="294"/>
      <c r="U332" s="369">
        <v>267</v>
      </c>
      <c r="V332" s="385"/>
      <c r="W332" s="384"/>
      <c r="AL332" s="294"/>
    </row>
    <row r="333" spans="2:38">
      <c r="B333" s="369">
        <v>268</v>
      </c>
      <c r="C333" s="385"/>
      <c r="D333" s="384"/>
      <c r="S333" s="294"/>
      <c r="U333" s="369">
        <v>268</v>
      </c>
      <c r="V333" s="385"/>
      <c r="W333" s="384"/>
      <c r="AL333" s="294"/>
    </row>
    <row r="334" spans="2:38">
      <c r="B334" s="369">
        <v>269</v>
      </c>
      <c r="C334" s="385"/>
      <c r="D334" s="384"/>
      <c r="S334" s="294"/>
      <c r="U334" s="369">
        <v>269</v>
      </c>
      <c r="V334" s="385"/>
      <c r="W334" s="384"/>
      <c r="AL334" s="294"/>
    </row>
    <row r="335" spans="2:38">
      <c r="B335" s="369">
        <v>270</v>
      </c>
      <c r="C335" s="385"/>
      <c r="D335" s="384"/>
      <c r="S335" s="294"/>
      <c r="U335" s="369">
        <v>270</v>
      </c>
      <c r="V335" s="385"/>
      <c r="W335" s="384"/>
      <c r="AL335" s="294"/>
    </row>
    <row r="336" spans="2:38">
      <c r="B336" s="369">
        <v>271</v>
      </c>
      <c r="C336" s="385"/>
      <c r="D336" s="384"/>
      <c r="S336" s="294"/>
      <c r="U336" s="369">
        <v>271</v>
      </c>
      <c r="V336" s="385"/>
      <c r="W336" s="384"/>
      <c r="AL336" s="294"/>
    </row>
    <row r="337" spans="2:38">
      <c r="B337" s="369">
        <v>272</v>
      </c>
      <c r="C337" s="385"/>
      <c r="D337" s="384"/>
      <c r="S337" s="294"/>
      <c r="U337" s="369">
        <v>272</v>
      </c>
      <c r="V337" s="385"/>
      <c r="W337" s="384"/>
      <c r="AL337" s="294"/>
    </row>
    <row r="338" spans="2:38">
      <c r="B338" s="369">
        <v>273</v>
      </c>
      <c r="C338" s="385"/>
      <c r="D338" s="384"/>
      <c r="S338" s="294"/>
      <c r="U338" s="369">
        <v>273</v>
      </c>
      <c r="V338" s="385"/>
      <c r="W338" s="384"/>
      <c r="AL338" s="294"/>
    </row>
    <row r="339" spans="2:38">
      <c r="B339" s="369">
        <v>274</v>
      </c>
      <c r="C339" s="385"/>
      <c r="D339" s="384"/>
      <c r="S339" s="294"/>
      <c r="U339" s="369">
        <v>274</v>
      </c>
      <c r="V339" s="385"/>
      <c r="W339" s="384"/>
      <c r="AL339" s="294"/>
    </row>
    <row r="340" spans="2:38">
      <c r="B340" s="369">
        <v>275</v>
      </c>
      <c r="C340" s="385"/>
      <c r="D340" s="384"/>
      <c r="S340" s="294"/>
      <c r="U340" s="369">
        <v>275</v>
      </c>
      <c r="V340" s="385"/>
      <c r="W340" s="384"/>
      <c r="AL340" s="294"/>
    </row>
    <row r="341" spans="2:38">
      <c r="B341" s="369">
        <v>276</v>
      </c>
      <c r="C341" s="385"/>
      <c r="D341" s="384"/>
      <c r="S341" s="294"/>
      <c r="U341" s="369">
        <v>276</v>
      </c>
      <c r="V341" s="385"/>
      <c r="W341" s="384"/>
      <c r="AL341" s="294"/>
    </row>
    <row r="342" spans="2:38">
      <c r="B342" s="369">
        <v>277</v>
      </c>
      <c r="C342" s="385"/>
      <c r="D342" s="384"/>
      <c r="S342" s="294"/>
      <c r="U342" s="369">
        <v>277</v>
      </c>
      <c r="V342" s="385"/>
      <c r="W342" s="384"/>
      <c r="AL342" s="294"/>
    </row>
    <row r="343" spans="2:38">
      <c r="B343" s="369">
        <v>278</v>
      </c>
      <c r="C343" s="385"/>
      <c r="D343" s="384"/>
      <c r="S343" s="294"/>
      <c r="U343" s="369">
        <v>278</v>
      </c>
      <c r="V343" s="385"/>
      <c r="W343" s="384"/>
      <c r="AL343" s="294"/>
    </row>
    <row r="344" spans="2:38">
      <c r="B344" s="369">
        <v>279</v>
      </c>
      <c r="C344" s="385"/>
      <c r="D344" s="384"/>
      <c r="S344" s="294"/>
      <c r="U344" s="369">
        <v>279</v>
      </c>
      <c r="V344" s="385"/>
      <c r="W344" s="384"/>
      <c r="AL344" s="294"/>
    </row>
    <row r="345" spans="2:38">
      <c r="B345" s="369">
        <v>280</v>
      </c>
      <c r="C345" s="385"/>
      <c r="D345" s="384"/>
      <c r="S345" s="294"/>
      <c r="U345" s="369">
        <v>280</v>
      </c>
      <c r="V345" s="385"/>
      <c r="W345" s="384"/>
      <c r="AL345" s="294"/>
    </row>
    <row r="346" spans="2:38">
      <c r="B346" s="369">
        <v>281</v>
      </c>
      <c r="C346" s="385"/>
      <c r="D346" s="384"/>
      <c r="S346" s="294"/>
      <c r="U346" s="369">
        <v>281</v>
      </c>
      <c r="V346" s="385"/>
      <c r="W346" s="384"/>
      <c r="AL346" s="294"/>
    </row>
    <row r="347" spans="2:38">
      <c r="B347" s="369">
        <v>282</v>
      </c>
      <c r="C347" s="385"/>
      <c r="D347" s="384"/>
      <c r="S347" s="294"/>
      <c r="U347" s="369">
        <v>282</v>
      </c>
      <c r="V347" s="385"/>
      <c r="W347" s="384"/>
      <c r="AL347" s="294"/>
    </row>
    <row r="348" spans="2:38">
      <c r="B348" s="369">
        <v>283</v>
      </c>
      <c r="C348" s="385"/>
      <c r="D348" s="384"/>
      <c r="S348" s="294"/>
      <c r="U348" s="369">
        <v>283</v>
      </c>
      <c r="V348" s="385"/>
      <c r="W348" s="384"/>
      <c r="AL348" s="294"/>
    </row>
    <row r="349" spans="2:38">
      <c r="B349" s="369">
        <v>284</v>
      </c>
      <c r="C349" s="385"/>
      <c r="D349" s="384"/>
      <c r="S349" s="294"/>
      <c r="U349" s="369">
        <v>284</v>
      </c>
      <c r="V349" s="385"/>
      <c r="W349" s="384"/>
      <c r="AL349" s="294"/>
    </row>
    <row r="350" spans="2:38">
      <c r="B350" s="369">
        <v>285</v>
      </c>
      <c r="C350" s="385"/>
      <c r="D350" s="384"/>
      <c r="S350" s="294"/>
      <c r="U350" s="369">
        <v>285</v>
      </c>
      <c r="V350" s="385"/>
      <c r="W350" s="384"/>
      <c r="AL350" s="294"/>
    </row>
    <row r="351" spans="2:38">
      <c r="B351" s="369">
        <v>286</v>
      </c>
      <c r="C351" s="385"/>
      <c r="D351" s="384"/>
      <c r="S351" s="294"/>
      <c r="U351" s="369">
        <v>286</v>
      </c>
      <c r="V351" s="385"/>
      <c r="W351" s="384"/>
      <c r="AL351" s="294"/>
    </row>
    <row r="352" spans="2:38">
      <c r="B352" s="369">
        <v>287</v>
      </c>
      <c r="C352" s="385"/>
      <c r="D352" s="384"/>
      <c r="S352" s="294"/>
      <c r="U352" s="369">
        <v>287</v>
      </c>
      <c r="V352" s="385"/>
      <c r="W352" s="384"/>
      <c r="AL352" s="294"/>
    </row>
    <row r="353" spans="1:38">
      <c r="B353" s="369">
        <v>288</v>
      </c>
      <c r="C353" s="385"/>
      <c r="D353" s="384"/>
      <c r="S353" s="294"/>
      <c r="U353" s="369">
        <v>288</v>
      </c>
      <c r="V353" s="385"/>
      <c r="W353" s="384"/>
      <c r="AL353" s="294"/>
    </row>
    <row r="354" spans="1:38">
      <c r="B354" s="369">
        <v>289</v>
      </c>
      <c r="C354" s="385"/>
      <c r="D354" s="384"/>
      <c r="S354" s="294"/>
      <c r="U354" s="369">
        <v>289</v>
      </c>
      <c r="V354" s="385"/>
      <c r="W354" s="384"/>
      <c r="AL354" s="294"/>
    </row>
    <row r="355" spans="1:38">
      <c r="B355" s="369">
        <v>290</v>
      </c>
      <c r="C355" s="385"/>
      <c r="D355" s="384"/>
      <c r="S355" s="294"/>
      <c r="U355" s="369">
        <v>290</v>
      </c>
      <c r="V355" s="385"/>
      <c r="W355" s="384"/>
      <c r="AL355" s="294"/>
    </row>
    <row r="356" spans="1:38">
      <c r="B356" s="369">
        <v>291</v>
      </c>
      <c r="C356" s="385"/>
      <c r="D356" s="384"/>
      <c r="S356" s="294"/>
      <c r="U356" s="369">
        <v>291</v>
      </c>
      <c r="V356" s="385"/>
      <c r="W356" s="384"/>
      <c r="AL356" s="294"/>
    </row>
    <row r="357" spans="1:38">
      <c r="B357" s="369">
        <v>292</v>
      </c>
      <c r="C357" s="385"/>
      <c r="D357" s="384"/>
      <c r="S357" s="294"/>
      <c r="U357" s="369">
        <v>292</v>
      </c>
      <c r="V357" s="385"/>
      <c r="W357" s="384"/>
      <c r="AL357" s="294"/>
    </row>
    <row r="358" spans="1:38">
      <c r="B358" s="369">
        <v>293</v>
      </c>
      <c r="C358" s="385"/>
      <c r="D358" s="384"/>
      <c r="S358" s="294"/>
      <c r="U358" s="369">
        <v>293</v>
      </c>
      <c r="V358" s="385"/>
      <c r="W358" s="384"/>
      <c r="AL358" s="294"/>
    </row>
    <row r="359" spans="1:38">
      <c r="B359" s="369">
        <v>294</v>
      </c>
      <c r="C359" s="385"/>
      <c r="D359" s="384"/>
      <c r="S359" s="294"/>
      <c r="U359" s="369">
        <v>294</v>
      </c>
      <c r="V359" s="385"/>
      <c r="W359" s="384"/>
      <c r="AL359" s="294"/>
    </row>
    <row r="360" spans="1:38">
      <c r="B360" s="369">
        <v>295</v>
      </c>
      <c r="C360" s="385"/>
      <c r="D360" s="384"/>
      <c r="S360" s="294"/>
      <c r="U360" s="369">
        <v>295</v>
      </c>
      <c r="V360" s="385"/>
      <c r="W360" s="384"/>
      <c r="AL360" s="294"/>
    </row>
    <row r="361" spans="1:38">
      <c r="B361" s="369">
        <v>296</v>
      </c>
      <c r="C361" s="385"/>
      <c r="D361" s="384"/>
      <c r="S361" s="294"/>
      <c r="U361" s="369">
        <v>296</v>
      </c>
      <c r="V361" s="385"/>
      <c r="W361" s="384"/>
      <c r="AL361" s="294"/>
    </row>
    <row r="362" spans="1:38">
      <c r="B362" s="369">
        <v>297</v>
      </c>
      <c r="C362" s="385"/>
      <c r="D362" s="384"/>
      <c r="S362" s="294"/>
      <c r="U362" s="369">
        <v>297</v>
      </c>
      <c r="V362" s="385"/>
      <c r="W362" s="384"/>
      <c r="AL362" s="294"/>
    </row>
    <row r="363" spans="1:38">
      <c r="B363" s="369">
        <v>298</v>
      </c>
      <c r="C363" s="385"/>
      <c r="D363" s="384"/>
      <c r="S363" s="294"/>
      <c r="U363" s="369">
        <v>298</v>
      </c>
      <c r="V363" s="385"/>
      <c r="W363" s="384"/>
      <c r="AL363" s="294"/>
    </row>
    <row r="364" spans="1:38">
      <c r="B364" s="369">
        <v>299</v>
      </c>
      <c r="C364" s="385"/>
      <c r="D364" s="384"/>
      <c r="S364" s="294"/>
      <c r="U364" s="369">
        <v>299</v>
      </c>
      <c r="V364" s="385"/>
      <c r="W364" s="384"/>
      <c r="AL364" s="294"/>
    </row>
    <row r="365" spans="1:38">
      <c r="B365" s="369">
        <v>300</v>
      </c>
      <c r="C365" s="385"/>
      <c r="D365" s="384"/>
      <c r="S365" s="294"/>
      <c r="U365" s="369">
        <v>300</v>
      </c>
      <c r="V365" s="385"/>
      <c r="W365" s="384"/>
      <c r="AL365" s="294"/>
    </row>
    <row r="366" spans="1:38">
      <c r="A366" s="28"/>
      <c r="B366" s="28"/>
      <c r="C366" s="28"/>
      <c r="D366" s="28"/>
      <c r="E366" s="28"/>
      <c r="F366" s="28"/>
      <c r="G366" s="28"/>
      <c r="H366" s="28"/>
      <c r="I366" s="28"/>
      <c r="J366" s="28"/>
      <c r="K366" s="28"/>
      <c r="L366" s="28"/>
      <c r="M366" s="28"/>
      <c r="N366" s="28"/>
      <c r="O366" s="28"/>
      <c r="P366" s="28"/>
      <c r="Q366" s="28"/>
      <c r="R366" s="28"/>
      <c r="S366" s="301"/>
      <c r="T366" s="28"/>
      <c r="U366" s="28"/>
      <c r="V366" s="28"/>
      <c r="W366" s="28"/>
      <c r="X366" s="28"/>
      <c r="Y366" s="28"/>
      <c r="Z366" s="28"/>
      <c r="AA366" s="28"/>
      <c r="AB366" s="28"/>
      <c r="AC366" s="28"/>
      <c r="AD366" s="28"/>
      <c r="AE366" s="28"/>
      <c r="AF366" s="28"/>
      <c r="AG366" s="28"/>
      <c r="AH366" s="28"/>
      <c r="AI366" s="28"/>
      <c r="AJ366" s="28"/>
      <c r="AK366" s="28"/>
      <c r="AL366" s="30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8" t="s">
        <v>434</v>
      </c>
      <c r="B1" s="818"/>
      <c r="C1" s="818"/>
      <c r="D1" s="818"/>
      <c r="E1" s="818"/>
      <c r="F1" s="818"/>
      <c r="G1" s="818"/>
      <c r="H1" s="818"/>
      <c r="I1" s="818"/>
      <c r="J1" s="818"/>
      <c r="K1" s="818"/>
      <c r="L1" s="818"/>
      <c r="M1" s="818"/>
      <c r="N1" s="818"/>
      <c r="O1" s="818"/>
      <c r="P1" s="818"/>
      <c r="Q1" s="818"/>
      <c r="R1" s="818"/>
      <c r="S1" s="818"/>
      <c r="T1" s="818" t="s">
        <v>429</v>
      </c>
      <c r="U1" s="818"/>
      <c r="V1" s="818"/>
      <c r="W1" s="818"/>
      <c r="X1" s="818"/>
      <c r="Y1" s="818"/>
      <c r="Z1" s="818"/>
      <c r="AA1" s="818"/>
      <c r="AB1" s="818"/>
      <c r="AC1" s="818"/>
      <c r="AD1" s="818"/>
      <c r="AE1" s="818"/>
      <c r="AF1" s="818"/>
      <c r="AG1" s="818"/>
      <c r="AH1" s="818"/>
      <c r="AI1" s="818"/>
      <c r="AJ1" s="818"/>
      <c r="AK1" s="818"/>
      <c r="AL1" s="818"/>
    </row>
    <row r="2" spans="1:41">
      <c r="A2" s="293"/>
      <c r="S2" s="294"/>
      <c r="T2" s="293"/>
      <c r="AL2" s="294"/>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
      </c>
      <c r="AI3" s="792"/>
      <c r="AJ3" s="792"/>
      <c r="AK3" s="792"/>
      <c r="AL3" s="792"/>
    </row>
    <row r="4" spans="1:41">
      <c r="A4" s="293"/>
      <c r="S4" s="294"/>
      <c r="T4" s="293"/>
      <c r="AL4" s="294"/>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c r="A6" s="327"/>
      <c r="B6" s="327"/>
      <c r="C6" s="72"/>
      <c r="D6" s="327"/>
      <c r="E6" s="72"/>
      <c r="F6" s="72"/>
      <c r="G6" s="72"/>
      <c r="H6" s="72"/>
      <c r="I6" s="72"/>
      <c r="J6" s="72"/>
      <c r="K6" s="72"/>
      <c r="L6" s="72"/>
      <c r="M6" s="72"/>
      <c r="N6" s="72"/>
      <c r="O6" s="72"/>
      <c r="P6" s="72"/>
      <c r="Q6" s="72"/>
      <c r="R6" s="72"/>
      <c r="S6" s="101"/>
      <c r="T6" s="327"/>
      <c r="U6" s="327"/>
      <c r="V6" s="72"/>
      <c r="W6" s="327"/>
      <c r="X6" s="72"/>
      <c r="Y6" s="72"/>
      <c r="Z6" s="72"/>
      <c r="AA6" s="72"/>
      <c r="AB6" s="72"/>
      <c r="AC6" s="72"/>
      <c r="AD6" s="72"/>
      <c r="AE6" s="72"/>
      <c r="AF6" s="72"/>
      <c r="AG6" s="72"/>
      <c r="AH6" s="72"/>
      <c r="AI6" s="72"/>
      <c r="AJ6" s="72"/>
      <c r="AK6" s="72"/>
      <c r="AL6" s="101"/>
    </row>
    <row r="7" spans="1:41">
      <c r="A7" s="327"/>
      <c r="B7" s="326" t="s">
        <v>367</v>
      </c>
      <c r="C7" s="72"/>
      <c r="D7" s="327"/>
      <c r="E7" s="72"/>
      <c r="F7" s="72"/>
      <c r="G7" s="72"/>
      <c r="H7" s="72"/>
      <c r="I7" s="72"/>
      <c r="J7" s="72"/>
      <c r="K7" s="72"/>
      <c r="L7" s="72"/>
      <c r="M7" s="72"/>
      <c r="N7" s="72"/>
      <c r="O7" s="72"/>
      <c r="P7" s="72"/>
      <c r="Q7" s="72"/>
      <c r="R7" s="72"/>
      <c r="S7" s="101"/>
      <c r="T7" s="327"/>
      <c r="U7" s="326" t="s">
        <v>367</v>
      </c>
      <c r="V7" s="72"/>
      <c r="W7" s="327"/>
      <c r="X7" s="72"/>
      <c r="Y7" s="72"/>
      <c r="Z7" s="72"/>
      <c r="AA7" s="72"/>
      <c r="AB7" s="72"/>
      <c r="AC7" s="72"/>
      <c r="AD7" s="72"/>
      <c r="AE7" s="72"/>
      <c r="AF7" s="72"/>
      <c r="AG7" s="72"/>
      <c r="AH7" s="72"/>
      <c r="AI7" s="72"/>
      <c r="AJ7" s="72"/>
      <c r="AK7" s="72"/>
      <c r="AL7" s="101"/>
    </row>
    <row r="8" spans="1:41">
      <c r="A8" s="327"/>
      <c r="B8" s="74"/>
      <c r="C8" s="72"/>
      <c r="D8" s="327"/>
      <c r="E8" s="72"/>
      <c r="F8" s="72"/>
      <c r="G8" s="72"/>
      <c r="H8" s="72"/>
      <c r="I8" s="72"/>
      <c r="J8" s="72"/>
      <c r="K8" s="72"/>
      <c r="L8" s="72"/>
      <c r="M8" s="72"/>
      <c r="N8" s="72"/>
      <c r="O8" s="72"/>
      <c r="P8" s="72"/>
      <c r="Q8" s="72"/>
      <c r="R8" s="72"/>
      <c r="S8" s="101"/>
      <c r="T8" s="327"/>
      <c r="U8" s="74"/>
      <c r="V8" s="72"/>
      <c r="W8" s="327"/>
      <c r="X8" s="72"/>
      <c r="Y8" s="72"/>
      <c r="Z8" s="72"/>
      <c r="AA8" s="72"/>
      <c r="AB8" s="72"/>
      <c r="AC8" s="72"/>
      <c r="AD8" s="72"/>
      <c r="AE8" s="72"/>
      <c r="AF8" s="72"/>
      <c r="AG8" s="72"/>
      <c r="AH8" s="72"/>
      <c r="AI8" s="72"/>
      <c r="AJ8" s="72"/>
      <c r="AK8" s="72"/>
      <c r="AL8" s="101"/>
    </row>
    <row r="9" spans="1:41">
      <c r="A9" s="327"/>
      <c r="B9" s="326" t="s">
        <v>368</v>
      </c>
      <c r="C9" s="72"/>
      <c r="D9" s="327"/>
      <c r="E9" s="72"/>
      <c r="F9" s="72"/>
      <c r="G9" s="72"/>
      <c r="H9" s="72"/>
      <c r="I9" s="72"/>
      <c r="J9" s="72"/>
      <c r="K9" s="72"/>
      <c r="L9" s="72"/>
      <c r="M9" s="72"/>
      <c r="N9" s="72"/>
      <c r="O9" s="72"/>
      <c r="P9" s="72"/>
      <c r="Q9" s="72"/>
      <c r="R9" s="72"/>
      <c r="S9" s="101"/>
      <c r="T9" s="327"/>
      <c r="U9" s="326" t="s">
        <v>368</v>
      </c>
      <c r="V9" s="72"/>
      <c r="W9" s="327"/>
      <c r="X9" s="72"/>
      <c r="Y9" s="72"/>
      <c r="Z9" s="72"/>
      <c r="AA9" s="72"/>
      <c r="AB9" s="72"/>
      <c r="AC9" s="72"/>
      <c r="AD9" s="72"/>
      <c r="AE9" s="72"/>
      <c r="AF9" s="72"/>
      <c r="AG9" s="72"/>
      <c r="AH9" s="72"/>
      <c r="AI9" s="72"/>
      <c r="AJ9" s="72"/>
      <c r="AK9" s="72"/>
      <c r="AL9" s="101"/>
    </row>
    <row r="10" spans="1:41">
      <c r="A10" s="327"/>
      <c r="B10" s="74"/>
      <c r="C10" s="72"/>
      <c r="D10" s="72"/>
      <c r="E10" s="72"/>
      <c r="F10" s="72"/>
      <c r="G10" s="72"/>
      <c r="H10" s="72"/>
      <c r="I10" s="72"/>
      <c r="J10" s="72"/>
      <c r="K10" s="72"/>
      <c r="L10" s="72"/>
      <c r="M10" s="72"/>
      <c r="N10" s="72"/>
      <c r="O10" s="72"/>
      <c r="P10" s="72"/>
      <c r="Q10" s="72"/>
      <c r="R10" s="72"/>
      <c r="S10" s="101"/>
      <c r="T10" s="327"/>
      <c r="U10" s="74"/>
      <c r="V10" s="72"/>
      <c r="W10" s="72"/>
      <c r="X10" s="72"/>
      <c r="Y10" s="72"/>
      <c r="Z10" s="72"/>
      <c r="AA10" s="72"/>
      <c r="AB10" s="72"/>
      <c r="AC10" s="72"/>
      <c r="AD10" s="72"/>
      <c r="AE10" s="72"/>
      <c r="AF10" s="72"/>
      <c r="AG10" s="72"/>
      <c r="AH10" s="72"/>
      <c r="AI10" s="72"/>
      <c r="AJ10" s="72"/>
      <c r="AK10" s="72"/>
      <c r="AL10" s="101"/>
    </row>
    <row r="11" spans="1:41">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72"/>
      <c r="Y11" s="72"/>
      <c r="Z11" s="72"/>
      <c r="AA11" s="72"/>
      <c r="AB11" s="72"/>
      <c r="AC11" s="72"/>
      <c r="AD11" s="72"/>
      <c r="AE11" s="72"/>
      <c r="AF11" s="72"/>
      <c r="AG11" s="72"/>
      <c r="AH11" s="72"/>
      <c r="AI11" s="72"/>
      <c r="AJ11" s="72"/>
      <c r="AK11" s="72"/>
      <c r="AL11" s="101"/>
    </row>
    <row r="12" spans="1:41">
      <c r="A12" s="100"/>
      <c r="B12" s="72"/>
      <c r="C12" s="72"/>
      <c r="D12" s="72"/>
      <c r="E12" s="72"/>
      <c r="F12" s="72"/>
      <c r="G12" s="327"/>
      <c r="H12" s="72"/>
      <c r="I12" s="72"/>
      <c r="J12" s="72"/>
      <c r="K12" s="72"/>
      <c r="L12" s="72"/>
      <c r="M12" s="72"/>
      <c r="N12" s="72"/>
      <c r="O12" s="72"/>
      <c r="P12" s="72"/>
      <c r="Q12" s="72"/>
      <c r="R12" s="72"/>
      <c r="S12" s="101"/>
      <c r="T12" s="100"/>
      <c r="U12" s="72"/>
      <c r="V12" s="72"/>
      <c r="W12" s="72"/>
      <c r="X12" s="72"/>
      <c r="Y12" s="72"/>
      <c r="Z12" s="72"/>
      <c r="AA12" s="72"/>
      <c r="AB12" s="72"/>
      <c r="AC12" s="72"/>
      <c r="AD12" s="72"/>
      <c r="AE12" s="72"/>
      <c r="AF12" s="72"/>
      <c r="AG12" s="72"/>
      <c r="AH12" s="72"/>
      <c r="AI12" s="72"/>
      <c r="AJ12" s="72"/>
      <c r="AK12" s="72"/>
      <c r="AL12" s="101"/>
    </row>
    <row r="13" spans="1:41">
      <c r="A13" s="100"/>
      <c r="B13" s="72"/>
      <c r="C13" s="72"/>
      <c r="D13" s="72"/>
      <c r="E13" s="72"/>
      <c r="F13" s="72"/>
      <c r="G13" s="72"/>
      <c r="H13" s="72"/>
      <c r="I13" s="72"/>
      <c r="J13" s="72"/>
      <c r="K13" s="72"/>
      <c r="L13" s="72"/>
      <c r="M13" s="72"/>
      <c r="N13" s="72"/>
      <c r="O13" s="72"/>
      <c r="P13" s="72"/>
      <c r="Q13" s="72"/>
      <c r="R13" s="72"/>
      <c r="S13" s="101"/>
      <c r="T13" s="100"/>
      <c r="U13" s="72"/>
      <c r="V13" s="72"/>
      <c r="W13" s="72"/>
      <c r="X13" s="72"/>
      <c r="Y13" s="72"/>
      <c r="Z13" s="327"/>
      <c r="AA13" s="72"/>
      <c r="AB13" s="72"/>
      <c r="AC13" s="72"/>
      <c r="AD13" s="72"/>
      <c r="AE13" s="72"/>
      <c r="AF13" s="72"/>
      <c r="AG13" s="72"/>
      <c r="AH13" s="72"/>
      <c r="AI13" s="72"/>
      <c r="AJ13" s="72"/>
      <c r="AK13" s="72"/>
      <c r="AL13" s="101"/>
    </row>
    <row r="14" spans="1:41">
      <c r="A14" s="100"/>
      <c r="B14" s="72"/>
      <c r="C14" s="72"/>
      <c r="D14" s="72"/>
      <c r="E14" s="72"/>
      <c r="F14" s="72"/>
      <c r="G14" s="327"/>
      <c r="H14" s="72"/>
      <c r="I14" s="72"/>
      <c r="J14" s="72"/>
      <c r="K14" s="72"/>
      <c r="L14" s="72"/>
      <c r="M14" s="72"/>
      <c r="N14" s="72"/>
      <c r="O14" s="72"/>
      <c r="P14" s="72"/>
      <c r="Q14" s="72"/>
      <c r="R14" s="72"/>
      <c r="S14" s="101"/>
      <c r="T14" s="100"/>
      <c r="U14" s="72"/>
      <c r="V14" s="72"/>
      <c r="W14" s="72"/>
      <c r="X14" s="72"/>
      <c r="Y14" s="72"/>
      <c r="Z14" s="72"/>
      <c r="AA14" s="72"/>
      <c r="AB14" s="72"/>
      <c r="AC14" s="72"/>
      <c r="AD14" s="72"/>
      <c r="AE14" s="72"/>
      <c r="AF14" s="72"/>
      <c r="AG14" s="72"/>
      <c r="AH14" s="72"/>
      <c r="AI14" s="72"/>
      <c r="AJ14" s="72"/>
      <c r="AK14" s="72"/>
      <c r="AL14" s="101"/>
    </row>
    <row r="15" spans="1:41">
      <c r="A15" s="100"/>
      <c r="B15" s="72"/>
      <c r="C15" s="72"/>
      <c r="D15" s="72"/>
      <c r="E15" s="72"/>
      <c r="F15" s="72"/>
      <c r="G15" s="72"/>
      <c r="H15" s="72"/>
      <c r="I15" s="72"/>
      <c r="J15" s="72"/>
      <c r="K15" s="72"/>
      <c r="L15" s="72"/>
      <c r="M15" s="72"/>
      <c r="N15" s="72"/>
      <c r="O15" s="72"/>
      <c r="P15" s="72"/>
      <c r="Q15" s="72"/>
      <c r="R15" s="72"/>
      <c r="S15" s="101"/>
      <c r="T15" s="100"/>
      <c r="U15" s="72"/>
      <c r="V15" s="72"/>
      <c r="W15" s="72"/>
      <c r="X15" s="72"/>
      <c r="Y15" s="72"/>
      <c r="Z15" s="72"/>
      <c r="AA15" s="72"/>
      <c r="AB15" s="72"/>
      <c r="AC15" s="72"/>
      <c r="AD15" s="72"/>
      <c r="AE15" s="72"/>
      <c r="AF15" s="72"/>
      <c r="AG15" s="72"/>
      <c r="AH15" s="72"/>
      <c r="AI15" s="72"/>
      <c r="AJ15" s="72"/>
      <c r="AK15" s="72"/>
      <c r="AL15" s="101"/>
    </row>
    <row r="16" spans="1:41">
      <c r="A16" s="100"/>
      <c r="B16" s="72"/>
      <c r="C16" s="72"/>
      <c r="D16" s="72"/>
      <c r="E16" s="72"/>
      <c r="F16" s="72"/>
      <c r="G16" s="72"/>
      <c r="H16" s="72"/>
      <c r="I16" s="72"/>
      <c r="J16" s="72"/>
      <c r="K16" s="72"/>
      <c r="L16" s="72"/>
      <c r="M16" s="72"/>
      <c r="N16" s="72"/>
      <c r="O16" s="72"/>
      <c r="P16" s="72"/>
      <c r="Q16" s="72"/>
      <c r="R16" s="72"/>
      <c r="S16" s="101"/>
      <c r="T16" s="100"/>
      <c r="U16" s="72"/>
      <c r="V16" s="72"/>
      <c r="W16" s="72"/>
      <c r="X16" s="72"/>
      <c r="Y16" s="72"/>
      <c r="Z16" s="72"/>
      <c r="AA16" s="72"/>
      <c r="AB16" s="72"/>
      <c r="AC16" s="72"/>
      <c r="AD16" s="72"/>
      <c r="AE16" s="72"/>
      <c r="AF16" s="72"/>
      <c r="AG16" s="72"/>
      <c r="AH16" s="72"/>
      <c r="AI16" s="72"/>
      <c r="AJ16" s="72"/>
      <c r="AK16" s="72"/>
      <c r="AL16" s="101"/>
    </row>
    <row r="17" spans="1:38">
      <c r="A17" s="100"/>
      <c r="B17" s="72"/>
      <c r="C17" s="72"/>
      <c r="D17" s="72"/>
      <c r="E17" s="72"/>
      <c r="F17" s="72"/>
      <c r="G17" s="72"/>
      <c r="H17" s="72"/>
      <c r="I17" s="72"/>
      <c r="J17" s="72"/>
      <c r="K17" s="72"/>
      <c r="L17" s="72"/>
      <c r="M17" s="72"/>
      <c r="N17" s="72"/>
      <c r="O17" s="72"/>
      <c r="P17" s="72"/>
      <c r="Q17" s="72"/>
      <c r="R17" s="72"/>
      <c r="S17" s="101"/>
      <c r="T17" s="100"/>
      <c r="U17" s="72"/>
      <c r="V17" s="72"/>
      <c r="W17" s="72"/>
      <c r="X17" s="72"/>
      <c r="Y17" s="72"/>
      <c r="Z17" s="72"/>
      <c r="AA17" s="72"/>
      <c r="AB17" s="72"/>
      <c r="AC17" s="72"/>
      <c r="AD17" s="72"/>
      <c r="AE17" s="72"/>
      <c r="AF17" s="72"/>
      <c r="AG17" s="72"/>
      <c r="AH17" s="72"/>
      <c r="AI17" s="72"/>
      <c r="AJ17" s="72"/>
      <c r="AK17" s="72"/>
      <c r="AL17" s="101"/>
    </row>
    <row r="18" spans="1:38">
      <c r="A18" s="107"/>
      <c r="B18" s="108"/>
      <c r="C18" s="108"/>
      <c r="D18" s="108"/>
      <c r="E18" s="108"/>
      <c r="F18" s="108"/>
      <c r="G18" s="108"/>
      <c r="H18" s="108"/>
      <c r="I18" s="108"/>
      <c r="J18" s="108"/>
      <c r="K18" s="108"/>
      <c r="L18" s="108"/>
      <c r="M18" s="108"/>
      <c r="N18" s="108"/>
      <c r="O18" s="108"/>
      <c r="P18" s="108"/>
      <c r="Q18" s="108"/>
      <c r="R18" s="108"/>
      <c r="S18" s="180"/>
      <c r="T18" s="107"/>
      <c r="U18" s="108"/>
      <c r="V18" s="108"/>
      <c r="W18" s="108"/>
      <c r="X18" s="108"/>
      <c r="Y18" s="108"/>
      <c r="Z18" s="108"/>
      <c r="AA18" s="108"/>
      <c r="AB18" s="108"/>
      <c r="AC18" s="108"/>
      <c r="AD18" s="108"/>
      <c r="AE18" s="108"/>
      <c r="AF18" s="108"/>
      <c r="AG18" s="108"/>
      <c r="AH18" s="108"/>
      <c r="AI18" s="108"/>
      <c r="AJ18" s="108"/>
      <c r="AK18" s="108"/>
      <c r="AL18" s="180"/>
    </row>
    <row r="19" spans="1:38">
      <c r="A19" s="386" t="s">
        <v>435</v>
      </c>
      <c r="B19" s="71"/>
      <c r="C19" s="71"/>
      <c r="D19" s="71"/>
      <c r="E19" s="71"/>
      <c r="F19" s="71"/>
      <c r="G19" s="71"/>
      <c r="H19" s="71"/>
      <c r="I19" s="71"/>
      <c r="J19" s="71"/>
      <c r="K19" s="71"/>
      <c r="L19" s="71"/>
      <c r="M19" s="71"/>
      <c r="N19" s="71"/>
      <c r="O19" s="71"/>
      <c r="P19" s="71"/>
      <c r="Q19" s="71"/>
      <c r="R19" s="71"/>
      <c r="S19" s="331"/>
      <c r="T19" s="330" t="s">
        <v>436</v>
      </c>
      <c r="AL19" s="294"/>
    </row>
    <row r="20" spans="1:38">
      <c r="A20" s="332"/>
      <c r="B20" s="71"/>
      <c r="C20" s="71"/>
      <c r="D20" s="71"/>
      <c r="E20" s="71"/>
      <c r="F20" s="71"/>
      <c r="G20" s="71"/>
      <c r="H20" s="71"/>
      <c r="I20" s="71"/>
      <c r="J20" s="71"/>
      <c r="K20" s="71"/>
      <c r="L20" s="71"/>
      <c r="M20" s="71"/>
      <c r="N20" s="71"/>
      <c r="O20" s="71"/>
      <c r="P20" s="71"/>
      <c r="Q20" s="71"/>
      <c r="R20" s="71"/>
      <c r="S20" s="331"/>
      <c r="T20" s="293"/>
      <c r="AL20" s="294"/>
    </row>
    <row r="21" spans="1:38">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row>
    <row r="22" spans="1:38">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row>
    <row r="23" spans="1:38">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row>
    <row r="24" spans="1:38">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row>
    <row r="25" spans="1:38">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row>
    <row r="26" spans="1:38">
      <c r="A26" s="100"/>
      <c r="B26" s="73"/>
      <c r="C26" s="72"/>
      <c r="D26" s="72"/>
      <c r="E26" s="72"/>
      <c r="F26" s="72"/>
      <c r="G26" s="72"/>
      <c r="H26" s="72"/>
      <c r="I26" s="72"/>
      <c r="J26" s="72"/>
      <c r="K26" s="72"/>
      <c r="L26" s="72"/>
      <c r="M26" s="72"/>
      <c r="N26" s="72"/>
      <c r="O26" s="72"/>
      <c r="P26" s="72"/>
      <c r="Q26" s="72"/>
      <c r="R26" s="72"/>
      <c r="S26" s="101"/>
      <c r="T26" s="100"/>
      <c r="U26" s="73"/>
      <c r="V26" s="72"/>
      <c r="W26" s="72"/>
      <c r="X26" s="72"/>
      <c r="Y26" s="72"/>
      <c r="Z26" s="72"/>
      <c r="AA26" s="72"/>
      <c r="AB26" s="72"/>
      <c r="AC26" s="72"/>
      <c r="AD26" s="72"/>
      <c r="AE26" s="72"/>
      <c r="AF26" s="72"/>
      <c r="AG26" s="72"/>
      <c r="AH26" s="72"/>
      <c r="AI26" s="72"/>
      <c r="AJ26" s="72"/>
      <c r="AK26" s="72"/>
      <c r="AL26" s="101"/>
    </row>
    <row r="27" spans="1:38">
      <c r="A27" s="100"/>
      <c r="B27" s="326" t="s">
        <v>374</v>
      </c>
      <c r="C27" s="72"/>
      <c r="D27" s="72"/>
      <c r="E27" s="72"/>
      <c r="F27" s="72"/>
      <c r="G27" s="72"/>
      <c r="H27" s="72"/>
      <c r="I27" s="72"/>
      <c r="J27" s="72"/>
      <c r="K27" s="72"/>
      <c r="L27" s="72"/>
      <c r="M27" s="72"/>
      <c r="N27" s="72"/>
      <c r="O27" s="72"/>
      <c r="P27" s="72"/>
      <c r="Q27" s="72"/>
      <c r="R27" s="72"/>
      <c r="S27" s="101"/>
      <c r="T27" s="100"/>
      <c r="U27" s="326" t="s">
        <v>374</v>
      </c>
      <c r="V27" s="72"/>
      <c r="W27" s="72"/>
      <c r="X27" s="72"/>
      <c r="Y27" s="72"/>
      <c r="Z27" s="72"/>
      <c r="AA27" s="72"/>
      <c r="AB27" s="72"/>
      <c r="AC27" s="72"/>
      <c r="AD27" s="72"/>
      <c r="AE27" s="72"/>
      <c r="AF27" s="72"/>
      <c r="AG27" s="72"/>
      <c r="AH27" s="72"/>
      <c r="AI27" s="72"/>
      <c r="AJ27" s="72"/>
      <c r="AK27" s="72"/>
      <c r="AL27" s="101"/>
    </row>
    <row r="28" spans="1:38">
      <c r="A28" s="100"/>
      <c r="B28" s="73"/>
      <c r="C28" s="72"/>
      <c r="D28" s="72"/>
      <c r="E28" s="72"/>
      <c r="F28" s="72"/>
      <c r="G28" s="72"/>
      <c r="H28" s="72"/>
      <c r="I28" s="72"/>
      <c r="J28" s="72"/>
      <c r="K28" s="72"/>
      <c r="L28" s="72"/>
      <c r="M28" s="72"/>
      <c r="N28" s="72"/>
      <c r="O28" s="72"/>
      <c r="P28" s="72"/>
      <c r="Q28" s="72"/>
      <c r="R28" s="72"/>
      <c r="S28" s="101"/>
      <c r="T28" s="100"/>
      <c r="U28" s="73"/>
      <c r="V28" s="72"/>
      <c r="W28" s="72"/>
      <c r="X28" s="72"/>
      <c r="Y28" s="72"/>
      <c r="Z28" s="72"/>
      <c r="AA28" s="72"/>
      <c r="AB28" s="72"/>
      <c r="AC28" s="72"/>
      <c r="AD28" s="72"/>
      <c r="AE28" s="72"/>
      <c r="AF28" s="72"/>
      <c r="AG28" s="72"/>
      <c r="AH28" s="72"/>
      <c r="AI28" s="72"/>
      <c r="AJ28" s="72"/>
      <c r="AK28" s="72"/>
      <c r="AL28" s="101"/>
    </row>
    <row r="29" spans="1:38">
      <c r="A29" s="100"/>
      <c r="B29" s="326" t="s">
        <v>375</v>
      </c>
      <c r="C29" s="72"/>
      <c r="D29" s="72"/>
      <c r="E29" s="72"/>
      <c r="F29" s="72"/>
      <c r="G29" s="72"/>
      <c r="H29" s="72"/>
      <c r="I29" s="72"/>
      <c r="J29" s="72"/>
      <c r="K29" s="72"/>
      <c r="L29" s="72"/>
      <c r="M29" s="72"/>
      <c r="N29" s="72"/>
      <c r="O29" s="72"/>
      <c r="P29" s="72"/>
      <c r="Q29" s="72"/>
      <c r="R29" s="72"/>
      <c r="S29" s="101"/>
      <c r="T29" s="100"/>
      <c r="U29" s="326" t="s">
        <v>375</v>
      </c>
      <c r="V29" s="72"/>
      <c r="W29" s="72"/>
      <c r="X29" s="72"/>
      <c r="Y29" s="72"/>
      <c r="Z29" s="72"/>
      <c r="AA29" s="72"/>
      <c r="AB29" s="72"/>
      <c r="AC29" s="72"/>
      <c r="AD29" s="72"/>
      <c r="AE29" s="72"/>
      <c r="AF29" s="72"/>
      <c r="AG29" s="72"/>
      <c r="AH29" s="72"/>
      <c r="AI29" s="72"/>
      <c r="AJ29" s="72"/>
      <c r="AK29" s="72"/>
      <c r="AL29" s="101"/>
    </row>
    <row r="30" spans="1:38">
      <c r="A30" s="100"/>
      <c r="B30" s="326" t="s">
        <v>376</v>
      </c>
      <c r="C30" s="72"/>
      <c r="D30" s="72"/>
      <c r="E30" s="72"/>
      <c r="F30" s="72"/>
      <c r="G30" s="72"/>
      <c r="H30" s="72"/>
      <c r="I30" s="72"/>
      <c r="J30" s="72"/>
      <c r="K30" s="72"/>
      <c r="L30" s="72"/>
      <c r="M30" s="72"/>
      <c r="N30" s="72"/>
      <c r="O30" s="72"/>
      <c r="P30" s="72"/>
      <c r="Q30" s="72"/>
      <c r="R30" s="72"/>
      <c r="S30" s="101"/>
      <c r="T30" s="100"/>
      <c r="U30" s="326" t="s">
        <v>376</v>
      </c>
      <c r="V30" s="72"/>
      <c r="W30" s="72"/>
      <c r="X30" s="72"/>
      <c r="Y30" s="72"/>
      <c r="Z30" s="72"/>
      <c r="AA30" s="72"/>
      <c r="AB30" s="72"/>
      <c r="AC30" s="72"/>
      <c r="AD30" s="72"/>
      <c r="AE30" s="72"/>
      <c r="AF30" s="72"/>
      <c r="AG30" s="72"/>
      <c r="AH30" s="72"/>
      <c r="AI30" s="72"/>
      <c r="AJ30" s="72"/>
      <c r="AK30" s="72"/>
      <c r="AL30" s="101"/>
    </row>
    <row r="31" spans="1:38">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row>
    <row r="32" spans="1:38">
      <c r="A32" s="100"/>
      <c r="B32" s="72"/>
      <c r="C32" s="72"/>
      <c r="D32" s="72"/>
      <c r="E32" s="72"/>
      <c r="F32" s="72"/>
      <c r="G32" s="327"/>
      <c r="H32" s="72"/>
      <c r="I32" s="72"/>
      <c r="J32" s="72"/>
      <c r="K32" s="72"/>
      <c r="L32" s="72"/>
      <c r="M32" s="72"/>
      <c r="N32" s="72"/>
      <c r="O32" s="72"/>
      <c r="P32" s="72"/>
      <c r="Q32" s="72"/>
      <c r="R32" s="72"/>
      <c r="S32" s="101"/>
      <c r="T32" s="100"/>
      <c r="U32" s="72"/>
      <c r="V32" s="72"/>
      <c r="W32" s="72"/>
      <c r="X32" s="72"/>
      <c r="Y32" s="72"/>
      <c r="Z32" s="327"/>
      <c r="AA32" s="72"/>
      <c r="AB32" s="72"/>
      <c r="AC32" s="72"/>
      <c r="AD32" s="72"/>
      <c r="AE32" s="72"/>
      <c r="AF32" s="72"/>
      <c r="AG32" s="72"/>
      <c r="AH32" s="72"/>
      <c r="AI32" s="72"/>
      <c r="AJ32" s="72"/>
      <c r="AK32" s="72"/>
      <c r="AL32" s="101"/>
    </row>
    <row r="33" spans="1:38">
      <c r="A33" s="100"/>
      <c r="B33" s="72"/>
      <c r="C33" s="72"/>
      <c r="D33" s="327"/>
      <c r="E33" s="72"/>
      <c r="F33" s="72"/>
      <c r="G33" s="72"/>
      <c r="H33" s="72"/>
      <c r="I33" s="72"/>
      <c r="J33" s="72"/>
      <c r="K33" s="72"/>
      <c r="L33" s="72"/>
      <c r="M33" s="72"/>
      <c r="N33" s="72"/>
      <c r="O33" s="72"/>
      <c r="P33" s="72"/>
      <c r="Q33" s="72"/>
      <c r="R33" s="72"/>
      <c r="S33" s="101"/>
      <c r="T33" s="100"/>
      <c r="U33" s="72"/>
      <c r="V33" s="72"/>
      <c r="W33" s="72"/>
      <c r="X33" s="72"/>
      <c r="Y33" s="72"/>
      <c r="Z33" s="72"/>
      <c r="AA33" s="72"/>
      <c r="AB33" s="72"/>
      <c r="AC33" s="72"/>
      <c r="AD33" s="72"/>
      <c r="AE33" s="72"/>
      <c r="AF33" s="72"/>
      <c r="AG33" s="72"/>
      <c r="AH33" s="72"/>
      <c r="AI33" s="72"/>
      <c r="AJ33" s="72"/>
      <c r="AK33" s="72"/>
      <c r="AL33" s="101"/>
    </row>
    <row r="34" spans="1:38">
      <c r="A34" s="100"/>
      <c r="B34" s="72"/>
      <c r="C34" s="72"/>
      <c r="D34" s="72"/>
      <c r="E34" s="72"/>
      <c r="F34" s="72"/>
      <c r="G34" s="327"/>
      <c r="H34" s="327"/>
      <c r="I34" s="72"/>
      <c r="J34" s="72"/>
      <c r="K34" s="72"/>
      <c r="L34" s="72"/>
      <c r="M34" s="72"/>
      <c r="N34" s="72"/>
      <c r="O34" s="72"/>
      <c r="P34" s="72"/>
      <c r="Q34" s="72"/>
      <c r="R34" s="72"/>
      <c r="S34" s="101"/>
      <c r="T34" s="100"/>
      <c r="U34" s="72"/>
      <c r="V34" s="72"/>
      <c r="W34" s="72"/>
      <c r="X34" s="72"/>
      <c r="Y34" s="72"/>
      <c r="Z34" s="327"/>
      <c r="AA34" s="72"/>
      <c r="AB34" s="72"/>
      <c r="AC34" s="72"/>
      <c r="AD34" s="72"/>
      <c r="AE34" s="72"/>
      <c r="AF34" s="72"/>
      <c r="AG34" s="72"/>
      <c r="AH34" s="72"/>
      <c r="AI34" s="72"/>
      <c r="AJ34" s="72"/>
      <c r="AK34" s="72"/>
      <c r="AL34" s="101"/>
    </row>
    <row r="35" spans="1:38">
      <c r="A35" s="100"/>
      <c r="B35" s="72"/>
      <c r="C35" s="72"/>
      <c r="D35" s="72"/>
      <c r="E35" s="72"/>
      <c r="F35" s="72"/>
      <c r="G35" s="72"/>
      <c r="H35" s="72"/>
      <c r="I35" s="72"/>
      <c r="J35" s="72"/>
      <c r="K35" s="72"/>
      <c r="L35" s="72"/>
      <c r="M35" s="72"/>
      <c r="N35" s="72"/>
      <c r="O35" s="72"/>
      <c r="P35" s="72"/>
      <c r="Q35" s="72"/>
      <c r="R35" s="72"/>
      <c r="S35" s="101"/>
      <c r="T35" s="100"/>
      <c r="U35" s="72"/>
      <c r="V35" s="72"/>
      <c r="W35" s="72"/>
      <c r="X35" s="72"/>
      <c r="Y35" s="72"/>
      <c r="Z35" s="72"/>
      <c r="AA35" s="72"/>
      <c r="AB35" s="72"/>
      <c r="AC35" s="72"/>
      <c r="AD35" s="72"/>
      <c r="AE35" s="72"/>
      <c r="AF35" s="72"/>
      <c r="AG35" s="72"/>
      <c r="AH35" s="72"/>
      <c r="AI35" s="72"/>
      <c r="AJ35" s="72"/>
      <c r="AK35" s="72"/>
      <c r="AL35" s="101"/>
    </row>
    <row r="36" spans="1:38">
      <c r="A36" s="100"/>
      <c r="B36" s="72"/>
      <c r="C36" s="72"/>
      <c r="D36" s="72"/>
      <c r="E36" s="72"/>
      <c r="F36" s="72"/>
      <c r="G36" s="72"/>
      <c r="H36" s="72"/>
      <c r="I36" s="72"/>
      <c r="J36" s="72"/>
      <c r="K36" s="72"/>
      <c r="L36" s="72"/>
      <c r="M36" s="72"/>
      <c r="N36" s="72"/>
      <c r="O36" s="72"/>
      <c r="P36" s="72"/>
      <c r="Q36" s="72"/>
      <c r="R36" s="72"/>
      <c r="S36" s="101"/>
      <c r="T36" s="100"/>
      <c r="U36" s="72"/>
      <c r="V36" s="72"/>
      <c r="W36" s="72"/>
      <c r="X36" s="72"/>
      <c r="Y36" s="72"/>
      <c r="Z36" s="72"/>
      <c r="AA36" s="72"/>
      <c r="AB36" s="72"/>
      <c r="AC36" s="72"/>
      <c r="AD36" s="72"/>
      <c r="AE36" s="72"/>
      <c r="AF36" s="72"/>
      <c r="AG36" s="72"/>
      <c r="AH36" s="72"/>
      <c r="AI36" s="72"/>
      <c r="AJ36" s="72"/>
      <c r="AK36" s="72"/>
      <c r="AL36" s="101"/>
    </row>
    <row r="37" spans="1:38">
      <c r="A37" s="100"/>
      <c r="B37" s="72"/>
      <c r="C37" s="72"/>
      <c r="D37" s="72"/>
      <c r="E37" s="72"/>
      <c r="F37" s="72"/>
      <c r="G37" s="72"/>
      <c r="H37" s="72"/>
      <c r="I37" s="72"/>
      <c r="J37" s="72"/>
      <c r="K37" s="72"/>
      <c r="L37" s="72"/>
      <c r="M37" s="72"/>
      <c r="N37" s="72"/>
      <c r="O37" s="72"/>
      <c r="P37" s="72"/>
      <c r="Q37" s="72"/>
      <c r="R37" s="72"/>
      <c r="S37" s="101"/>
      <c r="T37" s="100"/>
      <c r="U37" s="72"/>
      <c r="V37" s="72"/>
      <c r="W37" s="72"/>
      <c r="X37" s="72"/>
      <c r="Y37" s="72"/>
      <c r="Z37" s="72"/>
      <c r="AA37" s="72"/>
      <c r="AB37" s="72"/>
      <c r="AC37" s="72"/>
      <c r="AD37" s="72"/>
      <c r="AE37" s="72"/>
      <c r="AF37" s="72"/>
      <c r="AG37" s="72"/>
      <c r="AH37" s="72"/>
      <c r="AI37" s="72"/>
      <c r="AJ37" s="72"/>
      <c r="AK37" s="72"/>
      <c r="AL37" s="101"/>
    </row>
    <row r="38" spans="1:38">
      <c r="A38" s="100"/>
      <c r="B38" s="72"/>
      <c r="C38" s="72"/>
      <c r="D38" s="72"/>
      <c r="E38" s="72"/>
      <c r="F38" s="72"/>
      <c r="G38" s="72"/>
      <c r="H38" s="72"/>
      <c r="I38" s="72"/>
      <c r="J38" s="72"/>
      <c r="K38" s="72"/>
      <c r="L38" s="72"/>
      <c r="M38" s="72"/>
      <c r="N38" s="72"/>
      <c r="O38" s="72"/>
      <c r="P38" s="72"/>
      <c r="Q38" s="72"/>
      <c r="R38" s="72"/>
      <c r="S38" s="101"/>
      <c r="T38" s="100"/>
      <c r="U38" s="72"/>
      <c r="V38" s="72"/>
      <c r="W38" s="72"/>
      <c r="X38" s="72"/>
      <c r="Y38" s="72"/>
      <c r="Z38" s="72"/>
      <c r="AA38" s="72"/>
      <c r="AB38" s="72"/>
      <c r="AC38" s="72"/>
      <c r="AD38" s="72"/>
      <c r="AE38" s="72"/>
      <c r="AF38" s="72"/>
      <c r="AG38" s="72"/>
      <c r="AH38" s="72"/>
      <c r="AI38" s="72"/>
      <c r="AJ38" s="72"/>
      <c r="AK38" s="72"/>
      <c r="AL38" s="101"/>
    </row>
    <row r="39" spans="1:38">
      <c r="A39" s="100"/>
      <c r="B39" s="72"/>
      <c r="C39" s="72"/>
      <c r="D39" s="72"/>
      <c r="E39" s="72"/>
      <c r="F39" s="72"/>
      <c r="G39" s="72"/>
      <c r="H39" s="72"/>
      <c r="I39" s="72"/>
      <c r="J39" s="72"/>
      <c r="K39" s="72"/>
      <c r="L39" s="72"/>
      <c r="M39" s="72"/>
      <c r="N39" s="72"/>
      <c r="O39" s="72"/>
      <c r="P39" s="72"/>
      <c r="Q39" s="72"/>
      <c r="R39" s="72"/>
      <c r="S39" s="101"/>
      <c r="T39" s="100"/>
      <c r="U39" s="72"/>
      <c r="V39" s="72"/>
      <c r="W39" s="72"/>
      <c r="X39" s="72"/>
      <c r="Y39" s="72"/>
      <c r="Z39" s="72"/>
      <c r="AA39" s="72"/>
      <c r="AB39" s="72"/>
      <c r="AC39" s="72"/>
      <c r="AD39" s="72"/>
      <c r="AE39" s="72"/>
      <c r="AF39" s="72"/>
      <c r="AG39" s="72"/>
      <c r="AH39" s="72"/>
      <c r="AI39" s="72"/>
      <c r="AJ39" s="72"/>
      <c r="AK39" s="72"/>
      <c r="AL39" s="101"/>
    </row>
    <row r="40" spans="1:38">
      <c r="A40" s="100"/>
      <c r="B40" s="72"/>
      <c r="C40" s="72"/>
      <c r="D40" s="72"/>
      <c r="E40" s="72"/>
      <c r="F40" s="72"/>
      <c r="G40" s="72"/>
      <c r="H40" s="72"/>
      <c r="I40" s="72"/>
      <c r="J40" s="72"/>
      <c r="K40" s="72"/>
      <c r="L40" s="72"/>
      <c r="M40" s="72"/>
      <c r="N40" s="72"/>
      <c r="O40" s="72"/>
      <c r="P40" s="72"/>
      <c r="Q40" s="72"/>
      <c r="R40" s="72"/>
      <c r="S40" s="101"/>
      <c r="T40" s="100"/>
      <c r="U40" s="72"/>
      <c r="V40" s="72"/>
      <c r="W40" s="72"/>
      <c r="X40" s="72"/>
      <c r="Y40" s="72"/>
      <c r="Z40" s="72"/>
      <c r="AA40" s="72"/>
      <c r="AB40" s="72"/>
      <c r="AC40" s="72"/>
      <c r="AD40" s="72"/>
      <c r="AE40" s="72"/>
      <c r="AF40" s="72"/>
      <c r="AG40" s="72"/>
      <c r="AH40" s="72"/>
      <c r="AI40" s="72"/>
      <c r="AJ40" s="72"/>
      <c r="AK40" s="72"/>
      <c r="AL40" s="101"/>
    </row>
    <row r="41" spans="1:38">
      <c r="A41" s="100"/>
      <c r="B41" s="72"/>
      <c r="C41" s="72"/>
      <c r="D41" s="72"/>
      <c r="E41" s="72"/>
      <c r="F41" s="72"/>
      <c r="G41" s="72"/>
      <c r="H41" s="72"/>
      <c r="I41" s="72"/>
      <c r="J41" s="72"/>
      <c r="K41" s="72"/>
      <c r="L41" s="72"/>
      <c r="M41" s="72"/>
      <c r="N41" s="72"/>
      <c r="O41" s="72"/>
      <c r="P41" s="72"/>
      <c r="Q41" s="72"/>
      <c r="R41" s="72"/>
      <c r="S41" s="101"/>
      <c r="T41" s="100"/>
      <c r="U41" s="72"/>
      <c r="V41" s="72"/>
      <c r="W41" s="72"/>
      <c r="X41" s="72"/>
      <c r="Y41" s="72"/>
      <c r="Z41" s="72"/>
      <c r="AA41" s="72"/>
      <c r="AB41" s="72"/>
      <c r="AC41" s="72"/>
      <c r="AD41" s="72"/>
      <c r="AE41" s="72"/>
      <c r="AF41" s="72"/>
      <c r="AG41" s="72"/>
      <c r="AH41" s="72"/>
      <c r="AI41" s="72"/>
      <c r="AJ41" s="72"/>
      <c r="AK41" s="72"/>
      <c r="AL41" s="101"/>
    </row>
    <row r="42" spans="1:38">
      <c r="A42" s="107"/>
      <c r="B42" s="108"/>
      <c r="C42" s="108"/>
      <c r="D42" s="108"/>
      <c r="E42" s="108"/>
      <c r="F42" s="108"/>
      <c r="G42" s="108"/>
      <c r="H42" s="108"/>
      <c r="I42" s="108"/>
      <c r="J42" s="108"/>
      <c r="K42" s="108"/>
      <c r="L42" s="108"/>
      <c r="M42" s="108"/>
      <c r="N42" s="108"/>
      <c r="O42" s="108"/>
      <c r="P42" s="108"/>
      <c r="Q42" s="108"/>
      <c r="R42" s="108"/>
      <c r="S42" s="180"/>
      <c r="T42" s="107"/>
      <c r="U42" s="108"/>
      <c r="V42" s="108"/>
      <c r="W42" s="108"/>
      <c r="X42" s="108"/>
      <c r="Y42" s="108"/>
      <c r="Z42" s="108"/>
      <c r="AA42" s="108"/>
      <c r="AB42" s="108"/>
      <c r="AC42" s="108"/>
      <c r="AD42" s="108"/>
      <c r="AE42" s="108"/>
      <c r="AF42" s="108"/>
      <c r="AG42" s="108"/>
      <c r="AH42" s="108"/>
      <c r="AI42" s="108"/>
      <c r="AJ42" s="108"/>
      <c r="AK42" s="108"/>
      <c r="AL42" s="180"/>
    </row>
    <row r="43" spans="1:38">
      <c r="A43" s="386" t="s">
        <v>437</v>
      </c>
      <c r="B43" s="71"/>
      <c r="C43" s="71"/>
      <c r="D43" s="71"/>
      <c r="E43" s="71"/>
      <c r="F43" s="71"/>
      <c r="G43" s="71"/>
      <c r="H43" s="71"/>
      <c r="I43" s="71"/>
      <c r="J43" s="71"/>
      <c r="K43" s="71"/>
      <c r="L43" s="71"/>
      <c r="M43" s="71"/>
      <c r="N43" s="71"/>
      <c r="O43" s="71"/>
      <c r="P43" s="71"/>
      <c r="Q43" s="71"/>
      <c r="R43" s="71"/>
      <c r="S43" s="331"/>
      <c r="T43" s="330" t="s">
        <v>438</v>
      </c>
      <c r="U43" s="334"/>
      <c r="V43" s="334"/>
      <c r="W43" s="334"/>
      <c r="X43" s="334"/>
      <c r="Y43" s="334"/>
      <c r="Z43" s="334"/>
      <c r="AA43" s="334"/>
      <c r="AB43" s="334"/>
      <c r="AC43" s="334"/>
      <c r="AD43" s="334"/>
      <c r="AE43" s="334"/>
      <c r="AF43" s="334"/>
      <c r="AG43" s="334"/>
      <c r="AH43" s="334"/>
      <c r="AI43" s="334"/>
      <c r="AJ43" s="334"/>
      <c r="AK43" s="334"/>
      <c r="AL43" s="335"/>
    </row>
    <row r="44" spans="1:38">
      <c r="A44" s="330"/>
      <c r="B44" s="71"/>
      <c r="C44" s="71"/>
      <c r="D44" s="71"/>
      <c r="E44" s="71"/>
      <c r="F44" s="71"/>
      <c r="G44" s="71"/>
      <c r="H44" s="71"/>
      <c r="I44" s="71"/>
      <c r="J44" s="71"/>
      <c r="K44" s="71"/>
      <c r="L44" s="71"/>
      <c r="M44" s="71"/>
      <c r="N44" s="71"/>
      <c r="O44" s="71"/>
      <c r="P44" s="71"/>
      <c r="Q44" s="71"/>
      <c r="R44" s="71"/>
      <c r="S44" s="331"/>
      <c r="T44" s="330"/>
      <c r="U44" s="334"/>
      <c r="V44" s="334"/>
      <c r="W44" s="334"/>
      <c r="X44" s="334"/>
      <c r="Y44" s="334"/>
      <c r="Z44" s="334"/>
      <c r="AA44" s="334"/>
      <c r="AB44" s="334"/>
      <c r="AC44" s="334"/>
      <c r="AD44" s="334"/>
      <c r="AE44" s="334"/>
      <c r="AF44" s="334"/>
      <c r="AG44" s="334"/>
      <c r="AH44" s="334"/>
      <c r="AI44" s="334"/>
      <c r="AJ44" s="334"/>
      <c r="AK44" s="334"/>
      <c r="AL44" s="335"/>
    </row>
    <row r="45" spans="1:38">
      <c r="A45" s="336" t="s">
        <v>380</v>
      </c>
      <c r="B45" s="337"/>
      <c r="C45" s="337"/>
      <c r="D45" s="337"/>
      <c r="E45" s="337"/>
      <c r="F45" s="337"/>
      <c r="G45" s="337"/>
      <c r="H45" s="337"/>
      <c r="I45" s="337"/>
      <c r="J45" s="337"/>
      <c r="K45" s="337"/>
      <c r="L45" s="337"/>
      <c r="M45" s="337"/>
      <c r="N45" s="337"/>
      <c r="O45" s="337"/>
      <c r="P45" s="337"/>
      <c r="Q45" s="337"/>
      <c r="R45" s="337"/>
      <c r="S45" s="338"/>
      <c r="T45" s="336" t="s">
        <v>380</v>
      </c>
      <c r="U45" s="337"/>
      <c r="V45" s="337"/>
      <c r="W45" s="337"/>
      <c r="X45" s="337"/>
      <c r="Y45" s="337"/>
      <c r="Z45" s="337"/>
      <c r="AA45" s="337"/>
      <c r="AB45" s="337"/>
      <c r="AC45" s="337"/>
      <c r="AD45" s="337"/>
      <c r="AE45" s="337"/>
      <c r="AF45" s="337"/>
      <c r="AG45" s="337"/>
      <c r="AH45" s="337"/>
      <c r="AI45" s="337"/>
      <c r="AJ45" s="337"/>
      <c r="AK45" s="337"/>
      <c r="AL45" s="338"/>
    </row>
    <row r="46" spans="1:38" ht="14.25" customHeight="1">
      <c r="A46" s="820" t="s">
        <v>382</v>
      </c>
      <c r="B46" s="820"/>
      <c r="C46" s="821"/>
      <c r="D46" s="821"/>
      <c r="E46" s="822" t="s">
        <v>383</v>
      </c>
      <c r="F46" s="822"/>
      <c r="G46" s="821"/>
      <c r="H46" s="821"/>
      <c r="I46" s="334"/>
      <c r="J46" s="337"/>
      <c r="K46" s="337"/>
      <c r="L46" s="337"/>
      <c r="M46" s="341" t="s">
        <v>384</v>
      </c>
      <c r="N46" s="839">
        <f>IF(C47&gt;0,(((G47-G46)/(C47-C46))^-1-IF(AG52&gt;0,AG52^-1,0))^-1,0)</f>
        <v>0</v>
      </c>
      <c r="O46" s="839"/>
      <c r="P46" s="824"/>
      <c r="Q46" s="824"/>
      <c r="R46" s="824"/>
      <c r="S46" s="338"/>
      <c r="T46" s="820" t="s">
        <v>382</v>
      </c>
      <c r="U46" s="820"/>
      <c r="V46" s="821"/>
      <c r="W46" s="821"/>
      <c r="X46" s="822" t="s">
        <v>383</v>
      </c>
      <c r="Y46" s="822"/>
      <c r="Z46" s="821"/>
      <c r="AA46" s="821"/>
      <c r="AB46" s="334"/>
      <c r="AC46" s="337"/>
      <c r="AD46" s="337"/>
      <c r="AE46" s="337"/>
      <c r="AF46" s="341" t="s">
        <v>384</v>
      </c>
      <c r="AG46" s="826">
        <f>IF((V47-V46)&gt;0,(Z47-Z46)/(V47-V46),0)</f>
        <v>0</v>
      </c>
      <c r="AH46" s="826"/>
      <c r="AI46" s="337"/>
      <c r="AJ46" s="337"/>
      <c r="AK46" s="337"/>
      <c r="AL46" s="338"/>
    </row>
    <row r="47" spans="1:38" ht="14.25" customHeight="1">
      <c r="A47" s="820" t="s">
        <v>385</v>
      </c>
      <c r="B47" s="820"/>
      <c r="C47" s="821"/>
      <c r="D47" s="821"/>
      <c r="E47" s="822" t="s">
        <v>386</v>
      </c>
      <c r="F47" s="822"/>
      <c r="G47" s="821"/>
      <c r="H47" s="821"/>
      <c r="I47" s="42" t="str">
        <f>IFERROR(IF(AND(N46&lt;0,G47&gt;G46),"Congrats! You've found an Easter egg!",""),"")</f>
        <v/>
      </c>
      <c r="N47" s="842"/>
      <c r="O47" s="842"/>
      <c r="P47" s="337"/>
      <c r="Q47" s="337"/>
      <c r="R47" s="337"/>
      <c r="S47" s="338"/>
      <c r="T47" s="820" t="s">
        <v>385</v>
      </c>
      <c r="U47" s="820"/>
      <c r="V47" s="821"/>
      <c r="W47" s="821"/>
      <c r="X47" s="822" t="s">
        <v>386</v>
      </c>
      <c r="Y47" s="822"/>
      <c r="Z47" s="821"/>
      <c r="AA47" s="821"/>
      <c r="AB47" s="334"/>
      <c r="AC47" s="334"/>
      <c r="AD47" s="334"/>
      <c r="AE47" s="334"/>
      <c r="AF47" s="334"/>
      <c r="AG47" s="334"/>
      <c r="AH47" s="334"/>
      <c r="AI47" s="337"/>
      <c r="AJ47" s="337"/>
      <c r="AK47" s="337"/>
      <c r="AL47" s="338"/>
    </row>
    <row r="48" spans="1:38">
      <c r="A48" s="344"/>
      <c r="B48" s="337"/>
      <c r="C48" s="342" t="str">
        <f>IF(ABS(C47-C46)&lt;1,"Supporting points shall be at least 1 mm apart!","")</f>
        <v>Supporting points shall be at least 1 mm apart!</v>
      </c>
      <c r="D48" s="337"/>
      <c r="E48" s="337"/>
      <c r="F48" s="337"/>
      <c r="G48" s="337"/>
      <c r="H48" s="337"/>
      <c r="I48" s="337"/>
      <c r="J48" s="337"/>
      <c r="K48" s="337"/>
      <c r="L48" s="337"/>
      <c r="M48" s="337"/>
      <c r="N48" s="337"/>
      <c r="O48" s="337"/>
      <c r="P48" s="337"/>
      <c r="Q48" s="337"/>
      <c r="R48" s="337"/>
      <c r="S48" s="338"/>
      <c r="T48" s="330"/>
      <c r="U48" s="334"/>
      <c r="V48" s="342" t="str">
        <f>IF(ABS(V47-V46)&lt;1,"Supporting points shall be at least 1 mm apart!","")</f>
        <v>Supporting points shall be at least 1 mm apart!</v>
      </c>
      <c r="W48" s="334"/>
      <c r="X48" s="334"/>
      <c r="Y48" s="334"/>
      <c r="Z48" s="334"/>
      <c r="AA48" s="334"/>
      <c r="AB48" s="334"/>
      <c r="AC48" s="334"/>
      <c r="AD48" s="334"/>
      <c r="AE48" s="334"/>
      <c r="AF48" s="334"/>
      <c r="AG48" s="334"/>
      <c r="AH48" s="334"/>
      <c r="AI48" s="334"/>
      <c r="AJ48" s="334"/>
      <c r="AK48" s="334"/>
      <c r="AL48" s="335"/>
    </row>
    <row r="49" spans="1:38">
      <c r="A49" s="330" t="s">
        <v>387</v>
      </c>
      <c r="B49" s="337"/>
      <c r="C49" s="337"/>
      <c r="D49" s="337"/>
      <c r="E49" s="337"/>
      <c r="F49" s="337"/>
      <c r="G49" s="337"/>
      <c r="H49" s="337"/>
      <c r="I49" s="337"/>
      <c r="J49" s="337"/>
      <c r="K49" s="337"/>
      <c r="L49" s="337"/>
      <c r="M49" s="337"/>
      <c r="N49" s="337"/>
      <c r="O49" s="337"/>
      <c r="P49" s="337"/>
      <c r="Q49" s="337"/>
      <c r="R49" s="337"/>
      <c r="S49" s="338"/>
      <c r="T49" s="330" t="s">
        <v>393</v>
      </c>
      <c r="U49" s="334"/>
      <c r="V49" s="334"/>
      <c r="W49" s="334"/>
      <c r="X49" s="334"/>
      <c r="Y49" s="334"/>
      <c r="Z49" s="334"/>
      <c r="AA49" s="334"/>
      <c r="AB49" s="334"/>
      <c r="AC49" s="334"/>
      <c r="AD49" s="334"/>
      <c r="AE49" s="334"/>
      <c r="AF49" s="334"/>
      <c r="AG49" s="334"/>
      <c r="AH49" s="334"/>
      <c r="AI49" s="334"/>
      <c r="AJ49" s="334"/>
      <c r="AK49" s="334"/>
      <c r="AL49" s="335"/>
    </row>
    <row r="50" spans="1:38" ht="14.25" customHeight="1">
      <c r="A50" s="820" t="s">
        <v>389</v>
      </c>
      <c r="B50" s="820"/>
      <c r="C50" s="827"/>
      <c r="D50" s="827"/>
      <c r="E50" s="334"/>
      <c r="F50" s="337"/>
      <c r="G50" s="337"/>
      <c r="H50" s="337"/>
      <c r="I50" s="337"/>
      <c r="J50" s="337"/>
      <c r="K50" s="337"/>
      <c r="L50" s="337"/>
      <c r="M50" s="337"/>
      <c r="N50" s="337"/>
      <c r="O50" s="337"/>
      <c r="P50" s="337"/>
      <c r="Q50" s="337"/>
      <c r="R50" s="337"/>
      <c r="S50" s="338"/>
      <c r="T50" s="330"/>
      <c r="U50" s="341" t="s">
        <v>394</v>
      </c>
      <c r="V50" s="830">
        <f>C53</f>
        <v>400</v>
      </c>
      <c r="W50" s="830"/>
      <c r="X50" s="334" t="s">
        <v>395</v>
      </c>
      <c r="Y50" s="334"/>
      <c r="Z50" s="334"/>
      <c r="AA50" s="334"/>
      <c r="AB50" s="334"/>
      <c r="AC50" s="334"/>
      <c r="AD50" s="334"/>
      <c r="AE50" s="334"/>
      <c r="AF50" s="341" t="s">
        <v>396</v>
      </c>
      <c r="AG50" s="831">
        <f>V51*(1/64)*PI()*(V52^4-V53^4)*200000</f>
        <v>2678019744.2809067</v>
      </c>
      <c r="AH50" s="831"/>
      <c r="AI50" s="345">
        <f>AG50*48/V50^3</f>
        <v>2008.51480821068</v>
      </c>
      <c r="AJ50" s="334"/>
      <c r="AK50" s="334"/>
      <c r="AL50" s="335"/>
    </row>
    <row r="51" spans="1:38" ht="14.4">
      <c r="A51" s="344"/>
      <c r="B51" s="337"/>
      <c r="C51" s="387" t="str">
        <f>IF(L67&gt;12.7,"Force must be taken at max. 12.7 mm deflection!","")</f>
        <v/>
      </c>
      <c r="D51" s="390"/>
      <c r="E51" s="337"/>
      <c r="F51" s="337"/>
      <c r="G51" s="337"/>
      <c r="H51" s="337"/>
      <c r="I51" s="337"/>
      <c r="J51" s="337"/>
      <c r="K51" s="337"/>
      <c r="L51" s="337"/>
      <c r="M51" s="337"/>
      <c r="N51" s="337"/>
      <c r="O51" s="337"/>
      <c r="P51" s="337"/>
      <c r="Q51" s="337"/>
      <c r="R51" s="337"/>
      <c r="S51" s="338"/>
      <c r="T51" s="330"/>
      <c r="U51" s="341" t="s">
        <v>397</v>
      </c>
      <c r="V51" s="833">
        <v>2</v>
      </c>
      <c r="W51" s="833"/>
      <c r="X51" s="334" t="s">
        <v>398</v>
      </c>
      <c r="Y51" s="334"/>
      <c r="Z51" s="334"/>
      <c r="AA51" s="334"/>
      <c r="AB51" s="334"/>
      <c r="AC51" s="334"/>
      <c r="AD51" s="334"/>
      <c r="AE51" s="334"/>
      <c r="AF51" s="341" t="s">
        <v>399</v>
      </c>
      <c r="AG51" s="831">
        <f>IF(AG46&gt;0,(AG46*V50^3)/48,AG50)</f>
        <v>2678019744.2809067</v>
      </c>
      <c r="AH51" s="831"/>
      <c r="AI51" s="345">
        <f>AG51*48/V50^3</f>
        <v>2008.51480821068</v>
      </c>
      <c r="AJ51" s="346">
        <f>100*AG51/AG50</f>
        <v>100</v>
      </c>
      <c r="AK51" s="334" t="s">
        <v>400</v>
      </c>
      <c r="AL51" s="335"/>
    </row>
    <row r="52" spans="1:38" ht="15">
      <c r="A52" s="336" t="s">
        <v>401</v>
      </c>
      <c r="B52" s="337"/>
      <c r="C52" s="337"/>
      <c r="D52" s="337"/>
      <c r="E52" s="337"/>
      <c r="F52" s="337"/>
      <c r="G52" s="337"/>
      <c r="H52" s="337"/>
      <c r="I52" s="337"/>
      <c r="J52" s="337"/>
      <c r="K52" s="337"/>
      <c r="L52" s="337"/>
      <c r="M52" s="337"/>
      <c r="N52" s="337"/>
      <c r="O52" s="337"/>
      <c r="P52" s="337"/>
      <c r="Q52" s="337"/>
      <c r="R52" s="337"/>
      <c r="S52" s="338"/>
      <c r="T52" s="330"/>
      <c r="U52" s="341" t="s">
        <v>402</v>
      </c>
      <c r="V52" s="833">
        <v>25.4</v>
      </c>
      <c r="W52" s="833"/>
      <c r="X52" s="334" t="s">
        <v>403</v>
      </c>
      <c r="Y52" s="334"/>
      <c r="Z52" s="334"/>
      <c r="AA52" s="334"/>
      <c r="AB52" s="334"/>
      <c r="AC52" s="334"/>
      <c r="AD52" s="334"/>
      <c r="AE52" s="334"/>
      <c r="AF52" s="341" t="s">
        <v>404</v>
      </c>
      <c r="AG52" s="834">
        <f>IF(AJ51&lt;75,0,IF(AG51&gt;=AG50,0,(AI51^-1-AI50^-1)^-1))</f>
        <v>0</v>
      </c>
      <c r="AH52" s="834"/>
      <c r="AI52" s="334"/>
      <c r="AJ52" s="334"/>
      <c r="AK52" s="334"/>
      <c r="AL52" s="335"/>
    </row>
    <row r="53" spans="1:38" ht="12.75" customHeight="1">
      <c r="A53" s="330"/>
      <c r="B53" s="347" t="s">
        <v>394</v>
      </c>
      <c r="C53" s="821">
        <v>400</v>
      </c>
      <c r="D53" s="821"/>
      <c r="E53" s="334" t="s">
        <v>405</v>
      </c>
      <c r="F53" s="337"/>
      <c r="G53" s="337"/>
      <c r="H53" s="337"/>
      <c r="I53" s="337"/>
      <c r="J53" s="337"/>
      <c r="K53" s="337"/>
      <c r="L53" s="337"/>
      <c r="M53" s="337"/>
      <c r="N53" s="337"/>
      <c r="O53" s="337"/>
      <c r="P53" s="337"/>
      <c r="Q53" s="337"/>
      <c r="R53" s="337"/>
      <c r="S53" s="338"/>
      <c r="T53" s="330"/>
      <c r="U53" s="341" t="s">
        <v>406</v>
      </c>
      <c r="V53" s="833">
        <v>23</v>
      </c>
      <c r="W53" s="833"/>
      <c r="X53" s="334" t="s">
        <v>407</v>
      </c>
      <c r="Y53" s="334"/>
      <c r="Z53" s="334"/>
      <c r="AA53" s="334"/>
      <c r="AB53" s="334"/>
      <c r="AC53" s="334"/>
      <c r="AD53" s="334"/>
      <c r="AE53" s="334"/>
      <c r="AF53" s="334"/>
      <c r="AG53" s="334"/>
      <c r="AH53" s="334"/>
      <c r="AI53" s="334"/>
      <c r="AJ53" s="334"/>
      <c r="AK53" s="334"/>
      <c r="AL53" s="335"/>
    </row>
    <row r="54" spans="1:38">
      <c r="A54" s="835" t="s">
        <v>408</v>
      </c>
      <c r="B54" s="835"/>
      <c r="C54" s="821">
        <v>275</v>
      </c>
      <c r="D54" s="821"/>
      <c r="E54" s="334" t="s">
        <v>79</v>
      </c>
      <c r="F54" s="337"/>
      <c r="G54" s="337"/>
      <c r="H54" s="337"/>
      <c r="I54" s="337"/>
      <c r="J54" s="337"/>
      <c r="K54" s="337"/>
      <c r="L54" s="337"/>
      <c r="M54" s="337"/>
      <c r="N54" s="337"/>
      <c r="O54" s="337"/>
      <c r="P54" s="337"/>
      <c r="Q54" s="337"/>
      <c r="R54" s="337"/>
      <c r="S54" s="338"/>
      <c r="T54" s="330"/>
      <c r="U54" s="334"/>
      <c r="V54" s="334"/>
      <c r="W54" s="334"/>
      <c r="X54" s="334"/>
      <c r="Y54" s="334"/>
      <c r="Z54" s="334"/>
      <c r="AA54" s="334"/>
      <c r="AB54" s="334"/>
      <c r="AC54" s="334"/>
      <c r="AD54" s="334"/>
      <c r="AE54" s="334"/>
      <c r="AF54" s="334"/>
      <c r="AG54" s="334"/>
      <c r="AH54" s="334"/>
      <c r="AI54" s="334"/>
      <c r="AJ54" s="334"/>
      <c r="AK54" s="334"/>
      <c r="AL54" s="335"/>
    </row>
    <row r="55" spans="1:38">
      <c r="A55" s="835" t="s">
        <v>410</v>
      </c>
      <c r="B55" s="835"/>
      <c r="C55" s="833">
        <v>18</v>
      </c>
      <c r="D55" s="833"/>
      <c r="E55" s="334" t="s">
        <v>411</v>
      </c>
      <c r="F55" s="334"/>
      <c r="G55" s="334"/>
      <c r="H55" s="334"/>
      <c r="I55" s="334"/>
      <c r="J55" s="334"/>
      <c r="K55" s="334"/>
      <c r="L55" s="334"/>
      <c r="M55" s="334"/>
      <c r="N55" s="334"/>
      <c r="O55" s="337"/>
      <c r="P55" s="337"/>
      <c r="Q55" s="337"/>
      <c r="R55" s="337"/>
      <c r="S55" s="338"/>
      <c r="T55" s="330"/>
      <c r="U55" s="334"/>
      <c r="V55" s="334"/>
      <c r="W55" s="334"/>
      <c r="X55" s="334"/>
      <c r="Y55" s="334"/>
      <c r="Z55" s="334"/>
      <c r="AA55" s="334"/>
      <c r="AB55" s="334"/>
      <c r="AC55" s="334"/>
      <c r="AD55" s="334"/>
      <c r="AE55" s="334"/>
      <c r="AF55" s="334"/>
      <c r="AG55" s="334"/>
      <c r="AH55" s="334"/>
      <c r="AI55" s="334"/>
      <c r="AJ55" s="334"/>
      <c r="AK55" s="334"/>
      <c r="AL55" s="335"/>
    </row>
    <row r="56" spans="1:38" ht="15.75" customHeight="1">
      <c r="A56" s="835" t="s">
        <v>412</v>
      </c>
      <c r="B56" s="835"/>
      <c r="C56" s="833">
        <v>1</v>
      </c>
      <c r="D56" s="833"/>
      <c r="E56" s="334" t="s">
        <v>77</v>
      </c>
      <c r="F56" s="334"/>
      <c r="G56" s="334"/>
      <c r="H56" s="334"/>
      <c r="I56" s="334"/>
      <c r="J56" s="334"/>
      <c r="K56" s="334"/>
      <c r="L56" s="334"/>
      <c r="M56" s="334"/>
      <c r="N56" s="334"/>
      <c r="O56" s="337"/>
      <c r="P56" s="337"/>
      <c r="Q56" s="337"/>
      <c r="R56" s="337"/>
      <c r="S56" s="338"/>
      <c r="T56" s="330"/>
      <c r="U56" s="836" t="str">
        <f>IF(AND(0&lt;$AJ$51,$AJ$51&lt;75),"Rig compliance out of normal bounds, perform and document another rig compliance test!","")</f>
        <v/>
      </c>
      <c r="V56" s="836"/>
      <c r="W56" s="836"/>
      <c r="X56" s="836"/>
      <c r="Y56" s="836"/>
      <c r="Z56" s="836"/>
      <c r="AA56" s="836"/>
      <c r="AB56" s="836"/>
      <c r="AC56" s="836"/>
      <c r="AD56" s="836"/>
      <c r="AE56" s="836"/>
      <c r="AF56" s="836"/>
      <c r="AG56" s="836"/>
      <c r="AH56" s="836"/>
      <c r="AI56" s="836"/>
      <c r="AJ56" s="836"/>
      <c r="AK56" s="836"/>
      <c r="AL56" s="335"/>
    </row>
    <row r="57" spans="1:38" ht="15.75" customHeight="1">
      <c r="A57" s="835" t="s">
        <v>413</v>
      </c>
      <c r="B57" s="835"/>
      <c r="C57" s="833">
        <v>1</v>
      </c>
      <c r="D57" s="833"/>
      <c r="E57" s="334" t="s">
        <v>78</v>
      </c>
      <c r="F57" s="334"/>
      <c r="G57" s="334"/>
      <c r="H57" s="334"/>
      <c r="I57" s="334"/>
      <c r="J57" s="334"/>
      <c r="K57" s="334"/>
      <c r="L57" s="334"/>
      <c r="M57" s="334"/>
      <c r="N57" s="334"/>
      <c r="O57" s="337"/>
      <c r="P57" s="337"/>
      <c r="Q57" s="337"/>
      <c r="R57" s="337"/>
      <c r="S57" s="338"/>
      <c r="T57" s="330"/>
      <c r="U57" s="836"/>
      <c r="V57" s="836"/>
      <c r="W57" s="836"/>
      <c r="X57" s="836"/>
      <c r="Y57" s="836"/>
      <c r="Z57" s="836"/>
      <c r="AA57" s="836"/>
      <c r="AB57" s="836"/>
      <c r="AC57" s="836"/>
      <c r="AD57" s="836"/>
      <c r="AE57" s="836"/>
      <c r="AF57" s="836"/>
      <c r="AG57" s="836"/>
      <c r="AH57" s="836"/>
      <c r="AI57" s="836"/>
      <c r="AJ57" s="836"/>
      <c r="AK57" s="836"/>
      <c r="AL57" s="335"/>
    </row>
    <row r="58" spans="1:38" ht="14.4">
      <c r="A58" s="349"/>
      <c r="B58" s="341" t="s">
        <v>414</v>
      </c>
      <c r="C58" s="837">
        <f>(C54*(((C55+C56+C57)^3)-(C55^3)))/12</f>
        <v>49683.333333333336</v>
      </c>
      <c r="D58" s="837"/>
      <c r="E58" s="334" t="s">
        <v>415</v>
      </c>
      <c r="F58" s="334"/>
      <c r="G58" s="334"/>
      <c r="H58" s="334"/>
      <c r="I58" s="334"/>
      <c r="J58" s="334"/>
      <c r="K58" s="334"/>
      <c r="L58" s="334"/>
      <c r="M58" s="334"/>
      <c r="N58" s="334"/>
      <c r="O58" s="337"/>
      <c r="P58" s="337"/>
      <c r="Q58" s="337"/>
      <c r="R58" s="337"/>
      <c r="S58" s="338"/>
      <c r="T58" s="330"/>
      <c r="U58" s="334"/>
      <c r="V58" s="334"/>
      <c r="W58" s="334"/>
      <c r="X58" s="334"/>
      <c r="Y58" s="334"/>
      <c r="Z58" s="334"/>
      <c r="AA58" s="334"/>
      <c r="AB58" s="334"/>
      <c r="AC58" s="334"/>
      <c r="AD58" s="334"/>
      <c r="AE58" s="350"/>
      <c r="AF58" s="334"/>
      <c r="AG58" s="334"/>
      <c r="AH58" s="334"/>
      <c r="AI58" s="334"/>
      <c r="AJ58" s="334"/>
      <c r="AK58" s="334"/>
      <c r="AL58" s="335"/>
    </row>
    <row r="59" spans="1:38">
      <c r="A59" s="344"/>
      <c r="B59" s="341" t="s">
        <v>416</v>
      </c>
      <c r="C59" s="828">
        <f>IF(C47&gt;0,0.001*((N46*(C47-C46)*C53^3)/(48*C58*(C47-C46))),0)</f>
        <v>0</v>
      </c>
      <c r="D59" s="828"/>
      <c r="E59" s="334" t="s">
        <v>417</v>
      </c>
      <c r="F59" s="337"/>
      <c r="G59" s="337"/>
      <c r="H59" s="337"/>
      <c r="I59" s="337"/>
      <c r="J59" s="337"/>
      <c r="K59" s="337"/>
      <c r="L59" s="337"/>
      <c r="M59" s="337"/>
      <c r="N59" s="337"/>
      <c r="O59" s="337"/>
      <c r="P59" s="337"/>
      <c r="Q59" s="337"/>
      <c r="R59" s="337"/>
      <c r="S59" s="338"/>
      <c r="T59" s="330"/>
      <c r="U59" s="334"/>
      <c r="V59" s="334"/>
      <c r="W59" s="334"/>
      <c r="X59" s="334"/>
      <c r="Y59" s="334"/>
      <c r="Z59" s="334"/>
      <c r="AA59" s="334"/>
      <c r="AB59" s="334"/>
      <c r="AC59" s="334"/>
      <c r="AD59" s="334"/>
      <c r="AE59" s="334"/>
      <c r="AF59" s="334"/>
      <c r="AG59" s="334"/>
      <c r="AH59" s="334"/>
      <c r="AI59" s="334"/>
      <c r="AJ59" s="334"/>
      <c r="AK59" s="334"/>
      <c r="AL59" s="335"/>
    </row>
    <row r="60" spans="1:38">
      <c r="A60" s="351"/>
      <c r="B60" s="352" t="s">
        <v>418</v>
      </c>
      <c r="C60" s="826">
        <f>C50*C53*0.5*SUM(C55:D57)/(4*C58)</f>
        <v>0</v>
      </c>
      <c r="D60" s="826"/>
      <c r="E60" s="353" t="s">
        <v>419</v>
      </c>
      <c r="F60" s="354"/>
      <c r="G60" s="354"/>
      <c r="H60" s="354"/>
      <c r="I60" s="354"/>
      <c r="J60" s="354"/>
      <c r="K60" s="354"/>
      <c r="L60" s="354"/>
      <c r="M60" s="354"/>
      <c r="N60" s="354"/>
      <c r="O60" s="354"/>
      <c r="P60" s="354"/>
      <c r="Q60" s="354"/>
      <c r="R60" s="354"/>
      <c r="S60" s="355"/>
      <c r="T60" s="356"/>
      <c r="U60" s="353"/>
      <c r="V60" s="353"/>
      <c r="W60" s="353"/>
      <c r="X60" s="353"/>
      <c r="Y60" s="353"/>
      <c r="Z60" s="353"/>
      <c r="AA60" s="353"/>
      <c r="AB60" s="353"/>
      <c r="AC60" s="353"/>
      <c r="AD60" s="353"/>
      <c r="AE60" s="353"/>
      <c r="AF60" s="353"/>
      <c r="AG60" s="353"/>
      <c r="AH60" s="353"/>
      <c r="AI60" s="353"/>
      <c r="AJ60" s="353"/>
      <c r="AK60" s="353"/>
      <c r="AL60" s="357"/>
    </row>
    <row r="61" spans="1:38">
      <c r="A61" s="358" t="s">
        <v>420</v>
      </c>
      <c r="S61" s="294"/>
      <c r="T61" s="358" t="s">
        <v>420</v>
      </c>
      <c r="AL61" s="294"/>
    </row>
    <row r="62" spans="1:38">
      <c r="A62" s="87" t="s">
        <v>421</v>
      </c>
      <c r="S62" s="294"/>
      <c r="T62" s="87" t="s">
        <v>421</v>
      </c>
      <c r="AL62" s="294"/>
    </row>
    <row r="63" spans="1:38">
      <c r="A63" s="359" t="s">
        <v>422</v>
      </c>
      <c r="B63" s="360"/>
      <c r="C63" s="360"/>
      <c r="D63" s="360"/>
      <c r="E63" s="360"/>
      <c r="F63" s="360"/>
      <c r="G63" s="360"/>
      <c r="H63" s="360"/>
      <c r="I63" s="360"/>
      <c r="J63" s="360"/>
      <c r="K63" s="360"/>
      <c r="L63" s="360"/>
      <c r="M63" s="360"/>
      <c r="N63" s="360"/>
      <c r="O63" s="360"/>
      <c r="P63" s="360"/>
      <c r="Q63" s="360"/>
      <c r="R63" s="360"/>
      <c r="S63" s="361"/>
      <c r="T63" s="359" t="s">
        <v>422</v>
      </c>
      <c r="U63" s="360"/>
      <c r="V63" s="360"/>
      <c r="W63" s="360"/>
      <c r="X63" s="360"/>
      <c r="Y63" s="360"/>
      <c r="Z63" s="360"/>
      <c r="AA63" s="360"/>
      <c r="AB63" s="360"/>
      <c r="AC63" s="360"/>
      <c r="AD63" s="360"/>
      <c r="AE63" s="360"/>
      <c r="AF63" s="360"/>
      <c r="AG63" s="360"/>
      <c r="AH63" s="360"/>
      <c r="AI63" s="360"/>
      <c r="AJ63" s="360"/>
      <c r="AK63" s="360"/>
      <c r="AL63" s="361"/>
    </row>
    <row r="64" spans="1:38">
      <c r="A64" s="359"/>
      <c r="B64" s="360"/>
      <c r="C64" s="360"/>
      <c r="D64" s="360"/>
      <c r="E64" s="360"/>
      <c r="F64" s="360"/>
      <c r="G64" s="360"/>
      <c r="H64" s="360"/>
      <c r="I64" s="360"/>
      <c r="J64" s="360"/>
      <c r="K64" s="360"/>
      <c r="L64" s="360"/>
      <c r="M64" s="360"/>
      <c r="N64" s="360"/>
      <c r="O64" s="360"/>
      <c r="P64" s="360"/>
      <c r="Q64" s="360"/>
      <c r="R64" s="360"/>
      <c r="S64" s="361"/>
      <c r="T64" s="359"/>
      <c r="U64" s="360"/>
      <c r="V64" s="360"/>
      <c r="W64" s="360"/>
      <c r="X64" s="360"/>
      <c r="Y64" s="360"/>
      <c r="Z64" s="360"/>
      <c r="AA64" s="360"/>
      <c r="AB64" s="360"/>
      <c r="AC64" s="360"/>
      <c r="AD64" s="360"/>
      <c r="AE64" s="360"/>
      <c r="AF64" s="360"/>
      <c r="AG64" s="360"/>
      <c r="AH64" s="360"/>
      <c r="AI64" s="360"/>
      <c r="AJ64" s="360"/>
      <c r="AK64" s="360"/>
      <c r="AL64" s="361"/>
    </row>
    <row r="65" spans="1:38" ht="22.8">
      <c r="A65" s="359"/>
      <c r="B65" s="363"/>
      <c r="C65" s="364" t="s">
        <v>423</v>
      </c>
      <c r="D65" s="365" t="s">
        <v>424</v>
      </c>
      <c r="F65" s="360"/>
      <c r="G65" s="360"/>
      <c r="H65" s="840"/>
      <c r="I65" s="840"/>
      <c r="J65" s="372"/>
      <c r="K65" s="372"/>
      <c r="L65" s="372"/>
      <c r="M65" s="372"/>
      <c r="N65" s="372"/>
      <c r="O65" s="372"/>
      <c r="P65" s="360"/>
      <c r="Q65" s="360"/>
      <c r="R65" s="360"/>
      <c r="S65" s="361"/>
      <c r="T65" s="359"/>
      <c r="U65" s="363"/>
      <c r="V65" s="364" t="s">
        <v>423</v>
      </c>
      <c r="W65" s="365" t="s">
        <v>424</v>
      </c>
      <c r="Y65" s="360"/>
      <c r="Z65" s="360"/>
      <c r="AA65" s="841"/>
      <c r="AB65" s="841"/>
      <c r="AC65" s="360"/>
      <c r="AD65" s="360"/>
      <c r="AE65" s="360"/>
      <c r="AF65" s="360"/>
      <c r="AG65" s="360"/>
      <c r="AH65" s="360"/>
      <c r="AI65" s="360"/>
      <c r="AJ65" s="360"/>
      <c r="AK65" s="360"/>
      <c r="AL65" s="361"/>
    </row>
    <row r="66" spans="1:38" ht="14.4">
      <c r="A66" s="359"/>
      <c r="B66" s="369">
        <v>1</v>
      </c>
      <c r="C66" s="375"/>
      <c r="D66" s="376"/>
      <c r="F66" s="360"/>
      <c r="G66" s="132"/>
      <c r="H66" s="373"/>
      <c r="I66" s="373"/>
      <c r="J66" s="304" t="s">
        <v>425</v>
      </c>
      <c r="K66" s="304"/>
      <c r="L66" s="372">
        <f t="array" ref="L66">MATCH(MIN(ABS(C66:C365-C50)),ABS(C66:C365-C50),0)</f>
        <v>1</v>
      </c>
      <c r="M66" s="372"/>
      <c r="N66" s="372"/>
      <c r="O66" s="372"/>
      <c r="P66" s="360"/>
      <c r="Q66" s="360"/>
      <c r="R66" s="360"/>
      <c r="S66" s="361"/>
      <c r="T66" s="359"/>
      <c r="U66" s="369">
        <v>1</v>
      </c>
      <c r="V66" s="375"/>
      <c r="W66" s="376"/>
      <c r="Y66" s="360"/>
      <c r="Z66" s="132"/>
      <c r="AA66" s="389"/>
      <c r="AB66" s="389"/>
      <c r="AC66" s="360"/>
      <c r="AD66" s="360"/>
      <c r="AE66" s="360"/>
      <c r="AF66" s="360"/>
      <c r="AG66" s="360"/>
      <c r="AH66" s="360"/>
      <c r="AI66" s="360"/>
      <c r="AJ66" s="360"/>
      <c r="AK66" s="360"/>
      <c r="AL66" s="361"/>
    </row>
    <row r="67" spans="1:38">
      <c r="A67" s="359"/>
      <c r="B67" s="369">
        <v>2</v>
      </c>
      <c r="C67" s="375"/>
      <c r="D67" s="376"/>
      <c r="F67" s="360"/>
      <c r="G67" s="132"/>
      <c r="H67" s="304"/>
      <c r="I67" s="304"/>
      <c r="J67" s="304" t="s">
        <v>427</v>
      </c>
      <c r="K67" s="304"/>
      <c r="L67" s="372">
        <f>INDEX(C66:E393,L66,2)</f>
        <v>0</v>
      </c>
      <c r="M67" s="372"/>
      <c r="N67" s="372"/>
      <c r="O67" s="372"/>
      <c r="P67" s="360"/>
      <c r="Q67" s="360"/>
      <c r="R67" s="360"/>
      <c r="S67" s="361"/>
      <c r="T67" s="359"/>
      <c r="U67" s="369">
        <v>2</v>
      </c>
      <c r="V67" s="375"/>
      <c r="W67" s="376"/>
      <c r="Y67" s="360"/>
      <c r="Z67" s="132"/>
      <c r="AC67" s="360"/>
      <c r="AD67" s="360"/>
      <c r="AE67" s="360"/>
      <c r="AF67" s="360"/>
      <c r="AG67" s="360"/>
      <c r="AH67" s="360"/>
      <c r="AI67" s="360"/>
      <c r="AJ67" s="360"/>
      <c r="AK67" s="360"/>
      <c r="AL67" s="361"/>
    </row>
    <row r="68" spans="1:38">
      <c r="A68" s="359"/>
      <c r="B68" s="369">
        <v>3</v>
      </c>
      <c r="C68" s="375"/>
      <c r="D68" s="376"/>
      <c r="F68" s="360"/>
      <c r="G68" s="132"/>
      <c r="H68" s="304"/>
      <c r="I68" s="304"/>
      <c r="J68" s="372"/>
      <c r="K68" s="372"/>
      <c r="L68" s="372"/>
      <c r="M68" s="372"/>
      <c r="N68" s="372"/>
      <c r="O68" s="372"/>
      <c r="P68" s="360"/>
      <c r="Q68" s="360"/>
      <c r="R68" s="360"/>
      <c r="S68" s="361"/>
      <c r="T68" s="359"/>
      <c r="U68" s="369">
        <v>3</v>
      </c>
      <c r="V68" s="375"/>
      <c r="W68" s="376"/>
      <c r="Y68" s="360"/>
      <c r="Z68" s="132"/>
      <c r="AC68" s="360"/>
      <c r="AD68" s="360"/>
      <c r="AE68" s="360"/>
      <c r="AF68" s="360"/>
      <c r="AG68" s="360"/>
      <c r="AH68" s="360"/>
      <c r="AI68" s="360"/>
      <c r="AJ68" s="360"/>
      <c r="AK68" s="360"/>
      <c r="AL68" s="361"/>
    </row>
    <row r="69" spans="1:38">
      <c r="A69" s="359"/>
      <c r="B69" s="369">
        <v>4</v>
      </c>
      <c r="C69" s="375"/>
      <c r="D69" s="376"/>
      <c r="F69" s="360"/>
      <c r="G69" s="360"/>
      <c r="H69" s="372"/>
      <c r="I69" s="372"/>
      <c r="J69" s="372"/>
      <c r="K69" s="372"/>
      <c r="L69" s="372"/>
      <c r="M69" s="372"/>
      <c r="N69" s="372"/>
      <c r="O69" s="372"/>
      <c r="P69" s="360"/>
      <c r="Q69" s="360"/>
      <c r="R69" s="360"/>
      <c r="S69" s="361"/>
      <c r="T69" s="359"/>
      <c r="U69" s="369">
        <v>4</v>
      </c>
      <c r="V69" s="375"/>
      <c r="W69" s="376"/>
      <c r="Y69" s="360"/>
      <c r="Z69" s="360"/>
      <c r="AA69" s="360"/>
      <c r="AB69" s="360"/>
      <c r="AC69" s="360"/>
      <c r="AD69" s="360"/>
      <c r="AE69" s="360"/>
      <c r="AF69" s="360"/>
      <c r="AG69" s="360"/>
      <c r="AH69" s="360"/>
      <c r="AI69" s="360"/>
      <c r="AJ69" s="360"/>
      <c r="AK69" s="360"/>
      <c r="AL69" s="361"/>
    </row>
    <row r="70" spans="1:38">
      <c r="A70" s="359"/>
      <c r="B70" s="369">
        <v>5</v>
      </c>
      <c r="C70" s="375"/>
      <c r="D70" s="376"/>
      <c r="F70" s="360"/>
      <c r="G70" s="360"/>
      <c r="H70" s="372"/>
      <c r="I70" s="372"/>
      <c r="J70" s="372"/>
      <c r="K70" s="372"/>
      <c r="L70" s="372"/>
      <c r="M70" s="372"/>
      <c r="N70" s="372"/>
      <c r="O70" s="372"/>
      <c r="P70" s="360"/>
      <c r="Q70" s="360"/>
      <c r="R70" s="360"/>
      <c r="S70" s="361"/>
      <c r="T70" s="359"/>
      <c r="U70" s="369">
        <v>5</v>
      </c>
      <c r="V70" s="375"/>
      <c r="W70" s="376"/>
      <c r="Y70" s="360"/>
      <c r="Z70" s="360"/>
      <c r="AA70" s="360"/>
      <c r="AB70" s="360"/>
      <c r="AC70" s="360"/>
      <c r="AD70" s="360"/>
      <c r="AE70" s="360"/>
      <c r="AF70" s="360"/>
      <c r="AG70" s="360"/>
      <c r="AH70" s="360"/>
      <c r="AI70" s="360"/>
      <c r="AJ70" s="360"/>
      <c r="AK70" s="360"/>
      <c r="AL70" s="361"/>
    </row>
    <row r="71" spans="1:38">
      <c r="A71" s="359"/>
      <c r="B71" s="369">
        <v>6</v>
      </c>
      <c r="C71" s="375"/>
      <c r="D71" s="376"/>
      <c r="F71" s="360"/>
      <c r="G71" s="360"/>
      <c r="H71" s="372"/>
      <c r="I71" s="372"/>
      <c r="J71" s="372"/>
      <c r="K71" s="372"/>
      <c r="L71" s="372"/>
      <c r="M71" s="372"/>
      <c r="N71" s="372"/>
      <c r="O71" s="372"/>
      <c r="P71" s="360"/>
      <c r="Q71" s="360"/>
      <c r="R71" s="360"/>
      <c r="S71" s="361"/>
      <c r="T71" s="359"/>
      <c r="U71" s="369">
        <v>6</v>
      </c>
      <c r="V71" s="375"/>
      <c r="W71" s="376"/>
      <c r="Y71" s="360"/>
      <c r="Z71" s="360"/>
      <c r="AA71" s="360"/>
      <c r="AB71" s="360"/>
      <c r="AC71" s="360"/>
      <c r="AD71" s="360"/>
      <c r="AE71" s="360"/>
      <c r="AF71" s="360"/>
      <c r="AG71" s="360"/>
      <c r="AH71" s="360"/>
      <c r="AI71" s="360"/>
      <c r="AJ71" s="360"/>
      <c r="AK71" s="360"/>
      <c r="AL71" s="361"/>
    </row>
    <row r="72" spans="1:38">
      <c r="A72" s="359"/>
      <c r="B72" s="369">
        <v>7</v>
      </c>
      <c r="C72" s="375"/>
      <c r="D72" s="376"/>
      <c r="F72" s="360"/>
      <c r="G72" s="360"/>
      <c r="H72" s="372"/>
      <c r="I72" s="372"/>
      <c r="J72" s="372"/>
      <c r="K72" s="372"/>
      <c r="L72" s="372"/>
      <c r="M72" s="372"/>
      <c r="N72" s="372"/>
      <c r="O72" s="372"/>
      <c r="P72" s="360"/>
      <c r="Q72" s="360"/>
      <c r="R72" s="360"/>
      <c r="S72" s="361"/>
      <c r="T72" s="359"/>
      <c r="U72" s="369">
        <v>7</v>
      </c>
      <c r="V72" s="375"/>
      <c r="W72" s="376"/>
      <c r="Y72" s="360"/>
      <c r="Z72" s="360"/>
      <c r="AA72" s="360"/>
      <c r="AB72" s="360"/>
      <c r="AC72" s="360"/>
      <c r="AD72" s="360"/>
      <c r="AE72" s="360"/>
      <c r="AF72" s="360"/>
      <c r="AG72" s="360"/>
      <c r="AH72" s="360"/>
      <c r="AI72" s="360"/>
      <c r="AJ72" s="360"/>
      <c r="AK72" s="360"/>
      <c r="AL72" s="361"/>
    </row>
    <row r="73" spans="1:38">
      <c r="A73" s="359"/>
      <c r="B73" s="369">
        <v>8</v>
      </c>
      <c r="C73" s="375"/>
      <c r="D73" s="376"/>
      <c r="F73" s="360"/>
      <c r="G73" s="360"/>
      <c r="H73" s="360"/>
      <c r="I73" s="360"/>
      <c r="J73" s="360"/>
      <c r="K73" s="360"/>
      <c r="L73" s="360"/>
      <c r="M73" s="360"/>
      <c r="N73" s="360"/>
      <c r="O73" s="360"/>
      <c r="P73" s="360"/>
      <c r="Q73" s="360"/>
      <c r="R73" s="360"/>
      <c r="S73" s="361"/>
      <c r="T73" s="359"/>
      <c r="U73" s="369">
        <v>8</v>
      </c>
      <c r="V73" s="375"/>
      <c r="W73" s="376"/>
      <c r="Y73" s="360"/>
      <c r="Z73" s="360"/>
      <c r="AA73" s="360"/>
      <c r="AB73" s="360"/>
      <c r="AC73" s="360"/>
      <c r="AD73" s="360"/>
      <c r="AE73" s="360"/>
      <c r="AF73" s="360"/>
      <c r="AG73" s="360"/>
      <c r="AH73" s="360"/>
      <c r="AI73" s="360"/>
      <c r="AJ73" s="360"/>
      <c r="AK73" s="360"/>
      <c r="AL73" s="361"/>
    </row>
    <row r="74" spans="1:38">
      <c r="A74" s="359"/>
      <c r="B74" s="369">
        <v>9</v>
      </c>
      <c r="C74" s="375"/>
      <c r="D74" s="376"/>
      <c r="F74" s="360"/>
      <c r="G74" s="360"/>
      <c r="H74" s="360"/>
      <c r="I74" s="360"/>
      <c r="J74" s="360"/>
      <c r="K74" s="360"/>
      <c r="L74" s="360"/>
      <c r="M74" s="360"/>
      <c r="N74" s="360"/>
      <c r="O74" s="360"/>
      <c r="P74" s="360"/>
      <c r="Q74" s="360"/>
      <c r="R74" s="360"/>
      <c r="S74" s="361"/>
      <c r="T74" s="359"/>
      <c r="U74" s="369">
        <v>9</v>
      </c>
      <c r="V74" s="375"/>
      <c r="W74" s="376"/>
      <c r="Y74" s="360"/>
      <c r="Z74" s="360"/>
      <c r="AA74" s="360"/>
      <c r="AB74" s="360"/>
      <c r="AC74" s="360"/>
      <c r="AD74" s="360"/>
      <c r="AE74" s="360"/>
      <c r="AF74" s="360"/>
      <c r="AG74" s="360"/>
      <c r="AH74" s="360"/>
      <c r="AI74" s="360"/>
      <c r="AJ74" s="360"/>
      <c r="AK74" s="360"/>
      <c r="AL74" s="361"/>
    </row>
    <row r="75" spans="1:38">
      <c r="A75" s="359"/>
      <c r="B75" s="369">
        <v>10</v>
      </c>
      <c r="C75" s="375"/>
      <c r="D75" s="376"/>
      <c r="F75" s="360"/>
      <c r="G75" s="360"/>
      <c r="H75" s="360"/>
      <c r="I75" s="360"/>
      <c r="J75" s="360"/>
      <c r="K75" s="360"/>
      <c r="L75" s="360"/>
      <c r="M75" s="360"/>
      <c r="N75" s="360"/>
      <c r="O75" s="360"/>
      <c r="P75" s="360"/>
      <c r="Q75" s="360"/>
      <c r="R75" s="360"/>
      <c r="S75" s="361"/>
      <c r="T75" s="359"/>
      <c r="U75" s="369">
        <v>10</v>
      </c>
      <c r="V75" s="375"/>
      <c r="W75" s="376"/>
      <c r="Y75" s="360"/>
      <c r="Z75" s="360"/>
      <c r="AA75" s="360"/>
      <c r="AB75" s="360"/>
      <c r="AC75" s="360"/>
      <c r="AD75" s="360"/>
      <c r="AE75" s="360"/>
      <c r="AF75" s="360"/>
      <c r="AG75" s="360"/>
      <c r="AH75" s="360"/>
      <c r="AI75" s="360"/>
      <c r="AJ75" s="360"/>
      <c r="AK75" s="360"/>
      <c r="AL75" s="361"/>
    </row>
    <row r="76" spans="1:38">
      <c r="A76" s="359"/>
      <c r="B76" s="369">
        <v>11</v>
      </c>
      <c r="C76" s="375"/>
      <c r="D76" s="376"/>
      <c r="F76" s="360"/>
      <c r="G76" s="360"/>
      <c r="H76" s="360"/>
      <c r="I76" s="360"/>
      <c r="J76" s="360"/>
      <c r="K76" s="360"/>
      <c r="L76" s="360"/>
      <c r="M76" s="360"/>
      <c r="N76" s="360"/>
      <c r="O76" s="360"/>
      <c r="P76" s="360"/>
      <c r="Q76" s="360"/>
      <c r="R76" s="360"/>
      <c r="S76" s="361"/>
      <c r="T76" s="359"/>
      <c r="U76" s="369">
        <v>11</v>
      </c>
      <c r="V76" s="375"/>
      <c r="W76" s="376"/>
      <c r="Y76" s="360"/>
      <c r="Z76" s="360"/>
      <c r="AA76" s="360"/>
      <c r="AB76" s="360"/>
      <c r="AC76" s="360"/>
      <c r="AD76" s="360"/>
      <c r="AE76" s="360"/>
      <c r="AF76" s="360"/>
      <c r="AG76" s="360"/>
      <c r="AH76" s="360"/>
      <c r="AI76" s="360"/>
      <c r="AJ76" s="360"/>
      <c r="AK76" s="360"/>
      <c r="AL76" s="361"/>
    </row>
    <row r="77" spans="1:38">
      <c r="A77" s="359"/>
      <c r="B77" s="369">
        <v>12</v>
      </c>
      <c r="C77" s="375"/>
      <c r="D77" s="376"/>
      <c r="F77" s="360"/>
      <c r="G77" s="360"/>
      <c r="H77" s="360"/>
      <c r="I77" s="360"/>
      <c r="J77" s="360"/>
      <c r="K77" s="360"/>
      <c r="L77" s="360"/>
      <c r="M77" s="360"/>
      <c r="N77" s="360"/>
      <c r="O77" s="360"/>
      <c r="P77" s="360"/>
      <c r="Q77" s="360"/>
      <c r="R77" s="360"/>
      <c r="S77" s="361"/>
      <c r="T77" s="359"/>
      <c r="U77" s="369">
        <v>12</v>
      </c>
      <c r="V77" s="375"/>
      <c r="W77" s="376"/>
      <c r="Y77" s="360"/>
      <c r="Z77" s="360"/>
      <c r="AA77" s="360"/>
      <c r="AB77" s="360"/>
      <c r="AC77" s="360"/>
      <c r="AD77" s="360"/>
      <c r="AE77" s="360"/>
      <c r="AF77" s="360"/>
      <c r="AG77" s="360"/>
      <c r="AH77" s="360"/>
      <c r="AI77" s="360"/>
      <c r="AJ77" s="360"/>
      <c r="AK77" s="360"/>
      <c r="AL77" s="361"/>
    </row>
    <row r="78" spans="1:38">
      <c r="A78" s="359"/>
      <c r="B78" s="369">
        <v>13</v>
      </c>
      <c r="C78" s="375"/>
      <c r="D78" s="376"/>
      <c r="F78" s="360"/>
      <c r="G78" s="360"/>
      <c r="H78" s="360"/>
      <c r="I78" s="360"/>
      <c r="J78" s="360"/>
      <c r="K78" s="360"/>
      <c r="L78" s="360"/>
      <c r="M78" s="360"/>
      <c r="N78" s="360"/>
      <c r="O78" s="360"/>
      <c r="P78" s="360"/>
      <c r="Q78" s="360"/>
      <c r="R78" s="360"/>
      <c r="S78" s="361"/>
      <c r="T78" s="359"/>
      <c r="U78" s="369">
        <v>13</v>
      </c>
      <c r="V78" s="375"/>
      <c r="W78" s="376"/>
      <c r="Y78" s="360"/>
      <c r="Z78" s="360"/>
      <c r="AA78" s="360"/>
      <c r="AB78" s="360"/>
      <c r="AC78" s="360"/>
      <c r="AD78" s="360"/>
      <c r="AE78" s="360"/>
      <c r="AF78" s="360"/>
      <c r="AG78" s="360"/>
      <c r="AH78" s="360"/>
      <c r="AI78" s="360"/>
      <c r="AJ78" s="360"/>
      <c r="AK78" s="360"/>
      <c r="AL78" s="361"/>
    </row>
    <row r="79" spans="1:38">
      <c r="A79" s="359"/>
      <c r="B79" s="369">
        <v>14</v>
      </c>
      <c r="C79" s="375"/>
      <c r="D79" s="376"/>
      <c r="F79" s="360"/>
      <c r="G79" s="360"/>
      <c r="H79" s="360"/>
      <c r="I79" s="360"/>
      <c r="J79" s="360"/>
      <c r="K79" s="360"/>
      <c r="L79" s="360"/>
      <c r="M79" s="360"/>
      <c r="N79" s="360"/>
      <c r="O79" s="360"/>
      <c r="P79" s="360"/>
      <c r="Q79" s="360"/>
      <c r="R79" s="360"/>
      <c r="S79" s="361"/>
      <c r="T79" s="359"/>
      <c r="U79" s="369">
        <v>14</v>
      </c>
      <c r="V79" s="375"/>
      <c r="W79" s="376"/>
      <c r="Y79" s="360"/>
      <c r="Z79" s="360"/>
      <c r="AA79" s="360"/>
      <c r="AB79" s="360"/>
      <c r="AC79" s="360"/>
      <c r="AD79" s="360"/>
      <c r="AE79" s="360"/>
      <c r="AF79" s="360"/>
      <c r="AG79" s="360"/>
      <c r="AH79" s="360"/>
      <c r="AI79" s="360"/>
      <c r="AJ79" s="360"/>
      <c r="AK79" s="360"/>
      <c r="AL79" s="361"/>
    </row>
    <row r="80" spans="1:38">
      <c r="A80" s="359"/>
      <c r="B80" s="369">
        <v>15</v>
      </c>
      <c r="C80" s="375"/>
      <c r="D80" s="376"/>
      <c r="F80" s="360"/>
      <c r="G80" s="360"/>
      <c r="H80" s="360"/>
      <c r="I80" s="360"/>
      <c r="J80" s="360"/>
      <c r="K80" s="360"/>
      <c r="L80" s="360"/>
      <c r="M80" s="360"/>
      <c r="N80" s="360"/>
      <c r="O80" s="360"/>
      <c r="P80" s="360"/>
      <c r="Q80" s="360"/>
      <c r="R80" s="360"/>
      <c r="S80" s="361"/>
      <c r="T80" s="359"/>
      <c r="U80" s="369">
        <v>15</v>
      </c>
      <c r="V80" s="375"/>
      <c r="W80" s="376"/>
      <c r="Y80" s="360"/>
      <c r="Z80" s="360"/>
      <c r="AA80" s="360"/>
      <c r="AB80" s="360"/>
      <c r="AC80" s="360"/>
      <c r="AD80" s="360"/>
      <c r="AE80" s="360"/>
      <c r="AF80" s="360"/>
      <c r="AG80" s="360"/>
      <c r="AH80" s="360"/>
      <c r="AI80" s="360"/>
      <c r="AJ80" s="360"/>
      <c r="AK80" s="360"/>
      <c r="AL80" s="361"/>
    </row>
    <row r="81" spans="1:38">
      <c r="A81" s="359"/>
      <c r="B81" s="369">
        <v>16</v>
      </c>
      <c r="C81" s="375"/>
      <c r="D81" s="376"/>
      <c r="F81" s="360"/>
      <c r="G81" s="360"/>
      <c r="H81" s="360"/>
      <c r="I81" s="360"/>
      <c r="J81" s="360"/>
      <c r="K81" s="360"/>
      <c r="L81" s="360"/>
      <c r="M81" s="360"/>
      <c r="N81" s="360"/>
      <c r="O81" s="360"/>
      <c r="P81" s="360"/>
      <c r="Q81" s="360"/>
      <c r="R81" s="360"/>
      <c r="S81" s="361"/>
      <c r="T81" s="359"/>
      <c r="U81" s="369">
        <v>16</v>
      </c>
      <c r="V81" s="375"/>
      <c r="W81" s="376"/>
      <c r="Y81" s="360"/>
      <c r="Z81" s="360"/>
      <c r="AA81" s="360"/>
      <c r="AB81" s="360"/>
      <c r="AC81" s="360"/>
      <c r="AD81" s="360"/>
      <c r="AE81" s="360"/>
      <c r="AF81" s="360"/>
      <c r="AG81" s="360"/>
      <c r="AH81" s="360"/>
      <c r="AI81" s="360"/>
      <c r="AJ81" s="360"/>
      <c r="AK81" s="360"/>
      <c r="AL81" s="361"/>
    </row>
    <row r="82" spans="1:38">
      <c r="A82" s="359"/>
      <c r="B82" s="369">
        <v>17</v>
      </c>
      <c r="C82" s="375"/>
      <c r="D82" s="376"/>
      <c r="F82" s="360"/>
      <c r="G82" s="360"/>
      <c r="H82" s="360"/>
      <c r="I82" s="360"/>
      <c r="J82" s="360"/>
      <c r="K82" s="360"/>
      <c r="L82" s="360"/>
      <c r="M82" s="360"/>
      <c r="N82" s="360"/>
      <c r="O82" s="360"/>
      <c r="P82" s="360"/>
      <c r="Q82" s="360"/>
      <c r="R82" s="360"/>
      <c r="S82" s="361"/>
      <c r="T82" s="359"/>
      <c r="U82" s="369">
        <v>17</v>
      </c>
      <c r="V82" s="375"/>
      <c r="W82" s="376"/>
      <c r="Y82" s="360"/>
      <c r="Z82" s="360"/>
      <c r="AA82" s="360"/>
      <c r="AB82" s="360"/>
      <c r="AC82" s="360"/>
      <c r="AD82" s="360"/>
      <c r="AE82" s="360"/>
      <c r="AF82" s="360"/>
      <c r="AG82" s="360"/>
      <c r="AH82" s="360"/>
      <c r="AI82" s="360"/>
      <c r="AJ82" s="360"/>
      <c r="AK82" s="360"/>
      <c r="AL82" s="361"/>
    </row>
    <row r="83" spans="1:38">
      <c r="A83" s="359"/>
      <c r="B83" s="369">
        <v>18</v>
      </c>
      <c r="C83" s="375"/>
      <c r="D83" s="376"/>
      <c r="F83" s="360"/>
      <c r="G83" s="360"/>
      <c r="H83" s="360"/>
      <c r="I83" s="360"/>
      <c r="J83" s="360"/>
      <c r="K83" s="360"/>
      <c r="L83" s="360"/>
      <c r="M83" s="360"/>
      <c r="N83" s="360"/>
      <c r="O83" s="360"/>
      <c r="P83" s="360"/>
      <c r="Q83" s="360"/>
      <c r="R83" s="360"/>
      <c r="S83" s="361"/>
      <c r="T83" s="359"/>
      <c r="U83" s="369">
        <v>18</v>
      </c>
      <c r="V83" s="375"/>
      <c r="W83" s="376"/>
      <c r="Y83" s="360"/>
      <c r="Z83" s="360"/>
      <c r="AA83" s="360"/>
      <c r="AB83" s="360"/>
      <c r="AC83" s="360"/>
      <c r="AD83" s="360"/>
      <c r="AE83" s="360"/>
      <c r="AF83" s="360"/>
      <c r="AG83" s="360"/>
      <c r="AH83" s="360"/>
      <c r="AI83" s="360"/>
      <c r="AJ83" s="360"/>
      <c r="AK83" s="360"/>
      <c r="AL83" s="361"/>
    </row>
    <row r="84" spans="1:38">
      <c r="A84" s="359"/>
      <c r="B84" s="369">
        <v>19</v>
      </c>
      <c r="C84" s="375"/>
      <c r="D84" s="376"/>
      <c r="F84" s="360"/>
      <c r="G84" s="360"/>
      <c r="H84" s="360"/>
      <c r="I84" s="360"/>
      <c r="J84" s="360"/>
      <c r="K84" s="360"/>
      <c r="L84" s="360"/>
      <c r="M84" s="360"/>
      <c r="N84" s="360"/>
      <c r="O84" s="360"/>
      <c r="P84" s="360"/>
      <c r="Q84" s="360"/>
      <c r="R84" s="360"/>
      <c r="S84" s="361"/>
      <c r="T84" s="359"/>
      <c r="U84" s="369">
        <v>19</v>
      </c>
      <c r="V84" s="375"/>
      <c r="W84" s="376"/>
      <c r="Y84" s="360"/>
      <c r="Z84" s="360"/>
      <c r="AA84" s="360"/>
      <c r="AB84" s="360"/>
      <c r="AC84" s="360"/>
      <c r="AD84" s="360"/>
      <c r="AE84" s="360"/>
      <c r="AF84" s="360"/>
      <c r="AG84" s="360"/>
      <c r="AH84" s="360"/>
      <c r="AI84" s="360"/>
      <c r="AJ84" s="360"/>
      <c r="AK84" s="360"/>
      <c r="AL84" s="361"/>
    </row>
    <row r="85" spans="1:38">
      <c r="A85" s="359"/>
      <c r="B85" s="369">
        <v>20</v>
      </c>
      <c r="C85" s="375"/>
      <c r="D85" s="376"/>
      <c r="F85" s="360"/>
      <c r="G85" s="360"/>
      <c r="H85" s="360"/>
      <c r="I85" s="360"/>
      <c r="J85" s="360"/>
      <c r="K85" s="360"/>
      <c r="L85" s="360"/>
      <c r="M85" s="360"/>
      <c r="N85" s="360"/>
      <c r="O85" s="360"/>
      <c r="P85" s="360"/>
      <c r="Q85" s="360"/>
      <c r="R85" s="360"/>
      <c r="S85" s="361"/>
      <c r="T85" s="359"/>
      <c r="U85" s="369">
        <v>20</v>
      </c>
      <c r="V85" s="375"/>
      <c r="W85" s="376"/>
      <c r="Y85" s="360"/>
      <c r="Z85" s="360"/>
      <c r="AA85" s="360"/>
      <c r="AB85" s="360"/>
      <c r="AC85" s="360"/>
      <c r="AD85" s="360"/>
      <c r="AE85" s="360"/>
      <c r="AF85" s="360"/>
      <c r="AG85" s="360"/>
      <c r="AH85" s="360"/>
      <c r="AI85" s="360"/>
      <c r="AJ85" s="360"/>
      <c r="AK85" s="360"/>
      <c r="AL85" s="361"/>
    </row>
    <row r="86" spans="1:38">
      <c r="A86" s="359"/>
      <c r="B86" s="369">
        <v>21</v>
      </c>
      <c r="C86" s="375"/>
      <c r="D86" s="376"/>
      <c r="F86" s="360"/>
      <c r="G86" s="360"/>
      <c r="H86" s="360"/>
      <c r="I86" s="360"/>
      <c r="J86" s="360"/>
      <c r="K86" s="360"/>
      <c r="L86" s="360"/>
      <c r="M86" s="360"/>
      <c r="N86" s="360"/>
      <c r="O86" s="360"/>
      <c r="P86" s="360"/>
      <c r="Q86" s="360"/>
      <c r="R86" s="360"/>
      <c r="S86" s="361"/>
      <c r="T86" s="359"/>
      <c r="U86" s="369">
        <v>21</v>
      </c>
      <c r="V86" s="375"/>
      <c r="W86" s="376"/>
      <c r="Y86" s="360"/>
      <c r="Z86" s="360"/>
      <c r="AA86" s="360"/>
      <c r="AB86" s="360"/>
      <c r="AC86" s="360"/>
      <c r="AD86" s="360"/>
      <c r="AE86" s="360"/>
      <c r="AF86" s="360"/>
      <c r="AG86" s="360"/>
      <c r="AH86" s="360"/>
      <c r="AI86" s="360"/>
      <c r="AJ86" s="360"/>
      <c r="AK86" s="360"/>
      <c r="AL86" s="361"/>
    </row>
    <row r="87" spans="1:38">
      <c r="A87" s="359"/>
      <c r="B87" s="369">
        <v>22</v>
      </c>
      <c r="C87" s="375"/>
      <c r="D87" s="376"/>
      <c r="F87" s="360"/>
      <c r="G87" s="360"/>
      <c r="H87" s="360"/>
      <c r="I87" s="360"/>
      <c r="J87" s="360"/>
      <c r="K87" s="360"/>
      <c r="L87" s="360"/>
      <c r="M87" s="360"/>
      <c r="N87" s="360"/>
      <c r="O87" s="360"/>
      <c r="P87" s="360"/>
      <c r="Q87" s="360"/>
      <c r="R87" s="360"/>
      <c r="S87" s="361"/>
      <c r="T87" s="359"/>
      <c r="U87" s="369">
        <v>22</v>
      </c>
      <c r="V87" s="375"/>
      <c r="W87" s="376"/>
      <c r="Y87" s="360"/>
      <c r="Z87" s="360"/>
      <c r="AA87" s="360"/>
      <c r="AB87" s="360"/>
      <c r="AC87" s="360"/>
      <c r="AD87" s="360"/>
      <c r="AE87" s="360"/>
      <c r="AF87" s="360"/>
      <c r="AG87" s="360"/>
      <c r="AH87" s="360"/>
      <c r="AI87" s="360"/>
      <c r="AJ87" s="360"/>
      <c r="AK87" s="360"/>
      <c r="AL87" s="361"/>
    </row>
    <row r="88" spans="1:38">
      <c r="A88" s="359"/>
      <c r="B88" s="369">
        <v>23</v>
      </c>
      <c r="C88" s="375"/>
      <c r="D88" s="376"/>
      <c r="F88" s="360"/>
      <c r="G88" s="360"/>
      <c r="H88" s="360"/>
      <c r="I88" s="360"/>
      <c r="J88" s="360"/>
      <c r="K88" s="360"/>
      <c r="L88" s="360"/>
      <c r="M88" s="360"/>
      <c r="N88" s="360"/>
      <c r="O88" s="360"/>
      <c r="P88" s="360"/>
      <c r="Q88" s="360"/>
      <c r="R88" s="360"/>
      <c r="S88" s="361"/>
      <c r="T88" s="359"/>
      <c r="U88" s="369">
        <v>23</v>
      </c>
      <c r="V88" s="375"/>
      <c r="W88" s="376"/>
      <c r="Y88" s="360"/>
      <c r="Z88" s="360"/>
      <c r="AA88" s="360"/>
      <c r="AB88" s="360"/>
      <c r="AC88" s="360"/>
      <c r="AD88" s="360"/>
      <c r="AE88" s="360"/>
      <c r="AF88" s="360"/>
      <c r="AG88" s="360"/>
      <c r="AH88" s="360"/>
      <c r="AI88" s="360"/>
      <c r="AJ88" s="360"/>
      <c r="AK88" s="360"/>
      <c r="AL88" s="361"/>
    </row>
    <row r="89" spans="1:38">
      <c r="A89" s="359"/>
      <c r="B89" s="369">
        <v>24</v>
      </c>
      <c r="C89" s="375"/>
      <c r="D89" s="376"/>
      <c r="F89" s="360"/>
      <c r="G89" s="360"/>
      <c r="H89" s="360"/>
      <c r="I89" s="360"/>
      <c r="J89" s="360"/>
      <c r="K89" s="360"/>
      <c r="L89" s="360"/>
      <c r="M89" s="360"/>
      <c r="N89" s="360"/>
      <c r="O89" s="360"/>
      <c r="P89" s="360"/>
      <c r="Q89" s="360"/>
      <c r="R89" s="360"/>
      <c r="S89" s="361"/>
      <c r="T89" s="359"/>
      <c r="U89" s="369">
        <v>24</v>
      </c>
      <c r="V89" s="375"/>
      <c r="W89" s="376"/>
      <c r="Y89" s="360"/>
      <c r="Z89" s="360"/>
      <c r="AA89" s="360"/>
      <c r="AB89" s="360"/>
      <c r="AC89" s="360"/>
      <c r="AD89" s="360"/>
      <c r="AE89" s="360"/>
      <c r="AF89" s="360"/>
      <c r="AG89" s="360"/>
      <c r="AH89" s="360"/>
      <c r="AI89" s="360"/>
      <c r="AJ89" s="360"/>
      <c r="AK89" s="360"/>
      <c r="AL89" s="361"/>
    </row>
    <row r="90" spans="1:38">
      <c r="A90" s="359"/>
      <c r="B90" s="369">
        <v>25</v>
      </c>
      <c r="C90" s="375"/>
      <c r="D90" s="376"/>
      <c r="F90" s="360"/>
      <c r="G90" s="360"/>
      <c r="H90" s="360"/>
      <c r="I90" s="360"/>
      <c r="J90" s="360"/>
      <c r="K90" s="360"/>
      <c r="L90" s="360"/>
      <c r="M90" s="360"/>
      <c r="N90" s="360"/>
      <c r="O90" s="360"/>
      <c r="P90" s="360"/>
      <c r="Q90" s="360"/>
      <c r="R90" s="360"/>
      <c r="S90" s="361"/>
      <c r="T90" s="359"/>
      <c r="U90" s="369">
        <v>25</v>
      </c>
      <c r="V90" s="375"/>
      <c r="W90" s="376"/>
      <c r="Y90" s="360"/>
      <c r="Z90" s="360"/>
      <c r="AA90" s="360"/>
      <c r="AB90" s="360"/>
      <c r="AC90" s="360"/>
      <c r="AD90" s="360"/>
      <c r="AE90" s="360"/>
      <c r="AF90" s="360"/>
      <c r="AG90" s="360"/>
      <c r="AH90" s="360"/>
      <c r="AI90" s="360"/>
      <c r="AJ90" s="360"/>
      <c r="AK90" s="360"/>
      <c r="AL90" s="361"/>
    </row>
    <row r="91" spans="1:38">
      <c r="A91" s="359"/>
      <c r="B91" s="369">
        <v>26</v>
      </c>
      <c r="C91" s="375"/>
      <c r="D91" s="376"/>
      <c r="F91" s="360"/>
      <c r="G91" s="360"/>
      <c r="H91" s="360"/>
      <c r="I91" s="360"/>
      <c r="J91" s="360"/>
      <c r="K91" s="360"/>
      <c r="L91" s="360"/>
      <c r="M91" s="360"/>
      <c r="N91" s="360"/>
      <c r="O91" s="360"/>
      <c r="P91" s="360"/>
      <c r="Q91" s="360"/>
      <c r="R91" s="360"/>
      <c r="S91" s="361"/>
      <c r="T91" s="359"/>
      <c r="U91" s="369">
        <v>26</v>
      </c>
      <c r="V91" s="375"/>
      <c r="W91" s="376"/>
      <c r="Y91" s="360"/>
      <c r="Z91" s="360"/>
      <c r="AA91" s="360"/>
      <c r="AB91" s="360"/>
      <c r="AC91" s="360"/>
      <c r="AD91" s="360"/>
      <c r="AE91" s="360"/>
      <c r="AF91" s="360"/>
      <c r="AG91" s="360"/>
      <c r="AH91" s="360"/>
      <c r="AI91" s="360"/>
      <c r="AJ91" s="360"/>
      <c r="AK91" s="360"/>
      <c r="AL91" s="361"/>
    </row>
    <row r="92" spans="1:38">
      <c r="A92" s="359"/>
      <c r="B92" s="369">
        <v>27</v>
      </c>
      <c r="C92" s="375"/>
      <c r="D92" s="376"/>
      <c r="F92" s="360"/>
      <c r="G92" s="360"/>
      <c r="H92" s="360"/>
      <c r="I92" s="360"/>
      <c r="J92" s="360"/>
      <c r="K92" s="360"/>
      <c r="L92" s="360"/>
      <c r="M92" s="360"/>
      <c r="N92" s="360"/>
      <c r="O92" s="360"/>
      <c r="P92" s="360"/>
      <c r="Q92" s="360"/>
      <c r="R92" s="360"/>
      <c r="S92" s="361"/>
      <c r="T92" s="359"/>
      <c r="U92" s="369">
        <v>27</v>
      </c>
      <c r="V92" s="375"/>
      <c r="W92" s="376"/>
      <c r="Y92" s="360"/>
      <c r="Z92" s="360"/>
      <c r="AA92" s="360"/>
      <c r="AB92" s="360"/>
      <c r="AC92" s="360"/>
      <c r="AD92" s="360"/>
      <c r="AE92" s="360"/>
      <c r="AF92" s="360"/>
      <c r="AG92" s="360"/>
      <c r="AH92" s="360"/>
      <c r="AI92" s="360"/>
      <c r="AJ92" s="360"/>
      <c r="AK92" s="360"/>
      <c r="AL92" s="361"/>
    </row>
    <row r="93" spans="1:38">
      <c r="A93" s="359"/>
      <c r="B93" s="369">
        <v>28</v>
      </c>
      <c r="C93" s="375"/>
      <c r="D93" s="376"/>
      <c r="F93" s="360"/>
      <c r="G93" s="360"/>
      <c r="H93" s="360"/>
      <c r="I93" s="360"/>
      <c r="J93" s="360"/>
      <c r="K93" s="360"/>
      <c r="L93" s="360"/>
      <c r="M93" s="360"/>
      <c r="N93" s="360"/>
      <c r="O93" s="360"/>
      <c r="P93" s="360"/>
      <c r="Q93" s="360"/>
      <c r="R93" s="360"/>
      <c r="S93" s="361"/>
      <c r="T93" s="359"/>
      <c r="U93" s="369">
        <v>28</v>
      </c>
      <c r="V93" s="375"/>
      <c r="W93" s="376"/>
      <c r="Y93" s="360"/>
      <c r="Z93" s="360"/>
      <c r="AA93" s="360"/>
      <c r="AB93" s="360"/>
      <c r="AC93" s="360"/>
      <c r="AD93" s="360"/>
      <c r="AE93" s="360"/>
      <c r="AF93" s="360"/>
      <c r="AG93" s="360"/>
      <c r="AH93" s="360"/>
      <c r="AI93" s="360"/>
      <c r="AJ93" s="360"/>
      <c r="AK93" s="360"/>
      <c r="AL93" s="361"/>
    </row>
    <row r="94" spans="1:38">
      <c r="A94" s="359"/>
      <c r="B94" s="369">
        <v>29</v>
      </c>
      <c r="C94" s="375"/>
      <c r="D94" s="376"/>
      <c r="F94" s="360"/>
      <c r="G94" s="360"/>
      <c r="H94" s="360"/>
      <c r="I94" s="360"/>
      <c r="J94" s="360"/>
      <c r="K94" s="360"/>
      <c r="L94" s="360"/>
      <c r="M94" s="360"/>
      <c r="N94" s="360"/>
      <c r="O94" s="360"/>
      <c r="P94" s="360"/>
      <c r="Q94" s="360"/>
      <c r="R94" s="360"/>
      <c r="S94" s="361"/>
      <c r="T94" s="359"/>
      <c r="U94" s="369">
        <v>29</v>
      </c>
      <c r="V94" s="375"/>
      <c r="W94" s="376"/>
      <c r="Y94" s="360"/>
      <c r="Z94" s="360"/>
      <c r="AA94" s="360"/>
      <c r="AB94" s="360"/>
      <c r="AC94" s="360"/>
      <c r="AD94" s="360"/>
      <c r="AE94" s="360"/>
      <c r="AF94" s="360"/>
      <c r="AG94" s="360"/>
      <c r="AH94" s="360"/>
      <c r="AI94" s="360"/>
      <c r="AJ94" s="360"/>
      <c r="AK94" s="360"/>
      <c r="AL94" s="361"/>
    </row>
    <row r="95" spans="1:38">
      <c r="A95" s="359"/>
      <c r="B95" s="369">
        <v>30</v>
      </c>
      <c r="C95" s="375"/>
      <c r="D95" s="376"/>
      <c r="F95" s="360"/>
      <c r="G95" s="360"/>
      <c r="H95" s="360"/>
      <c r="I95" s="360"/>
      <c r="J95" s="360"/>
      <c r="K95" s="360"/>
      <c r="L95" s="360"/>
      <c r="M95" s="360"/>
      <c r="N95" s="360"/>
      <c r="O95" s="360"/>
      <c r="P95" s="360"/>
      <c r="Q95" s="360"/>
      <c r="R95" s="360"/>
      <c r="S95" s="361"/>
      <c r="T95" s="359"/>
      <c r="U95" s="369">
        <v>30</v>
      </c>
      <c r="V95" s="375"/>
      <c r="W95" s="376"/>
      <c r="Y95" s="360"/>
      <c r="Z95" s="360"/>
      <c r="AA95" s="360"/>
      <c r="AB95" s="360"/>
      <c r="AC95" s="360"/>
      <c r="AD95" s="360"/>
      <c r="AE95" s="360"/>
      <c r="AF95" s="360"/>
      <c r="AG95" s="360"/>
      <c r="AH95" s="360"/>
      <c r="AI95" s="360"/>
      <c r="AJ95" s="360"/>
      <c r="AK95" s="360"/>
      <c r="AL95" s="361"/>
    </row>
    <row r="96" spans="1:38">
      <c r="A96" s="359"/>
      <c r="B96" s="369">
        <v>31</v>
      </c>
      <c r="C96" s="375"/>
      <c r="D96" s="376"/>
      <c r="F96" s="360"/>
      <c r="G96" s="360"/>
      <c r="H96" s="360"/>
      <c r="I96" s="360"/>
      <c r="J96" s="360"/>
      <c r="K96" s="360"/>
      <c r="L96" s="360"/>
      <c r="M96" s="360"/>
      <c r="N96" s="360"/>
      <c r="O96" s="360"/>
      <c r="P96" s="360"/>
      <c r="Q96" s="360"/>
      <c r="R96" s="360"/>
      <c r="S96" s="361"/>
      <c r="T96" s="359"/>
      <c r="U96" s="369">
        <v>31</v>
      </c>
      <c r="V96" s="375"/>
      <c r="W96" s="376"/>
      <c r="Y96" s="360"/>
      <c r="Z96" s="360"/>
      <c r="AA96" s="360"/>
      <c r="AB96" s="360"/>
      <c r="AC96" s="360"/>
      <c r="AD96" s="360"/>
      <c r="AE96" s="360"/>
      <c r="AF96" s="360"/>
      <c r="AG96" s="360"/>
      <c r="AH96" s="360"/>
      <c r="AI96" s="360"/>
      <c r="AJ96" s="360"/>
      <c r="AK96" s="360"/>
      <c r="AL96" s="361"/>
    </row>
    <row r="97" spans="1:38">
      <c r="A97" s="359"/>
      <c r="B97" s="369">
        <v>32</v>
      </c>
      <c r="C97" s="375"/>
      <c r="D97" s="376"/>
      <c r="F97" s="360"/>
      <c r="G97" s="360"/>
      <c r="H97" s="360"/>
      <c r="I97" s="360"/>
      <c r="J97" s="360"/>
      <c r="K97" s="360"/>
      <c r="L97" s="360"/>
      <c r="M97" s="360"/>
      <c r="N97" s="360"/>
      <c r="O97" s="360"/>
      <c r="P97" s="360"/>
      <c r="Q97" s="360"/>
      <c r="R97" s="360"/>
      <c r="S97" s="361"/>
      <c r="T97" s="359"/>
      <c r="U97" s="369">
        <v>32</v>
      </c>
      <c r="V97" s="375"/>
      <c r="W97" s="376"/>
      <c r="Y97" s="360"/>
      <c r="Z97" s="360"/>
      <c r="AA97" s="360"/>
      <c r="AB97" s="360"/>
      <c r="AC97" s="360"/>
      <c r="AD97" s="360"/>
      <c r="AE97" s="360"/>
      <c r="AF97" s="360"/>
      <c r="AG97" s="360"/>
      <c r="AH97" s="360"/>
      <c r="AI97" s="360"/>
      <c r="AJ97" s="360"/>
      <c r="AK97" s="360"/>
      <c r="AL97" s="361"/>
    </row>
    <row r="98" spans="1:38">
      <c r="A98" s="359"/>
      <c r="B98" s="369">
        <v>33</v>
      </c>
      <c r="C98" s="375"/>
      <c r="D98" s="376"/>
      <c r="F98" s="360"/>
      <c r="G98" s="360"/>
      <c r="H98" s="360"/>
      <c r="I98" s="360"/>
      <c r="J98" s="360"/>
      <c r="K98" s="360"/>
      <c r="L98" s="360"/>
      <c r="M98" s="360"/>
      <c r="N98" s="360"/>
      <c r="O98" s="360"/>
      <c r="P98" s="360"/>
      <c r="Q98" s="360"/>
      <c r="R98" s="360"/>
      <c r="S98" s="361"/>
      <c r="T98" s="359"/>
      <c r="U98" s="369">
        <v>33</v>
      </c>
      <c r="V98" s="375"/>
      <c r="W98" s="376"/>
      <c r="Y98" s="360"/>
      <c r="Z98" s="360"/>
      <c r="AA98" s="360"/>
      <c r="AB98" s="360"/>
      <c r="AC98" s="360"/>
      <c r="AD98" s="360"/>
      <c r="AE98" s="360"/>
      <c r="AF98" s="360"/>
      <c r="AG98" s="360"/>
      <c r="AH98" s="360"/>
      <c r="AI98" s="360"/>
      <c r="AJ98" s="360"/>
      <c r="AK98" s="360"/>
      <c r="AL98" s="361"/>
    </row>
    <row r="99" spans="1:38">
      <c r="A99" s="359"/>
      <c r="B99" s="369">
        <v>34</v>
      </c>
      <c r="C99" s="375"/>
      <c r="D99" s="376"/>
      <c r="F99" s="360"/>
      <c r="G99" s="360"/>
      <c r="H99" s="360"/>
      <c r="I99" s="360"/>
      <c r="J99" s="360"/>
      <c r="K99" s="360"/>
      <c r="L99" s="360"/>
      <c r="M99" s="360"/>
      <c r="N99" s="360"/>
      <c r="O99" s="360"/>
      <c r="P99" s="360"/>
      <c r="Q99" s="360"/>
      <c r="R99" s="360"/>
      <c r="S99" s="361"/>
      <c r="T99" s="359"/>
      <c r="U99" s="369">
        <v>34</v>
      </c>
      <c r="V99" s="375"/>
      <c r="W99" s="376"/>
      <c r="Y99" s="360"/>
      <c r="Z99" s="360"/>
      <c r="AA99" s="360"/>
      <c r="AB99" s="360"/>
      <c r="AC99" s="360"/>
      <c r="AD99" s="360"/>
      <c r="AE99" s="360"/>
      <c r="AF99" s="360"/>
      <c r="AG99" s="360"/>
      <c r="AH99" s="360"/>
      <c r="AI99" s="360"/>
      <c r="AJ99" s="360"/>
      <c r="AK99" s="360"/>
      <c r="AL99" s="361"/>
    </row>
    <row r="100" spans="1:38">
      <c r="A100" s="359"/>
      <c r="B100" s="369">
        <v>35</v>
      </c>
      <c r="C100" s="375"/>
      <c r="D100" s="376"/>
      <c r="F100" s="360"/>
      <c r="G100" s="360"/>
      <c r="H100" s="360"/>
      <c r="I100" s="360"/>
      <c r="J100" s="360"/>
      <c r="K100" s="360"/>
      <c r="L100" s="360"/>
      <c r="M100" s="360"/>
      <c r="N100" s="360"/>
      <c r="O100" s="360"/>
      <c r="P100" s="360"/>
      <c r="Q100" s="360"/>
      <c r="R100" s="360"/>
      <c r="S100" s="361"/>
      <c r="T100" s="359"/>
      <c r="U100" s="369">
        <v>35</v>
      </c>
      <c r="V100" s="375"/>
      <c r="W100" s="376"/>
      <c r="Y100" s="360"/>
      <c r="Z100" s="360"/>
      <c r="AA100" s="360"/>
      <c r="AB100" s="360"/>
      <c r="AC100" s="360"/>
      <c r="AD100" s="360"/>
      <c r="AE100" s="360"/>
      <c r="AF100" s="360"/>
      <c r="AG100" s="360"/>
      <c r="AH100" s="360"/>
      <c r="AI100" s="360"/>
      <c r="AJ100" s="360"/>
      <c r="AK100" s="360"/>
      <c r="AL100" s="361"/>
    </row>
    <row r="101" spans="1:38">
      <c r="A101" s="359"/>
      <c r="B101" s="369">
        <v>36</v>
      </c>
      <c r="C101" s="375"/>
      <c r="D101" s="376"/>
      <c r="F101" s="360"/>
      <c r="G101" s="360"/>
      <c r="H101" s="360"/>
      <c r="I101" s="360"/>
      <c r="J101" s="360"/>
      <c r="K101" s="360"/>
      <c r="L101" s="360"/>
      <c r="M101" s="360"/>
      <c r="N101" s="360"/>
      <c r="O101" s="360"/>
      <c r="P101" s="360"/>
      <c r="Q101" s="360"/>
      <c r="R101" s="360"/>
      <c r="S101" s="361"/>
      <c r="T101" s="359"/>
      <c r="U101" s="369">
        <v>36</v>
      </c>
      <c r="V101" s="375"/>
      <c r="W101" s="376"/>
      <c r="Y101" s="360"/>
      <c r="Z101" s="360"/>
      <c r="AA101" s="360"/>
      <c r="AB101" s="360"/>
      <c r="AC101" s="360"/>
      <c r="AD101" s="360"/>
      <c r="AE101" s="360"/>
      <c r="AF101" s="360"/>
      <c r="AG101" s="360"/>
      <c r="AH101" s="360"/>
      <c r="AI101" s="360"/>
      <c r="AJ101" s="360"/>
      <c r="AK101" s="360"/>
      <c r="AL101" s="361"/>
    </row>
    <row r="102" spans="1:38">
      <c r="A102" s="359"/>
      <c r="B102" s="369">
        <v>37</v>
      </c>
      <c r="C102" s="375"/>
      <c r="D102" s="376"/>
      <c r="F102" s="360"/>
      <c r="G102" s="360"/>
      <c r="H102" s="360"/>
      <c r="I102" s="360"/>
      <c r="J102" s="360"/>
      <c r="K102" s="360"/>
      <c r="L102" s="360"/>
      <c r="M102" s="360"/>
      <c r="N102" s="360"/>
      <c r="O102" s="360"/>
      <c r="P102" s="360"/>
      <c r="Q102" s="360"/>
      <c r="R102" s="360"/>
      <c r="S102" s="361"/>
      <c r="T102" s="359"/>
      <c r="U102" s="369">
        <v>37</v>
      </c>
      <c r="V102" s="375"/>
      <c r="W102" s="376"/>
      <c r="Y102" s="360"/>
      <c r="Z102" s="360"/>
      <c r="AA102" s="360"/>
      <c r="AB102" s="360"/>
      <c r="AC102" s="360"/>
      <c r="AD102" s="360"/>
      <c r="AE102" s="360"/>
      <c r="AF102" s="360"/>
      <c r="AG102" s="360"/>
      <c r="AH102" s="360"/>
      <c r="AI102" s="360"/>
      <c r="AJ102" s="360"/>
      <c r="AK102" s="360"/>
      <c r="AL102" s="361"/>
    </row>
    <row r="103" spans="1:38">
      <c r="A103" s="359"/>
      <c r="B103" s="369">
        <v>38</v>
      </c>
      <c r="C103" s="375"/>
      <c r="D103" s="376"/>
      <c r="F103" s="360"/>
      <c r="G103" s="360"/>
      <c r="H103" s="360"/>
      <c r="I103" s="360"/>
      <c r="J103" s="360"/>
      <c r="K103" s="360"/>
      <c r="L103" s="360"/>
      <c r="M103" s="360"/>
      <c r="N103" s="360"/>
      <c r="O103" s="360"/>
      <c r="P103" s="360"/>
      <c r="Q103" s="360"/>
      <c r="R103" s="360"/>
      <c r="S103" s="361"/>
      <c r="T103" s="359"/>
      <c r="U103" s="369">
        <v>38</v>
      </c>
      <c r="V103" s="375"/>
      <c r="W103" s="376"/>
      <c r="Y103" s="360"/>
      <c r="Z103" s="360"/>
      <c r="AA103" s="360"/>
      <c r="AB103" s="360"/>
      <c r="AC103" s="360"/>
      <c r="AD103" s="360"/>
      <c r="AE103" s="360"/>
      <c r="AF103" s="360"/>
      <c r="AG103" s="360"/>
      <c r="AH103" s="360"/>
      <c r="AI103" s="360"/>
      <c r="AJ103" s="360"/>
      <c r="AK103" s="360"/>
      <c r="AL103" s="361"/>
    </row>
    <row r="104" spans="1:38">
      <c r="A104" s="359"/>
      <c r="B104" s="369">
        <v>39</v>
      </c>
      <c r="C104" s="375"/>
      <c r="D104" s="376"/>
      <c r="F104" s="360"/>
      <c r="G104" s="360"/>
      <c r="H104" s="360"/>
      <c r="I104" s="360"/>
      <c r="J104" s="360"/>
      <c r="K104" s="360"/>
      <c r="L104" s="360"/>
      <c r="M104" s="360"/>
      <c r="N104" s="360"/>
      <c r="O104" s="360"/>
      <c r="P104" s="360"/>
      <c r="Q104" s="360"/>
      <c r="R104" s="360"/>
      <c r="S104" s="361"/>
      <c r="T104" s="359"/>
      <c r="U104" s="369">
        <v>39</v>
      </c>
      <c r="V104" s="375"/>
      <c r="W104" s="376"/>
      <c r="Y104" s="360"/>
      <c r="Z104" s="360"/>
      <c r="AA104" s="360"/>
      <c r="AB104" s="360"/>
      <c r="AC104" s="360"/>
      <c r="AD104" s="360"/>
      <c r="AE104" s="360"/>
      <c r="AF104" s="360"/>
      <c r="AG104" s="360"/>
      <c r="AH104" s="360"/>
      <c r="AI104" s="360"/>
      <c r="AJ104" s="360"/>
      <c r="AK104" s="360"/>
      <c r="AL104" s="361"/>
    </row>
    <row r="105" spans="1:38">
      <c r="A105" s="359"/>
      <c r="B105" s="369">
        <v>40</v>
      </c>
      <c r="C105" s="375"/>
      <c r="D105" s="376"/>
      <c r="F105" s="360"/>
      <c r="G105" s="360"/>
      <c r="H105" s="360"/>
      <c r="I105" s="360"/>
      <c r="J105" s="360"/>
      <c r="K105" s="360"/>
      <c r="L105" s="360"/>
      <c r="M105" s="360"/>
      <c r="N105" s="360"/>
      <c r="O105" s="360"/>
      <c r="P105" s="360"/>
      <c r="Q105" s="360"/>
      <c r="R105" s="360"/>
      <c r="S105" s="361"/>
      <c r="T105" s="359"/>
      <c r="U105" s="369">
        <v>40</v>
      </c>
      <c r="V105" s="375"/>
      <c r="W105" s="376"/>
      <c r="Y105" s="360"/>
      <c r="Z105" s="360"/>
      <c r="AA105" s="360"/>
      <c r="AB105" s="360"/>
      <c r="AC105" s="360"/>
      <c r="AD105" s="360"/>
      <c r="AE105" s="360"/>
      <c r="AF105" s="360"/>
      <c r="AG105" s="360"/>
      <c r="AH105" s="360"/>
      <c r="AI105" s="360"/>
      <c r="AJ105" s="360"/>
      <c r="AK105" s="360"/>
      <c r="AL105" s="361"/>
    </row>
    <row r="106" spans="1:38">
      <c r="A106" s="359"/>
      <c r="B106" s="369">
        <v>41</v>
      </c>
      <c r="C106" s="375"/>
      <c r="D106" s="376"/>
      <c r="F106" s="360"/>
      <c r="G106" s="360"/>
      <c r="H106" s="360"/>
      <c r="I106" s="360"/>
      <c r="J106" s="360"/>
      <c r="K106" s="360"/>
      <c r="L106" s="360"/>
      <c r="M106" s="360"/>
      <c r="N106" s="360"/>
      <c r="O106" s="360"/>
      <c r="P106" s="360"/>
      <c r="Q106" s="360"/>
      <c r="R106" s="360"/>
      <c r="S106" s="361"/>
      <c r="T106" s="359"/>
      <c r="U106" s="369">
        <v>41</v>
      </c>
      <c r="V106" s="375"/>
      <c r="W106" s="376"/>
      <c r="Y106" s="360"/>
      <c r="Z106" s="360"/>
      <c r="AA106" s="360"/>
      <c r="AB106" s="360"/>
      <c r="AC106" s="360"/>
      <c r="AD106" s="360"/>
      <c r="AE106" s="360"/>
      <c r="AF106" s="360"/>
      <c r="AG106" s="360"/>
      <c r="AH106" s="360"/>
      <c r="AI106" s="360"/>
      <c r="AJ106" s="360"/>
      <c r="AK106" s="360"/>
      <c r="AL106" s="361"/>
    </row>
    <row r="107" spans="1:38">
      <c r="A107" s="359"/>
      <c r="B107" s="369">
        <v>42</v>
      </c>
      <c r="C107" s="375"/>
      <c r="D107" s="376"/>
      <c r="F107" s="360"/>
      <c r="G107" s="360"/>
      <c r="H107" s="360"/>
      <c r="I107" s="360"/>
      <c r="J107" s="360"/>
      <c r="K107" s="360"/>
      <c r="L107" s="360"/>
      <c r="M107" s="360"/>
      <c r="N107" s="360"/>
      <c r="O107" s="360"/>
      <c r="P107" s="360"/>
      <c r="Q107" s="360"/>
      <c r="R107" s="360"/>
      <c r="S107" s="361"/>
      <c r="T107" s="359"/>
      <c r="U107" s="369">
        <v>42</v>
      </c>
      <c r="V107" s="375"/>
      <c r="W107" s="376"/>
      <c r="Y107" s="360"/>
      <c r="Z107" s="360"/>
      <c r="AA107" s="360"/>
      <c r="AB107" s="360"/>
      <c r="AC107" s="360"/>
      <c r="AD107" s="360"/>
      <c r="AE107" s="360"/>
      <c r="AF107" s="360"/>
      <c r="AG107" s="360"/>
      <c r="AH107" s="360"/>
      <c r="AI107" s="360"/>
      <c r="AJ107" s="360"/>
      <c r="AK107" s="360"/>
      <c r="AL107" s="361"/>
    </row>
    <row r="108" spans="1:38">
      <c r="A108" s="359"/>
      <c r="B108" s="369">
        <v>43</v>
      </c>
      <c r="C108" s="375"/>
      <c r="D108" s="376"/>
      <c r="F108" s="360"/>
      <c r="G108" s="360"/>
      <c r="H108" s="360"/>
      <c r="I108" s="360"/>
      <c r="J108" s="360"/>
      <c r="K108" s="360"/>
      <c r="L108" s="360"/>
      <c r="M108" s="360"/>
      <c r="N108" s="360"/>
      <c r="O108" s="360"/>
      <c r="P108" s="360"/>
      <c r="Q108" s="360"/>
      <c r="R108" s="360"/>
      <c r="S108" s="361"/>
      <c r="T108" s="359"/>
      <c r="U108" s="369">
        <v>43</v>
      </c>
      <c r="V108" s="375"/>
      <c r="W108" s="376"/>
      <c r="Y108" s="360"/>
      <c r="Z108" s="360"/>
      <c r="AA108" s="360"/>
      <c r="AB108" s="360"/>
      <c r="AC108" s="360"/>
      <c r="AD108" s="360"/>
      <c r="AE108" s="360"/>
      <c r="AF108" s="360"/>
      <c r="AG108" s="360"/>
      <c r="AH108" s="360"/>
      <c r="AI108" s="360"/>
      <c r="AJ108" s="360"/>
      <c r="AK108" s="360"/>
      <c r="AL108" s="361"/>
    </row>
    <row r="109" spans="1:38">
      <c r="A109" s="359"/>
      <c r="B109" s="369">
        <v>44</v>
      </c>
      <c r="C109" s="375"/>
      <c r="D109" s="376"/>
      <c r="F109" s="360"/>
      <c r="G109" s="360"/>
      <c r="H109" s="360"/>
      <c r="I109" s="360"/>
      <c r="J109" s="360"/>
      <c r="K109" s="360"/>
      <c r="L109" s="360"/>
      <c r="M109" s="360"/>
      <c r="N109" s="360"/>
      <c r="O109" s="360"/>
      <c r="P109" s="360"/>
      <c r="Q109" s="360"/>
      <c r="R109" s="360"/>
      <c r="S109" s="361"/>
      <c r="T109" s="359"/>
      <c r="U109" s="369">
        <v>44</v>
      </c>
      <c r="V109" s="375"/>
      <c r="W109" s="376"/>
      <c r="Y109" s="360"/>
      <c r="Z109" s="360"/>
      <c r="AA109" s="360"/>
      <c r="AB109" s="360"/>
      <c r="AC109" s="360"/>
      <c r="AD109" s="360"/>
      <c r="AE109" s="360"/>
      <c r="AF109" s="360"/>
      <c r="AG109" s="360"/>
      <c r="AH109" s="360"/>
      <c r="AI109" s="360"/>
      <c r="AJ109" s="360"/>
      <c r="AK109" s="360"/>
      <c r="AL109" s="361"/>
    </row>
    <row r="110" spans="1:38">
      <c r="A110" s="359"/>
      <c r="B110" s="369">
        <v>45</v>
      </c>
      <c r="C110" s="375"/>
      <c r="D110" s="376"/>
      <c r="F110" s="360"/>
      <c r="G110" s="360"/>
      <c r="H110" s="360"/>
      <c r="I110" s="360"/>
      <c r="J110" s="360"/>
      <c r="K110" s="360"/>
      <c r="L110" s="360"/>
      <c r="M110" s="360"/>
      <c r="N110" s="360"/>
      <c r="O110" s="360"/>
      <c r="P110" s="360"/>
      <c r="Q110" s="360"/>
      <c r="R110" s="360"/>
      <c r="S110" s="361"/>
      <c r="T110" s="359"/>
      <c r="U110" s="369">
        <v>45</v>
      </c>
      <c r="V110" s="375"/>
      <c r="W110" s="376"/>
      <c r="Y110" s="360"/>
      <c r="Z110" s="360"/>
      <c r="AA110" s="360"/>
      <c r="AB110" s="360"/>
      <c r="AC110" s="360"/>
      <c r="AD110" s="360"/>
      <c r="AE110" s="360"/>
      <c r="AF110" s="360"/>
      <c r="AG110" s="360"/>
      <c r="AH110" s="360"/>
      <c r="AI110" s="360"/>
      <c r="AJ110" s="360"/>
      <c r="AK110" s="360"/>
      <c r="AL110" s="361"/>
    </row>
    <row r="111" spans="1:38">
      <c r="A111" s="359"/>
      <c r="B111" s="369">
        <v>46</v>
      </c>
      <c r="C111" s="375"/>
      <c r="D111" s="376"/>
      <c r="F111" s="360"/>
      <c r="G111" s="360"/>
      <c r="H111" s="360"/>
      <c r="I111" s="360"/>
      <c r="J111" s="360"/>
      <c r="K111" s="360"/>
      <c r="L111" s="360"/>
      <c r="M111" s="360"/>
      <c r="N111" s="360"/>
      <c r="O111" s="360"/>
      <c r="P111" s="360"/>
      <c r="Q111" s="360"/>
      <c r="R111" s="360"/>
      <c r="S111" s="361"/>
      <c r="T111" s="359"/>
      <c r="U111" s="369">
        <v>46</v>
      </c>
      <c r="V111" s="375"/>
      <c r="W111" s="376"/>
      <c r="Y111" s="360"/>
      <c r="Z111" s="360"/>
      <c r="AA111" s="360"/>
      <c r="AB111" s="360"/>
      <c r="AC111" s="360"/>
      <c r="AD111" s="360"/>
      <c r="AE111" s="360"/>
      <c r="AF111" s="360"/>
      <c r="AG111" s="360"/>
      <c r="AH111" s="360"/>
      <c r="AI111" s="360"/>
      <c r="AJ111" s="360"/>
      <c r="AK111" s="360"/>
      <c r="AL111" s="361"/>
    </row>
    <row r="112" spans="1:38">
      <c r="A112" s="359"/>
      <c r="B112" s="369">
        <v>47</v>
      </c>
      <c r="C112" s="375"/>
      <c r="D112" s="376"/>
      <c r="F112" s="360"/>
      <c r="G112" s="360"/>
      <c r="H112" s="360"/>
      <c r="I112" s="360"/>
      <c r="J112" s="360"/>
      <c r="K112" s="360"/>
      <c r="L112" s="360"/>
      <c r="M112" s="360"/>
      <c r="N112" s="360"/>
      <c r="O112" s="360"/>
      <c r="P112" s="360"/>
      <c r="Q112" s="360"/>
      <c r="R112" s="360"/>
      <c r="S112" s="361"/>
      <c r="T112" s="359"/>
      <c r="U112" s="369">
        <v>47</v>
      </c>
      <c r="V112" s="375"/>
      <c r="W112" s="376"/>
      <c r="Y112" s="360"/>
      <c r="Z112" s="360"/>
      <c r="AA112" s="360"/>
      <c r="AB112" s="360"/>
      <c r="AC112" s="360"/>
      <c r="AD112" s="360"/>
      <c r="AE112" s="360"/>
      <c r="AF112" s="360"/>
      <c r="AG112" s="360"/>
      <c r="AH112" s="360"/>
      <c r="AI112" s="360"/>
      <c r="AJ112" s="360"/>
      <c r="AK112" s="360"/>
      <c r="AL112" s="361"/>
    </row>
    <row r="113" spans="1:38">
      <c r="A113" s="359"/>
      <c r="B113" s="369">
        <v>48</v>
      </c>
      <c r="C113" s="375"/>
      <c r="D113" s="376"/>
      <c r="F113" s="360"/>
      <c r="G113" s="360"/>
      <c r="H113" s="360"/>
      <c r="I113" s="360"/>
      <c r="J113" s="360"/>
      <c r="K113" s="360"/>
      <c r="L113" s="360"/>
      <c r="M113" s="360"/>
      <c r="N113" s="360"/>
      <c r="O113" s="360"/>
      <c r="P113" s="360"/>
      <c r="Q113" s="360"/>
      <c r="R113" s="360"/>
      <c r="S113" s="361"/>
      <c r="T113" s="359"/>
      <c r="U113" s="369">
        <v>48</v>
      </c>
      <c r="V113" s="375"/>
      <c r="W113" s="376"/>
      <c r="Y113" s="360"/>
      <c r="Z113" s="360"/>
      <c r="AA113" s="360"/>
      <c r="AB113" s="360"/>
      <c r="AC113" s="360"/>
      <c r="AD113" s="360"/>
      <c r="AE113" s="360"/>
      <c r="AF113" s="360"/>
      <c r="AG113" s="360"/>
      <c r="AH113" s="360"/>
      <c r="AI113" s="360"/>
      <c r="AJ113" s="360"/>
      <c r="AK113" s="360"/>
      <c r="AL113" s="361"/>
    </row>
    <row r="114" spans="1:38">
      <c r="A114" s="359"/>
      <c r="B114" s="369">
        <v>49</v>
      </c>
      <c r="C114" s="375"/>
      <c r="D114" s="376"/>
      <c r="F114" s="360"/>
      <c r="G114" s="360"/>
      <c r="H114" s="360"/>
      <c r="I114" s="360"/>
      <c r="J114" s="360"/>
      <c r="K114" s="360"/>
      <c r="L114" s="360"/>
      <c r="M114" s="360"/>
      <c r="N114" s="360"/>
      <c r="O114" s="360"/>
      <c r="P114" s="360"/>
      <c r="Q114" s="360"/>
      <c r="R114" s="360"/>
      <c r="S114" s="361"/>
      <c r="T114" s="359"/>
      <c r="U114" s="369">
        <v>49</v>
      </c>
      <c r="V114" s="375"/>
      <c r="W114" s="376"/>
      <c r="Y114" s="360"/>
      <c r="Z114" s="360"/>
      <c r="AA114" s="360"/>
      <c r="AB114" s="360"/>
      <c r="AC114" s="360"/>
      <c r="AD114" s="360"/>
      <c r="AE114" s="360"/>
      <c r="AF114" s="360"/>
      <c r="AG114" s="360"/>
      <c r="AH114" s="360"/>
      <c r="AI114" s="360"/>
      <c r="AJ114" s="360"/>
      <c r="AK114" s="360"/>
      <c r="AL114" s="361"/>
    </row>
    <row r="115" spans="1:38">
      <c r="A115" s="359"/>
      <c r="B115" s="369">
        <v>50</v>
      </c>
      <c r="C115" s="375"/>
      <c r="D115" s="376"/>
      <c r="F115" s="360"/>
      <c r="G115" s="360"/>
      <c r="H115" s="360"/>
      <c r="I115" s="360"/>
      <c r="J115" s="360"/>
      <c r="K115" s="360"/>
      <c r="L115" s="360"/>
      <c r="M115" s="360"/>
      <c r="N115" s="360"/>
      <c r="O115" s="360"/>
      <c r="P115" s="360"/>
      <c r="Q115" s="360"/>
      <c r="R115" s="360"/>
      <c r="S115" s="361"/>
      <c r="T115" s="359"/>
      <c r="U115" s="369">
        <v>50</v>
      </c>
      <c r="V115" s="375"/>
      <c r="W115" s="376"/>
      <c r="Y115" s="360"/>
      <c r="Z115" s="360"/>
      <c r="AA115" s="360"/>
      <c r="AB115" s="360"/>
      <c r="AC115" s="360"/>
      <c r="AD115" s="360"/>
      <c r="AE115" s="360"/>
      <c r="AF115" s="360"/>
      <c r="AG115" s="360"/>
      <c r="AH115" s="360"/>
      <c r="AI115" s="360"/>
      <c r="AJ115" s="360"/>
      <c r="AK115" s="360"/>
      <c r="AL115" s="361"/>
    </row>
    <row r="116" spans="1:38">
      <c r="A116" s="359"/>
      <c r="B116" s="369">
        <v>51</v>
      </c>
      <c r="C116" s="375"/>
      <c r="D116" s="376"/>
      <c r="F116" s="360"/>
      <c r="G116" s="360"/>
      <c r="H116" s="360"/>
      <c r="I116" s="360"/>
      <c r="J116" s="360"/>
      <c r="K116" s="360"/>
      <c r="L116" s="360"/>
      <c r="M116" s="360"/>
      <c r="N116" s="360"/>
      <c r="O116" s="360"/>
      <c r="P116" s="360"/>
      <c r="Q116" s="360"/>
      <c r="R116" s="360"/>
      <c r="S116" s="361"/>
      <c r="T116" s="359"/>
      <c r="U116" s="369">
        <v>51</v>
      </c>
      <c r="V116" s="375"/>
      <c r="W116" s="376"/>
      <c r="Y116" s="360"/>
      <c r="Z116" s="360"/>
      <c r="AA116" s="360"/>
      <c r="AB116" s="360"/>
      <c r="AC116" s="360"/>
      <c r="AD116" s="360"/>
      <c r="AE116" s="360"/>
      <c r="AF116" s="360"/>
      <c r="AG116" s="360"/>
      <c r="AH116" s="360"/>
      <c r="AI116" s="360"/>
      <c r="AJ116" s="360"/>
      <c r="AK116" s="360"/>
      <c r="AL116" s="361"/>
    </row>
    <row r="117" spans="1:38">
      <c r="A117" s="359"/>
      <c r="B117" s="369">
        <v>52</v>
      </c>
      <c r="C117" s="375"/>
      <c r="D117" s="376"/>
      <c r="F117" s="360"/>
      <c r="G117" s="360"/>
      <c r="H117" s="360"/>
      <c r="I117" s="360"/>
      <c r="J117" s="360"/>
      <c r="K117" s="360"/>
      <c r="L117" s="360"/>
      <c r="M117" s="360"/>
      <c r="N117" s="360"/>
      <c r="O117" s="360"/>
      <c r="P117" s="360"/>
      <c r="Q117" s="360"/>
      <c r="R117" s="360"/>
      <c r="S117" s="361"/>
      <c r="T117" s="359"/>
      <c r="U117" s="369">
        <v>52</v>
      </c>
      <c r="V117" s="375"/>
      <c r="W117" s="376"/>
      <c r="Y117" s="360"/>
      <c r="Z117" s="360"/>
      <c r="AA117" s="360"/>
      <c r="AB117" s="360"/>
      <c r="AC117" s="360"/>
      <c r="AD117" s="360"/>
      <c r="AE117" s="360"/>
      <c r="AF117" s="360"/>
      <c r="AG117" s="360"/>
      <c r="AH117" s="360"/>
      <c r="AI117" s="360"/>
      <c r="AJ117" s="360"/>
      <c r="AK117" s="360"/>
      <c r="AL117" s="361"/>
    </row>
    <row r="118" spans="1:38">
      <c r="A118" s="359"/>
      <c r="B118" s="369">
        <v>53</v>
      </c>
      <c r="C118" s="375"/>
      <c r="D118" s="376"/>
      <c r="F118" s="360"/>
      <c r="G118" s="360"/>
      <c r="H118" s="360"/>
      <c r="I118" s="360"/>
      <c r="J118" s="360"/>
      <c r="K118" s="360"/>
      <c r="L118" s="360"/>
      <c r="M118" s="360"/>
      <c r="N118" s="360"/>
      <c r="O118" s="360"/>
      <c r="P118" s="360"/>
      <c r="Q118" s="360"/>
      <c r="R118" s="360"/>
      <c r="S118" s="361"/>
      <c r="T118" s="359"/>
      <c r="U118" s="369">
        <v>53</v>
      </c>
      <c r="V118" s="375"/>
      <c r="W118" s="376"/>
      <c r="Y118" s="360"/>
      <c r="Z118" s="360"/>
      <c r="AA118" s="360"/>
      <c r="AB118" s="360"/>
      <c r="AC118" s="360"/>
      <c r="AD118" s="360"/>
      <c r="AE118" s="360"/>
      <c r="AF118" s="360"/>
      <c r="AG118" s="360"/>
      <c r="AH118" s="360"/>
      <c r="AI118" s="360"/>
      <c r="AJ118" s="360"/>
      <c r="AK118" s="360"/>
      <c r="AL118" s="361"/>
    </row>
    <row r="119" spans="1:38">
      <c r="A119" s="359"/>
      <c r="B119" s="369">
        <v>54</v>
      </c>
      <c r="C119" s="375"/>
      <c r="D119" s="376"/>
      <c r="F119" s="360"/>
      <c r="G119" s="360"/>
      <c r="H119" s="360"/>
      <c r="I119" s="360"/>
      <c r="J119" s="360"/>
      <c r="K119" s="360"/>
      <c r="L119" s="360"/>
      <c r="M119" s="360"/>
      <c r="N119" s="360"/>
      <c r="O119" s="360"/>
      <c r="P119" s="360"/>
      <c r="Q119" s="360"/>
      <c r="R119" s="360"/>
      <c r="S119" s="361"/>
      <c r="T119" s="359"/>
      <c r="U119" s="369">
        <v>54</v>
      </c>
      <c r="V119" s="375"/>
      <c r="W119" s="376"/>
      <c r="Y119" s="360"/>
      <c r="Z119" s="360"/>
      <c r="AA119" s="360"/>
      <c r="AB119" s="360"/>
      <c r="AC119" s="360"/>
      <c r="AD119" s="360"/>
      <c r="AE119" s="360"/>
      <c r="AF119" s="360"/>
      <c r="AG119" s="360"/>
      <c r="AH119" s="360"/>
      <c r="AI119" s="360"/>
      <c r="AJ119" s="360"/>
      <c r="AK119" s="360"/>
      <c r="AL119" s="361"/>
    </row>
    <row r="120" spans="1:38">
      <c r="A120" s="359"/>
      <c r="B120" s="369">
        <v>55</v>
      </c>
      <c r="C120" s="375"/>
      <c r="D120" s="376"/>
      <c r="F120" s="360"/>
      <c r="G120" s="360"/>
      <c r="H120" s="360"/>
      <c r="I120" s="360"/>
      <c r="J120" s="360"/>
      <c r="K120" s="360"/>
      <c r="L120" s="360"/>
      <c r="M120" s="360"/>
      <c r="N120" s="360"/>
      <c r="O120" s="360"/>
      <c r="P120" s="360"/>
      <c r="Q120" s="360"/>
      <c r="R120" s="360"/>
      <c r="S120" s="361"/>
      <c r="T120" s="359"/>
      <c r="U120" s="369">
        <v>55</v>
      </c>
      <c r="V120" s="375"/>
      <c r="W120" s="376"/>
      <c r="Y120" s="360"/>
      <c r="Z120" s="360"/>
      <c r="AA120" s="360"/>
      <c r="AB120" s="360"/>
      <c r="AC120" s="360"/>
      <c r="AD120" s="360"/>
      <c r="AE120" s="360"/>
      <c r="AF120" s="360"/>
      <c r="AG120" s="360"/>
      <c r="AH120" s="360"/>
      <c r="AI120" s="360"/>
      <c r="AJ120" s="360"/>
      <c r="AK120" s="360"/>
      <c r="AL120" s="361"/>
    </row>
    <row r="121" spans="1:38">
      <c r="A121" s="359"/>
      <c r="B121" s="369">
        <v>56</v>
      </c>
      <c r="C121" s="375"/>
      <c r="D121" s="376"/>
      <c r="F121" s="360"/>
      <c r="G121" s="360"/>
      <c r="H121" s="360"/>
      <c r="I121" s="360"/>
      <c r="J121" s="360"/>
      <c r="K121" s="360"/>
      <c r="L121" s="360"/>
      <c r="M121" s="360"/>
      <c r="N121" s="360"/>
      <c r="O121" s="360"/>
      <c r="P121" s="360"/>
      <c r="Q121" s="360"/>
      <c r="R121" s="360"/>
      <c r="S121" s="361"/>
      <c r="T121" s="359"/>
      <c r="U121" s="369">
        <v>56</v>
      </c>
      <c r="V121" s="375"/>
      <c r="W121" s="376"/>
      <c r="Y121" s="360"/>
      <c r="Z121" s="360"/>
      <c r="AA121" s="360"/>
      <c r="AB121" s="360"/>
      <c r="AC121" s="360"/>
      <c r="AD121" s="360"/>
      <c r="AE121" s="360"/>
      <c r="AF121" s="360"/>
      <c r="AG121" s="360"/>
      <c r="AH121" s="360"/>
      <c r="AI121" s="360"/>
      <c r="AJ121" s="360"/>
      <c r="AK121" s="360"/>
      <c r="AL121" s="361"/>
    </row>
    <row r="122" spans="1:38">
      <c r="A122" s="359"/>
      <c r="B122" s="369">
        <v>57</v>
      </c>
      <c r="C122" s="375"/>
      <c r="D122" s="376"/>
      <c r="F122" s="360"/>
      <c r="G122" s="360"/>
      <c r="H122" s="360"/>
      <c r="I122" s="360"/>
      <c r="J122" s="360"/>
      <c r="K122" s="360"/>
      <c r="L122" s="360"/>
      <c r="M122" s="360"/>
      <c r="N122" s="360"/>
      <c r="O122" s="360"/>
      <c r="P122" s="360"/>
      <c r="Q122" s="360"/>
      <c r="R122" s="360"/>
      <c r="S122" s="361"/>
      <c r="T122" s="359"/>
      <c r="U122" s="369">
        <v>57</v>
      </c>
      <c r="V122" s="375"/>
      <c r="W122" s="376"/>
      <c r="Y122" s="360"/>
      <c r="Z122" s="360"/>
      <c r="AA122" s="360"/>
      <c r="AB122" s="360"/>
      <c r="AC122" s="360"/>
      <c r="AD122" s="360"/>
      <c r="AE122" s="360"/>
      <c r="AF122" s="360"/>
      <c r="AG122" s="360"/>
      <c r="AH122" s="360"/>
      <c r="AI122" s="360"/>
      <c r="AJ122" s="360"/>
      <c r="AK122" s="360"/>
      <c r="AL122" s="361"/>
    </row>
    <row r="123" spans="1:38">
      <c r="A123" s="359"/>
      <c r="B123" s="369">
        <v>58</v>
      </c>
      <c r="C123" s="375"/>
      <c r="D123" s="376"/>
      <c r="F123" s="360"/>
      <c r="G123" s="360"/>
      <c r="H123" s="360"/>
      <c r="I123" s="360"/>
      <c r="J123" s="360"/>
      <c r="K123" s="360"/>
      <c r="L123" s="360"/>
      <c r="M123" s="360"/>
      <c r="N123" s="360"/>
      <c r="O123" s="360"/>
      <c r="P123" s="360"/>
      <c r="Q123" s="360"/>
      <c r="R123" s="360"/>
      <c r="S123" s="361"/>
      <c r="T123" s="359"/>
      <c r="U123" s="369">
        <v>58</v>
      </c>
      <c r="V123" s="375"/>
      <c r="W123" s="376"/>
      <c r="Y123" s="360"/>
      <c r="Z123" s="360"/>
      <c r="AA123" s="360"/>
      <c r="AB123" s="360"/>
      <c r="AC123" s="360"/>
      <c r="AD123" s="360"/>
      <c r="AE123" s="360"/>
      <c r="AF123" s="360"/>
      <c r="AG123" s="360"/>
      <c r="AH123" s="360"/>
      <c r="AI123" s="360"/>
      <c r="AJ123" s="360"/>
      <c r="AK123" s="360"/>
      <c r="AL123" s="361"/>
    </row>
    <row r="124" spans="1:38">
      <c r="A124" s="359"/>
      <c r="B124" s="369">
        <v>59</v>
      </c>
      <c r="C124" s="375"/>
      <c r="D124" s="376"/>
      <c r="F124" s="360"/>
      <c r="G124" s="360"/>
      <c r="H124" s="360"/>
      <c r="I124" s="360"/>
      <c r="J124" s="360"/>
      <c r="K124" s="360"/>
      <c r="L124" s="360"/>
      <c r="M124" s="360"/>
      <c r="N124" s="360"/>
      <c r="O124" s="360"/>
      <c r="P124" s="360"/>
      <c r="Q124" s="360"/>
      <c r="R124" s="360"/>
      <c r="S124" s="361"/>
      <c r="T124" s="359"/>
      <c r="U124" s="369">
        <v>59</v>
      </c>
      <c r="V124" s="375"/>
      <c r="W124" s="376"/>
      <c r="Y124" s="360"/>
      <c r="Z124" s="360"/>
      <c r="AA124" s="360"/>
      <c r="AB124" s="360"/>
      <c r="AC124" s="360"/>
      <c r="AD124" s="360"/>
      <c r="AE124" s="360"/>
      <c r="AF124" s="360"/>
      <c r="AG124" s="360"/>
      <c r="AH124" s="360"/>
      <c r="AI124" s="360"/>
      <c r="AJ124" s="360"/>
      <c r="AK124" s="360"/>
      <c r="AL124" s="361"/>
    </row>
    <row r="125" spans="1:38">
      <c r="A125" s="359"/>
      <c r="B125" s="369">
        <v>60</v>
      </c>
      <c r="C125" s="375"/>
      <c r="D125" s="376"/>
      <c r="F125" s="360"/>
      <c r="G125" s="360"/>
      <c r="H125" s="360"/>
      <c r="I125" s="360"/>
      <c r="J125" s="360"/>
      <c r="K125" s="360"/>
      <c r="L125" s="360"/>
      <c r="M125" s="360"/>
      <c r="N125" s="360"/>
      <c r="O125" s="360"/>
      <c r="P125" s="360"/>
      <c r="Q125" s="360"/>
      <c r="R125" s="360"/>
      <c r="S125" s="361"/>
      <c r="T125" s="359"/>
      <c r="U125" s="369">
        <v>60</v>
      </c>
      <c r="V125" s="375"/>
      <c r="W125" s="376"/>
      <c r="Y125" s="360"/>
      <c r="Z125" s="360"/>
      <c r="AA125" s="360"/>
      <c r="AB125" s="360"/>
      <c r="AC125" s="360"/>
      <c r="AD125" s="360"/>
      <c r="AE125" s="360"/>
      <c r="AF125" s="360"/>
      <c r="AG125" s="360"/>
      <c r="AH125" s="360"/>
      <c r="AI125" s="360"/>
      <c r="AJ125" s="360"/>
      <c r="AK125" s="360"/>
      <c r="AL125" s="361"/>
    </row>
    <row r="126" spans="1:38">
      <c r="A126" s="359"/>
      <c r="B126" s="369">
        <v>61</v>
      </c>
      <c r="C126" s="375"/>
      <c r="D126" s="376"/>
      <c r="F126" s="360"/>
      <c r="G126" s="360"/>
      <c r="H126" s="360"/>
      <c r="I126" s="360"/>
      <c r="J126" s="360"/>
      <c r="K126" s="360"/>
      <c r="L126" s="360"/>
      <c r="M126" s="360"/>
      <c r="N126" s="360"/>
      <c r="O126" s="360"/>
      <c r="P126" s="360"/>
      <c r="Q126" s="360"/>
      <c r="R126" s="360"/>
      <c r="S126" s="361"/>
      <c r="T126" s="359"/>
      <c r="U126" s="369">
        <v>61</v>
      </c>
      <c r="V126" s="375"/>
      <c r="W126" s="376"/>
      <c r="Y126" s="360"/>
      <c r="Z126" s="360"/>
      <c r="AA126" s="360"/>
      <c r="AB126" s="360"/>
      <c r="AC126" s="360"/>
      <c r="AD126" s="360"/>
      <c r="AE126" s="360"/>
      <c r="AF126" s="360"/>
      <c r="AG126" s="360"/>
      <c r="AH126" s="360"/>
      <c r="AI126" s="360"/>
      <c r="AJ126" s="360"/>
      <c r="AK126" s="360"/>
      <c r="AL126" s="361"/>
    </row>
    <row r="127" spans="1:38">
      <c r="A127" s="359"/>
      <c r="B127" s="369">
        <v>62</v>
      </c>
      <c r="C127" s="375"/>
      <c r="D127" s="376"/>
      <c r="F127" s="360"/>
      <c r="G127" s="360"/>
      <c r="H127" s="360"/>
      <c r="I127" s="360"/>
      <c r="J127" s="360"/>
      <c r="K127" s="360"/>
      <c r="L127" s="360"/>
      <c r="M127" s="360"/>
      <c r="N127" s="360"/>
      <c r="O127" s="360"/>
      <c r="P127" s="360"/>
      <c r="Q127" s="360"/>
      <c r="R127" s="360"/>
      <c r="S127" s="361"/>
      <c r="T127" s="359"/>
      <c r="U127" s="369">
        <v>62</v>
      </c>
      <c r="V127" s="375"/>
      <c r="W127" s="376"/>
      <c r="Y127" s="360"/>
      <c r="Z127" s="360"/>
      <c r="AA127" s="360"/>
      <c r="AB127" s="360"/>
      <c r="AC127" s="360"/>
      <c r="AD127" s="360"/>
      <c r="AE127" s="360"/>
      <c r="AF127" s="360"/>
      <c r="AG127" s="360"/>
      <c r="AH127" s="360"/>
      <c r="AI127" s="360"/>
      <c r="AJ127" s="360"/>
      <c r="AK127" s="360"/>
      <c r="AL127" s="361"/>
    </row>
    <row r="128" spans="1:38">
      <c r="A128" s="359"/>
      <c r="B128" s="369">
        <v>63</v>
      </c>
      <c r="C128" s="375"/>
      <c r="D128" s="376"/>
      <c r="F128" s="360"/>
      <c r="G128" s="360"/>
      <c r="H128" s="360"/>
      <c r="I128" s="360"/>
      <c r="J128" s="360"/>
      <c r="K128" s="360"/>
      <c r="L128" s="360"/>
      <c r="M128" s="360"/>
      <c r="N128" s="360"/>
      <c r="O128" s="360"/>
      <c r="P128" s="360"/>
      <c r="Q128" s="360"/>
      <c r="R128" s="360"/>
      <c r="S128" s="361"/>
      <c r="T128" s="359"/>
      <c r="U128" s="369">
        <v>63</v>
      </c>
      <c r="V128" s="375"/>
      <c r="W128" s="376"/>
      <c r="Y128" s="360"/>
      <c r="Z128" s="360"/>
      <c r="AA128" s="360"/>
      <c r="AB128" s="360"/>
      <c r="AC128" s="360"/>
      <c r="AD128" s="360"/>
      <c r="AE128" s="360"/>
      <c r="AF128" s="360"/>
      <c r="AG128" s="360"/>
      <c r="AH128" s="360"/>
      <c r="AI128" s="360"/>
      <c r="AJ128" s="360"/>
      <c r="AK128" s="360"/>
      <c r="AL128" s="361"/>
    </row>
    <row r="129" spans="1:38">
      <c r="A129" s="359"/>
      <c r="B129" s="369">
        <v>64</v>
      </c>
      <c r="C129" s="375"/>
      <c r="D129" s="376"/>
      <c r="F129" s="360"/>
      <c r="G129" s="360"/>
      <c r="H129" s="360"/>
      <c r="I129" s="360"/>
      <c r="J129" s="360"/>
      <c r="K129" s="360"/>
      <c r="L129" s="360"/>
      <c r="M129" s="360"/>
      <c r="N129" s="360"/>
      <c r="O129" s="360"/>
      <c r="P129" s="360"/>
      <c r="Q129" s="360"/>
      <c r="R129" s="360"/>
      <c r="S129" s="361"/>
      <c r="T129" s="359"/>
      <c r="U129" s="369">
        <v>64</v>
      </c>
      <c r="V129" s="375"/>
      <c r="W129" s="376"/>
      <c r="Y129" s="360"/>
      <c r="Z129" s="360"/>
      <c r="AA129" s="360"/>
      <c r="AB129" s="360"/>
      <c r="AC129" s="360"/>
      <c r="AD129" s="360"/>
      <c r="AE129" s="360"/>
      <c r="AF129" s="360"/>
      <c r="AG129" s="360"/>
      <c r="AH129" s="360"/>
      <c r="AI129" s="360"/>
      <c r="AJ129" s="360"/>
      <c r="AK129" s="360"/>
      <c r="AL129" s="361"/>
    </row>
    <row r="130" spans="1:38">
      <c r="A130" s="359"/>
      <c r="B130" s="369">
        <v>65</v>
      </c>
      <c r="C130" s="375"/>
      <c r="D130" s="376"/>
      <c r="F130" s="360"/>
      <c r="G130" s="360"/>
      <c r="H130" s="360"/>
      <c r="I130" s="360"/>
      <c r="J130" s="360"/>
      <c r="K130" s="360"/>
      <c r="L130" s="360"/>
      <c r="M130" s="360"/>
      <c r="N130" s="360"/>
      <c r="O130" s="360"/>
      <c r="P130" s="360"/>
      <c r="Q130" s="360"/>
      <c r="R130" s="360"/>
      <c r="S130" s="361"/>
      <c r="T130" s="359"/>
      <c r="U130" s="369">
        <v>65</v>
      </c>
      <c r="V130" s="375"/>
      <c r="W130" s="376"/>
      <c r="Y130" s="360"/>
      <c r="Z130" s="360"/>
      <c r="AA130" s="360"/>
      <c r="AB130" s="360"/>
      <c r="AC130" s="360"/>
      <c r="AD130" s="360"/>
      <c r="AE130" s="360"/>
      <c r="AF130" s="360"/>
      <c r="AG130" s="360"/>
      <c r="AH130" s="360"/>
      <c r="AI130" s="360"/>
      <c r="AJ130" s="360"/>
      <c r="AK130" s="360"/>
      <c r="AL130" s="361"/>
    </row>
    <row r="131" spans="1:38">
      <c r="A131" s="359"/>
      <c r="B131" s="369">
        <v>66</v>
      </c>
      <c r="C131" s="375"/>
      <c r="D131" s="376"/>
      <c r="F131" s="360"/>
      <c r="G131" s="360"/>
      <c r="H131" s="360"/>
      <c r="I131" s="360"/>
      <c r="J131" s="360"/>
      <c r="K131" s="360"/>
      <c r="L131" s="360"/>
      <c r="M131" s="360"/>
      <c r="N131" s="360"/>
      <c r="O131" s="360"/>
      <c r="P131" s="360"/>
      <c r="Q131" s="360"/>
      <c r="R131" s="360"/>
      <c r="S131" s="361"/>
      <c r="T131" s="359"/>
      <c r="U131" s="369">
        <v>66</v>
      </c>
      <c r="V131" s="375"/>
      <c r="W131" s="376"/>
      <c r="Y131" s="360"/>
      <c r="Z131" s="360"/>
      <c r="AA131" s="360"/>
      <c r="AB131" s="360"/>
      <c r="AC131" s="360"/>
      <c r="AD131" s="360"/>
      <c r="AE131" s="360"/>
      <c r="AF131" s="360"/>
      <c r="AG131" s="360"/>
      <c r="AH131" s="360"/>
      <c r="AI131" s="360"/>
      <c r="AJ131" s="360"/>
      <c r="AK131" s="360"/>
      <c r="AL131" s="361"/>
    </row>
    <row r="132" spans="1:38">
      <c r="A132" s="359"/>
      <c r="B132" s="369">
        <v>67</v>
      </c>
      <c r="C132" s="375"/>
      <c r="D132" s="376"/>
      <c r="F132" s="360"/>
      <c r="G132" s="360"/>
      <c r="H132" s="360"/>
      <c r="I132" s="360"/>
      <c r="J132" s="360"/>
      <c r="K132" s="360"/>
      <c r="L132" s="360"/>
      <c r="M132" s="360"/>
      <c r="N132" s="360"/>
      <c r="O132" s="360"/>
      <c r="P132" s="360"/>
      <c r="Q132" s="360"/>
      <c r="R132" s="360"/>
      <c r="S132" s="361"/>
      <c r="T132" s="359"/>
      <c r="U132" s="369">
        <v>67</v>
      </c>
      <c r="V132" s="375"/>
      <c r="W132" s="376"/>
      <c r="Y132" s="360"/>
      <c r="Z132" s="360"/>
      <c r="AA132" s="360"/>
      <c r="AB132" s="360"/>
      <c r="AC132" s="360"/>
      <c r="AD132" s="360"/>
      <c r="AE132" s="360"/>
      <c r="AF132" s="360"/>
      <c r="AG132" s="360"/>
      <c r="AH132" s="360"/>
      <c r="AI132" s="360"/>
      <c r="AJ132" s="360"/>
      <c r="AK132" s="360"/>
      <c r="AL132" s="361"/>
    </row>
    <row r="133" spans="1:38">
      <c r="A133" s="359"/>
      <c r="B133" s="369">
        <v>68</v>
      </c>
      <c r="C133" s="375"/>
      <c r="D133" s="376"/>
      <c r="F133" s="360"/>
      <c r="G133" s="360"/>
      <c r="H133" s="360"/>
      <c r="I133" s="360"/>
      <c r="J133" s="360"/>
      <c r="K133" s="360"/>
      <c r="L133" s="360"/>
      <c r="M133" s="360"/>
      <c r="N133" s="360"/>
      <c r="O133" s="360"/>
      <c r="P133" s="360"/>
      <c r="Q133" s="360"/>
      <c r="R133" s="360"/>
      <c r="S133" s="361"/>
      <c r="T133" s="359"/>
      <c r="U133" s="369">
        <v>68</v>
      </c>
      <c r="V133" s="375"/>
      <c r="W133" s="376"/>
      <c r="Y133" s="360"/>
      <c r="Z133" s="360"/>
      <c r="AA133" s="360"/>
      <c r="AB133" s="360"/>
      <c r="AC133" s="360"/>
      <c r="AD133" s="360"/>
      <c r="AE133" s="360"/>
      <c r="AF133" s="360"/>
      <c r="AG133" s="360"/>
      <c r="AH133" s="360"/>
      <c r="AI133" s="360"/>
      <c r="AJ133" s="360"/>
      <c r="AK133" s="360"/>
      <c r="AL133" s="361"/>
    </row>
    <row r="134" spans="1:38">
      <c r="A134" s="359"/>
      <c r="B134" s="369">
        <v>69</v>
      </c>
      <c r="C134" s="375"/>
      <c r="D134" s="376"/>
      <c r="F134" s="360"/>
      <c r="G134" s="360"/>
      <c r="H134" s="360"/>
      <c r="I134" s="360"/>
      <c r="J134" s="360"/>
      <c r="K134" s="360"/>
      <c r="L134" s="360"/>
      <c r="M134" s="360"/>
      <c r="N134" s="360"/>
      <c r="O134" s="360"/>
      <c r="P134" s="360"/>
      <c r="Q134" s="360"/>
      <c r="R134" s="360"/>
      <c r="S134" s="361"/>
      <c r="T134" s="359"/>
      <c r="U134" s="369">
        <v>69</v>
      </c>
      <c r="V134" s="375"/>
      <c r="W134" s="376"/>
      <c r="Y134" s="360"/>
      <c r="Z134" s="360"/>
      <c r="AA134" s="360"/>
      <c r="AB134" s="360"/>
      <c r="AC134" s="360"/>
      <c r="AD134" s="360"/>
      <c r="AE134" s="360"/>
      <c r="AF134" s="360"/>
      <c r="AG134" s="360"/>
      <c r="AH134" s="360"/>
      <c r="AI134" s="360"/>
      <c r="AJ134" s="360"/>
      <c r="AK134" s="360"/>
      <c r="AL134" s="361"/>
    </row>
    <row r="135" spans="1:38">
      <c r="A135" s="359"/>
      <c r="B135" s="369">
        <v>70</v>
      </c>
      <c r="C135" s="375"/>
      <c r="D135" s="376"/>
      <c r="F135" s="360"/>
      <c r="G135" s="360"/>
      <c r="H135" s="360"/>
      <c r="I135" s="360"/>
      <c r="J135" s="360"/>
      <c r="K135" s="360"/>
      <c r="L135" s="360"/>
      <c r="M135" s="360"/>
      <c r="N135" s="360"/>
      <c r="O135" s="360"/>
      <c r="P135" s="360"/>
      <c r="Q135" s="360"/>
      <c r="R135" s="360"/>
      <c r="S135" s="361"/>
      <c r="T135" s="359"/>
      <c r="U135" s="369">
        <v>70</v>
      </c>
      <c r="V135" s="375"/>
      <c r="W135" s="376"/>
      <c r="Y135" s="360"/>
      <c r="Z135" s="360"/>
      <c r="AA135" s="360"/>
      <c r="AB135" s="360"/>
      <c r="AC135" s="360"/>
      <c r="AD135" s="360"/>
      <c r="AE135" s="360"/>
      <c r="AF135" s="360"/>
      <c r="AG135" s="360"/>
      <c r="AH135" s="360"/>
      <c r="AI135" s="360"/>
      <c r="AJ135" s="360"/>
      <c r="AK135" s="360"/>
      <c r="AL135" s="361"/>
    </row>
    <row r="136" spans="1:38">
      <c r="A136" s="359"/>
      <c r="B136" s="369">
        <v>71</v>
      </c>
      <c r="C136" s="375"/>
      <c r="D136" s="376"/>
      <c r="F136" s="360"/>
      <c r="G136" s="360"/>
      <c r="H136" s="360"/>
      <c r="I136" s="360"/>
      <c r="J136" s="360"/>
      <c r="K136" s="360"/>
      <c r="L136" s="360"/>
      <c r="M136" s="360"/>
      <c r="N136" s="360"/>
      <c r="O136" s="360"/>
      <c r="P136" s="360"/>
      <c r="Q136" s="360"/>
      <c r="R136" s="360"/>
      <c r="S136" s="361"/>
      <c r="T136" s="359"/>
      <c r="U136" s="369">
        <v>71</v>
      </c>
      <c r="V136" s="375"/>
      <c r="W136" s="376"/>
      <c r="Y136" s="360"/>
      <c r="Z136" s="360"/>
      <c r="AA136" s="360"/>
      <c r="AB136" s="360"/>
      <c r="AC136" s="360"/>
      <c r="AD136" s="360"/>
      <c r="AE136" s="360"/>
      <c r="AF136" s="360"/>
      <c r="AG136" s="360"/>
      <c r="AH136" s="360"/>
      <c r="AI136" s="360"/>
      <c r="AJ136" s="360"/>
      <c r="AK136" s="360"/>
      <c r="AL136" s="361"/>
    </row>
    <row r="137" spans="1:38">
      <c r="A137" s="359"/>
      <c r="B137" s="369">
        <v>72</v>
      </c>
      <c r="C137" s="375"/>
      <c r="D137" s="376"/>
      <c r="F137" s="360"/>
      <c r="G137" s="360"/>
      <c r="H137" s="360"/>
      <c r="I137" s="360"/>
      <c r="J137" s="360"/>
      <c r="K137" s="360"/>
      <c r="L137" s="360"/>
      <c r="M137" s="360"/>
      <c r="N137" s="360"/>
      <c r="O137" s="360"/>
      <c r="P137" s="360"/>
      <c r="Q137" s="360"/>
      <c r="R137" s="360"/>
      <c r="S137" s="361"/>
      <c r="T137" s="359"/>
      <c r="U137" s="369">
        <v>72</v>
      </c>
      <c r="V137" s="375"/>
      <c r="W137" s="376"/>
      <c r="Y137" s="360"/>
      <c r="Z137" s="360"/>
      <c r="AA137" s="360"/>
      <c r="AB137" s="360"/>
      <c r="AC137" s="360"/>
      <c r="AD137" s="360"/>
      <c r="AE137" s="360"/>
      <c r="AF137" s="360"/>
      <c r="AG137" s="360"/>
      <c r="AH137" s="360"/>
      <c r="AI137" s="360"/>
      <c r="AJ137" s="360"/>
      <c r="AK137" s="360"/>
      <c r="AL137" s="361"/>
    </row>
    <row r="138" spans="1:38">
      <c r="A138" s="359"/>
      <c r="B138" s="369">
        <v>73</v>
      </c>
      <c r="C138" s="375"/>
      <c r="D138" s="376"/>
      <c r="F138" s="360"/>
      <c r="G138" s="360"/>
      <c r="H138" s="360"/>
      <c r="I138" s="360"/>
      <c r="J138" s="360"/>
      <c r="K138" s="360"/>
      <c r="L138" s="360"/>
      <c r="M138" s="360"/>
      <c r="N138" s="360"/>
      <c r="O138" s="360"/>
      <c r="P138" s="360"/>
      <c r="Q138" s="360"/>
      <c r="R138" s="360"/>
      <c r="S138" s="361"/>
      <c r="T138" s="359"/>
      <c r="U138" s="369">
        <v>73</v>
      </c>
      <c r="V138" s="375"/>
      <c r="W138" s="376"/>
      <c r="Y138" s="360"/>
      <c r="Z138" s="360"/>
      <c r="AA138" s="360"/>
      <c r="AB138" s="360"/>
      <c r="AC138" s="360"/>
      <c r="AD138" s="360"/>
      <c r="AE138" s="360"/>
      <c r="AF138" s="360"/>
      <c r="AG138" s="360"/>
      <c r="AH138" s="360"/>
      <c r="AI138" s="360"/>
      <c r="AJ138" s="360"/>
      <c r="AK138" s="360"/>
      <c r="AL138" s="361"/>
    </row>
    <row r="139" spans="1:38">
      <c r="A139" s="359"/>
      <c r="B139" s="369">
        <v>74</v>
      </c>
      <c r="C139" s="375"/>
      <c r="D139" s="376"/>
      <c r="F139" s="360"/>
      <c r="G139" s="360"/>
      <c r="H139" s="360"/>
      <c r="I139" s="360"/>
      <c r="J139" s="360"/>
      <c r="K139" s="360"/>
      <c r="L139" s="360"/>
      <c r="M139" s="360"/>
      <c r="N139" s="360"/>
      <c r="O139" s="360"/>
      <c r="P139" s="360"/>
      <c r="Q139" s="360"/>
      <c r="R139" s="360"/>
      <c r="S139" s="361"/>
      <c r="T139" s="359"/>
      <c r="U139" s="369">
        <v>74</v>
      </c>
      <c r="V139" s="375"/>
      <c r="W139" s="376"/>
      <c r="Y139" s="360"/>
      <c r="Z139" s="360"/>
      <c r="AA139" s="360"/>
      <c r="AB139" s="360"/>
      <c r="AC139" s="360"/>
      <c r="AD139" s="360"/>
      <c r="AE139" s="360"/>
      <c r="AF139" s="360"/>
      <c r="AG139" s="360"/>
      <c r="AH139" s="360"/>
      <c r="AI139" s="360"/>
      <c r="AJ139" s="360"/>
      <c r="AK139" s="360"/>
      <c r="AL139" s="361"/>
    </row>
    <row r="140" spans="1:38">
      <c r="A140" s="359"/>
      <c r="B140" s="369">
        <v>75</v>
      </c>
      <c r="C140" s="375"/>
      <c r="D140" s="376"/>
      <c r="F140" s="360"/>
      <c r="G140" s="360"/>
      <c r="H140" s="360"/>
      <c r="I140" s="360"/>
      <c r="J140" s="360"/>
      <c r="K140" s="360"/>
      <c r="L140" s="360"/>
      <c r="M140" s="360"/>
      <c r="N140" s="360"/>
      <c r="O140" s="360"/>
      <c r="P140" s="360"/>
      <c r="Q140" s="360"/>
      <c r="R140" s="360"/>
      <c r="S140" s="361"/>
      <c r="T140" s="359"/>
      <c r="U140" s="369">
        <v>75</v>
      </c>
      <c r="V140" s="375"/>
      <c r="W140" s="376"/>
      <c r="Y140" s="360"/>
      <c r="Z140" s="360"/>
      <c r="AA140" s="360"/>
      <c r="AB140" s="360"/>
      <c r="AC140" s="360"/>
      <c r="AD140" s="360"/>
      <c r="AE140" s="360"/>
      <c r="AF140" s="360"/>
      <c r="AG140" s="360"/>
      <c r="AH140" s="360"/>
      <c r="AI140" s="360"/>
      <c r="AJ140" s="360"/>
      <c r="AK140" s="360"/>
      <c r="AL140" s="361"/>
    </row>
    <row r="141" spans="1:38">
      <c r="A141" s="359"/>
      <c r="B141" s="369">
        <v>76</v>
      </c>
      <c r="C141" s="375"/>
      <c r="D141" s="376"/>
      <c r="F141" s="360"/>
      <c r="G141" s="360"/>
      <c r="H141" s="360"/>
      <c r="I141" s="360"/>
      <c r="J141" s="360"/>
      <c r="K141" s="360"/>
      <c r="L141" s="360"/>
      <c r="M141" s="360"/>
      <c r="N141" s="360"/>
      <c r="O141" s="360"/>
      <c r="P141" s="360"/>
      <c r="Q141" s="360"/>
      <c r="R141" s="360"/>
      <c r="S141" s="361"/>
      <c r="T141" s="359"/>
      <c r="U141" s="369">
        <v>76</v>
      </c>
      <c r="V141" s="375"/>
      <c r="W141" s="376"/>
      <c r="Y141" s="360"/>
      <c r="Z141" s="360"/>
      <c r="AA141" s="360"/>
      <c r="AB141" s="360"/>
      <c r="AC141" s="360"/>
      <c r="AD141" s="360"/>
      <c r="AE141" s="360"/>
      <c r="AF141" s="360"/>
      <c r="AG141" s="360"/>
      <c r="AH141" s="360"/>
      <c r="AI141" s="360"/>
      <c r="AJ141" s="360"/>
      <c r="AK141" s="360"/>
      <c r="AL141" s="361"/>
    </row>
    <row r="142" spans="1:38">
      <c r="A142" s="359"/>
      <c r="B142" s="369">
        <v>77</v>
      </c>
      <c r="C142" s="375"/>
      <c r="D142" s="376"/>
      <c r="F142" s="360"/>
      <c r="G142" s="360"/>
      <c r="H142" s="360"/>
      <c r="I142" s="360"/>
      <c r="J142" s="360"/>
      <c r="K142" s="360"/>
      <c r="L142" s="360"/>
      <c r="M142" s="360"/>
      <c r="N142" s="360"/>
      <c r="O142" s="360"/>
      <c r="P142" s="360"/>
      <c r="Q142" s="360"/>
      <c r="R142" s="360"/>
      <c r="S142" s="361"/>
      <c r="T142" s="359"/>
      <c r="U142" s="369">
        <v>77</v>
      </c>
      <c r="V142" s="375"/>
      <c r="W142" s="376"/>
      <c r="Y142" s="360"/>
      <c r="Z142" s="360"/>
      <c r="AA142" s="360"/>
      <c r="AB142" s="360"/>
      <c r="AC142" s="360"/>
      <c r="AD142" s="360"/>
      <c r="AE142" s="360"/>
      <c r="AF142" s="360"/>
      <c r="AG142" s="360"/>
      <c r="AH142" s="360"/>
      <c r="AI142" s="360"/>
      <c r="AJ142" s="360"/>
      <c r="AK142" s="360"/>
      <c r="AL142" s="361"/>
    </row>
    <row r="143" spans="1:38">
      <c r="A143" s="359"/>
      <c r="B143" s="369">
        <v>78</v>
      </c>
      <c r="C143" s="375"/>
      <c r="D143" s="376"/>
      <c r="F143" s="360"/>
      <c r="G143" s="360"/>
      <c r="H143" s="360"/>
      <c r="I143" s="360"/>
      <c r="J143" s="360"/>
      <c r="K143" s="360"/>
      <c r="L143" s="360"/>
      <c r="M143" s="360"/>
      <c r="N143" s="360"/>
      <c r="O143" s="360"/>
      <c r="P143" s="360"/>
      <c r="Q143" s="360"/>
      <c r="R143" s="360"/>
      <c r="S143" s="361"/>
      <c r="T143" s="359"/>
      <c r="U143" s="369">
        <v>78</v>
      </c>
      <c r="V143" s="375"/>
      <c r="W143" s="376"/>
      <c r="Y143" s="360"/>
      <c r="Z143" s="360"/>
      <c r="AA143" s="360"/>
      <c r="AB143" s="360"/>
      <c r="AC143" s="360"/>
      <c r="AD143" s="360"/>
      <c r="AE143" s="360"/>
      <c r="AF143" s="360"/>
      <c r="AG143" s="360"/>
      <c r="AH143" s="360"/>
      <c r="AI143" s="360"/>
      <c r="AJ143" s="360"/>
      <c r="AK143" s="360"/>
      <c r="AL143" s="361"/>
    </row>
    <row r="144" spans="1:38">
      <c r="A144" s="359"/>
      <c r="B144" s="369">
        <v>79</v>
      </c>
      <c r="C144" s="375"/>
      <c r="D144" s="376"/>
      <c r="F144" s="360"/>
      <c r="G144" s="360"/>
      <c r="H144" s="360"/>
      <c r="I144" s="360"/>
      <c r="J144" s="360"/>
      <c r="K144" s="360"/>
      <c r="L144" s="360"/>
      <c r="M144" s="360"/>
      <c r="N144" s="360"/>
      <c r="O144" s="360"/>
      <c r="P144" s="360"/>
      <c r="Q144" s="360"/>
      <c r="R144" s="360"/>
      <c r="S144" s="361"/>
      <c r="T144" s="359"/>
      <c r="U144" s="369">
        <v>79</v>
      </c>
      <c r="V144" s="375"/>
      <c r="W144" s="376"/>
      <c r="Y144" s="360"/>
      <c r="Z144" s="360"/>
      <c r="AA144" s="360"/>
      <c r="AB144" s="360"/>
      <c r="AC144" s="360"/>
      <c r="AD144" s="360"/>
      <c r="AE144" s="360"/>
      <c r="AF144" s="360"/>
      <c r="AG144" s="360"/>
      <c r="AH144" s="360"/>
      <c r="AI144" s="360"/>
      <c r="AJ144" s="360"/>
      <c r="AK144" s="360"/>
      <c r="AL144" s="361"/>
    </row>
    <row r="145" spans="1:38">
      <c r="A145" s="359"/>
      <c r="B145" s="369">
        <v>80</v>
      </c>
      <c r="C145" s="375"/>
      <c r="D145" s="376"/>
      <c r="F145" s="360"/>
      <c r="G145" s="360"/>
      <c r="H145" s="360"/>
      <c r="I145" s="360"/>
      <c r="J145" s="360"/>
      <c r="K145" s="360"/>
      <c r="L145" s="360"/>
      <c r="M145" s="360"/>
      <c r="N145" s="360"/>
      <c r="O145" s="360"/>
      <c r="P145" s="360"/>
      <c r="Q145" s="360"/>
      <c r="R145" s="360"/>
      <c r="S145" s="361"/>
      <c r="T145" s="359"/>
      <c r="U145" s="369">
        <v>80</v>
      </c>
      <c r="V145" s="375"/>
      <c r="W145" s="376"/>
      <c r="Y145" s="360"/>
      <c r="Z145" s="360"/>
      <c r="AA145" s="360"/>
      <c r="AB145" s="360"/>
      <c r="AC145" s="360"/>
      <c r="AD145" s="360"/>
      <c r="AE145" s="360"/>
      <c r="AF145" s="360"/>
      <c r="AG145" s="360"/>
      <c r="AH145" s="360"/>
      <c r="AI145" s="360"/>
      <c r="AJ145" s="360"/>
      <c r="AK145" s="360"/>
      <c r="AL145" s="361"/>
    </row>
    <row r="146" spans="1:38">
      <c r="A146" s="359"/>
      <c r="B146" s="369">
        <v>81</v>
      </c>
      <c r="C146" s="375"/>
      <c r="D146" s="376"/>
      <c r="F146" s="360"/>
      <c r="G146" s="360"/>
      <c r="H146" s="360"/>
      <c r="I146" s="360"/>
      <c r="J146" s="360"/>
      <c r="K146" s="360"/>
      <c r="L146" s="360"/>
      <c r="M146" s="360"/>
      <c r="N146" s="360"/>
      <c r="O146" s="360"/>
      <c r="P146" s="360"/>
      <c r="Q146" s="360"/>
      <c r="R146" s="360"/>
      <c r="S146" s="361"/>
      <c r="T146" s="359"/>
      <c r="U146" s="369">
        <v>81</v>
      </c>
      <c r="V146" s="375"/>
      <c r="W146" s="376"/>
      <c r="Y146" s="360"/>
      <c r="Z146" s="360"/>
      <c r="AA146" s="360"/>
      <c r="AB146" s="360"/>
      <c r="AC146" s="360"/>
      <c r="AD146" s="360"/>
      <c r="AE146" s="360"/>
      <c r="AF146" s="360"/>
      <c r="AG146" s="360"/>
      <c r="AH146" s="360"/>
      <c r="AI146" s="360"/>
      <c r="AJ146" s="360"/>
      <c r="AK146" s="360"/>
      <c r="AL146" s="361"/>
    </row>
    <row r="147" spans="1:38">
      <c r="A147" s="359"/>
      <c r="B147" s="369">
        <v>82</v>
      </c>
      <c r="C147" s="375"/>
      <c r="D147" s="376"/>
      <c r="F147" s="360"/>
      <c r="G147" s="360"/>
      <c r="H147" s="360"/>
      <c r="I147" s="360"/>
      <c r="J147" s="360"/>
      <c r="K147" s="360"/>
      <c r="L147" s="360"/>
      <c r="M147" s="360"/>
      <c r="N147" s="360"/>
      <c r="O147" s="360"/>
      <c r="P147" s="360"/>
      <c r="Q147" s="360"/>
      <c r="R147" s="360"/>
      <c r="S147" s="361"/>
      <c r="T147" s="359"/>
      <c r="U147" s="369">
        <v>82</v>
      </c>
      <c r="V147" s="375"/>
      <c r="W147" s="376"/>
      <c r="Y147" s="360"/>
      <c r="Z147" s="360"/>
      <c r="AA147" s="360"/>
      <c r="AB147" s="360"/>
      <c r="AC147" s="360"/>
      <c r="AD147" s="360"/>
      <c r="AE147" s="360"/>
      <c r="AF147" s="360"/>
      <c r="AG147" s="360"/>
      <c r="AH147" s="360"/>
      <c r="AI147" s="360"/>
      <c r="AJ147" s="360"/>
      <c r="AK147" s="360"/>
      <c r="AL147" s="361"/>
    </row>
    <row r="148" spans="1:38">
      <c r="A148" s="359"/>
      <c r="B148" s="369">
        <v>83</v>
      </c>
      <c r="C148" s="375"/>
      <c r="D148" s="376"/>
      <c r="F148" s="360"/>
      <c r="G148" s="360"/>
      <c r="H148" s="360"/>
      <c r="I148" s="360"/>
      <c r="J148" s="360"/>
      <c r="K148" s="360"/>
      <c r="L148" s="360"/>
      <c r="M148" s="360"/>
      <c r="N148" s="360"/>
      <c r="O148" s="360"/>
      <c r="P148" s="360"/>
      <c r="Q148" s="360"/>
      <c r="R148" s="360"/>
      <c r="S148" s="361"/>
      <c r="T148" s="359"/>
      <c r="U148" s="369">
        <v>83</v>
      </c>
      <c r="V148" s="375"/>
      <c r="W148" s="376"/>
      <c r="Y148" s="360"/>
      <c r="Z148" s="360"/>
      <c r="AA148" s="360"/>
      <c r="AB148" s="360"/>
      <c r="AC148" s="360"/>
      <c r="AD148" s="360"/>
      <c r="AE148" s="360"/>
      <c r="AF148" s="360"/>
      <c r="AG148" s="360"/>
      <c r="AH148" s="360"/>
      <c r="AI148" s="360"/>
      <c r="AJ148" s="360"/>
      <c r="AK148" s="360"/>
      <c r="AL148" s="361"/>
    </row>
    <row r="149" spans="1:38">
      <c r="A149" s="359"/>
      <c r="B149" s="369">
        <v>84</v>
      </c>
      <c r="C149" s="375"/>
      <c r="D149" s="376"/>
      <c r="F149" s="360"/>
      <c r="G149" s="360"/>
      <c r="H149" s="360"/>
      <c r="I149" s="360"/>
      <c r="J149" s="360"/>
      <c r="K149" s="360"/>
      <c r="L149" s="360"/>
      <c r="M149" s="360"/>
      <c r="N149" s="360"/>
      <c r="O149" s="360"/>
      <c r="P149" s="360"/>
      <c r="Q149" s="360"/>
      <c r="R149" s="360"/>
      <c r="S149" s="361"/>
      <c r="T149" s="359"/>
      <c r="U149" s="369">
        <v>84</v>
      </c>
      <c r="V149" s="375"/>
      <c r="W149" s="376"/>
      <c r="Y149" s="360"/>
      <c r="Z149" s="360"/>
      <c r="AA149" s="360"/>
      <c r="AB149" s="360"/>
      <c r="AC149" s="360"/>
      <c r="AD149" s="360"/>
      <c r="AE149" s="360"/>
      <c r="AF149" s="360"/>
      <c r="AG149" s="360"/>
      <c r="AH149" s="360"/>
      <c r="AI149" s="360"/>
      <c r="AJ149" s="360"/>
      <c r="AK149" s="360"/>
      <c r="AL149" s="361"/>
    </row>
    <row r="150" spans="1:38">
      <c r="A150" s="359"/>
      <c r="B150" s="369">
        <v>85</v>
      </c>
      <c r="C150" s="375"/>
      <c r="D150" s="376"/>
      <c r="F150" s="360"/>
      <c r="G150" s="360"/>
      <c r="H150" s="360"/>
      <c r="I150" s="360"/>
      <c r="J150" s="360"/>
      <c r="K150" s="360"/>
      <c r="L150" s="360"/>
      <c r="M150" s="360"/>
      <c r="N150" s="360"/>
      <c r="O150" s="360"/>
      <c r="P150" s="360"/>
      <c r="Q150" s="360"/>
      <c r="R150" s="360"/>
      <c r="S150" s="361"/>
      <c r="T150" s="359"/>
      <c r="U150" s="369">
        <v>85</v>
      </c>
      <c r="V150" s="375"/>
      <c r="W150" s="376"/>
      <c r="Y150" s="360"/>
      <c r="Z150" s="360"/>
      <c r="AA150" s="360"/>
      <c r="AB150" s="360"/>
      <c r="AC150" s="360"/>
      <c r="AD150" s="360"/>
      <c r="AE150" s="360"/>
      <c r="AF150" s="360"/>
      <c r="AG150" s="360"/>
      <c r="AH150" s="360"/>
      <c r="AI150" s="360"/>
      <c r="AJ150" s="360"/>
      <c r="AK150" s="360"/>
      <c r="AL150" s="361"/>
    </row>
    <row r="151" spans="1:38">
      <c r="A151" s="359"/>
      <c r="B151" s="369">
        <v>86</v>
      </c>
      <c r="C151" s="375"/>
      <c r="D151" s="376"/>
      <c r="F151" s="360"/>
      <c r="G151" s="360"/>
      <c r="H151" s="360"/>
      <c r="I151" s="360"/>
      <c r="J151" s="360"/>
      <c r="K151" s="360"/>
      <c r="L151" s="360"/>
      <c r="M151" s="360"/>
      <c r="N151" s="360"/>
      <c r="O151" s="360"/>
      <c r="P151" s="360"/>
      <c r="Q151" s="360"/>
      <c r="R151" s="360"/>
      <c r="S151" s="361"/>
      <c r="T151" s="359"/>
      <c r="U151" s="369">
        <v>86</v>
      </c>
      <c r="V151" s="375"/>
      <c r="W151" s="376"/>
      <c r="Y151" s="360"/>
      <c r="Z151" s="360"/>
      <c r="AA151" s="360"/>
      <c r="AB151" s="360"/>
      <c r="AC151" s="360"/>
      <c r="AD151" s="360"/>
      <c r="AE151" s="360"/>
      <c r="AF151" s="360"/>
      <c r="AG151" s="360"/>
      <c r="AH151" s="360"/>
      <c r="AI151" s="360"/>
      <c r="AJ151" s="360"/>
      <c r="AK151" s="360"/>
      <c r="AL151" s="361"/>
    </row>
    <row r="152" spans="1:38">
      <c r="A152" s="359"/>
      <c r="B152" s="369">
        <v>87</v>
      </c>
      <c r="C152" s="375"/>
      <c r="D152" s="376"/>
      <c r="F152" s="360"/>
      <c r="G152" s="360"/>
      <c r="H152" s="360"/>
      <c r="I152" s="360"/>
      <c r="J152" s="360"/>
      <c r="K152" s="360"/>
      <c r="L152" s="360"/>
      <c r="M152" s="360"/>
      <c r="N152" s="360"/>
      <c r="O152" s="360"/>
      <c r="P152" s="360"/>
      <c r="Q152" s="360"/>
      <c r="R152" s="360"/>
      <c r="S152" s="361"/>
      <c r="T152" s="359"/>
      <c r="U152" s="369">
        <v>87</v>
      </c>
      <c r="V152" s="375"/>
      <c r="W152" s="376"/>
      <c r="Y152" s="360"/>
      <c r="Z152" s="360"/>
      <c r="AA152" s="360"/>
      <c r="AB152" s="360"/>
      <c r="AC152" s="360"/>
      <c r="AD152" s="360"/>
      <c r="AE152" s="360"/>
      <c r="AF152" s="360"/>
      <c r="AG152" s="360"/>
      <c r="AH152" s="360"/>
      <c r="AI152" s="360"/>
      <c r="AJ152" s="360"/>
      <c r="AK152" s="360"/>
      <c r="AL152" s="361"/>
    </row>
    <row r="153" spans="1:38">
      <c r="A153" s="359"/>
      <c r="B153" s="369">
        <v>88</v>
      </c>
      <c r="C153" s="375"/>
      <c r="D153" s="376"/>
      <c r="F153" s="360"/>
      <c r="G153" s="360"/>
      <c r="H153" s="360"/>
      <c r="I153" s="360"/>
      <c r="J153" s="360"/>
      <c r="K153" s="360"/>
      <c r="L153" s="360"/>
      <c r="M153" s="360"/>
      <c r="N153" s="360"/>
      <c r="O153" s="360"/>
      <c r="P153" s="360"/>
      <c r="Q153" s="360"/>
      <c r="R153" s="360"/>
      <c r="S153" s="361"/>
      <c r="T153" s="359"/>
      <c r="U153" s="369">
        <v>88</v>
      </c>
      <c r="V153" s="375"/>
      <c r="W153" s="376"/>
      <c r="Y153" s="360"/>
      <c r="Z153" s="360"/>
      <c r="AA153" s="360"/>
      <c r="AB153" s="360"/>
      <c r="AC153" s="360"/>
      <c r="AD153" s="360"/>
      <c r="AE153" s="360"/>
      <c r="AF153" s="360"/>
      <c r="AG153" s="360"/>
      <c r="AH153" s="360"/>
      <c r="AI153" s="360"/>
      <c r="AJ153" s="360"/>
      <c r="AK153" s="360"/>
      <c r="AL153" s="361"/>
    </row>
    <row r="154" spans="1:38">
      <c r="A154" s="359"/>
      <c r="B154" s="369">
        <v>89</v>
      </c>
      <c r="C154" s="375"/>
      <c r="D154" s="376"/>
      <c r="F154" s="360"/>
      <c r="G154" s="360"/>
      <c r="H154" s="360"/>
      <c r="I154" s="360"/>
      <c r="J154" s="360"/>
      <c r="K154" s="360"/>
      <c r="L154" s="360"/>
      <c r="M154" s="360"/>
      <c r="N154" s="360"/>
      <c r="O154" s="360"/>
      <c r="P154" s="360"/>
      <c r="Q154" s="360"/>
      <c r="R154" s="360"/>
      <c r="S154" s="361"/>
      <c r="T154" s="359"/>
      <c r="U154" s="369">
        <v>89</v>
      </c>
      <c r="V154" s="375"/>
      <c r="W154" s="376"/>
      <c r="Y154" s="360"/>
      <c r="Z154" s="360"/>
      <c r="AA154" s="360"/>
      <c r="AB154" s="360"/>
      <c r="AC154" s="360"/>
      <c r="AD154" s="360"/>
      <c r="AE154" s="360"/>
      <c r="AF154" s="360"/>
      <c r="AG154" s="360"/>
      <c r="AH154" s="360"/>
      <c r="AI154" s="360"/>
      <c r="AJ154" s="360"/>
      <c r="AK154" s="360"/>
      <c r="AL154" s="361"/>
    </row>
    <row r="155" spans="1:38">
      <c r="A155" s="359"/>
      <c r="B155" s="369">
        <v>90</v>
      </c>
      <c r="C155" s="375"/>
      <c r="D155" s="376"/>
      <c r="F155" s="360"/>
      <c r="G155" s="360"/>
      <c r="H155" s="360"/>
      <c r="I155" s="360"/>
      <c r="J155" s="360"/>
      <c r="K155" s="360"/>
      <c r="L155" s="360"/>
      <c r="M155" s="360"/>
      <c r="N155" s="360"/>
      <c r="O155" s="360"/>
      <c r="P155" s="360"/>
      <c r="Q155" s="360"/>
      <c r="R155" s="360"/>
      <c r="S155" s="361"/>
      <c r="T155" s="359"/>
      <c r="U155" s="369">
        <v>90</v>
      </c>
      <c r="V155" s="375"/>
      <c r="W155" s="376"/>
      <c r="Y155" s="360"/>
      <c r="Z155" s="360"/>
      <c r="AA155" s="360"/>
      <c r="AB155" s="360"/>
      <c r="AC155" s="360"/>
      <c r="AD155" s="360"/>
      <c r="AE155" s="360"/>
      <c r="AF155" s="360"/>
      <c r="AG155" s="360"/>
      <c r="AH155" s="360"/>
      <c r="AI155" s="360"/>
      <c r="AJ155" s="360"/>
      <c r="AK155" s="360"/>
      <c r="AL155" s="361"/>
    </row>
    <row r="156" spans="1:38">
      <c r="A156" s="359"/>
      <c r="B156" s="369">
        <v>91</v>
      </c>
      <c r="C156" s="375"/>
      <c r="D156" s="376"/>
      <c r="F156" s="360"/>
      <c r="G156" s="360"/>
      <c r="H156" s="360"/>
      <c r="I156" s="360"/>
      <c r="J156" s="360"/>
      <c r="K156" s="360"/>
      <c r="L156" s="360"/>
      <c r="M156" s="360"/>
      <c r="N156" s="360"/>
      <c r="O156" s="360"/>
      <c r="P156" s="360"/>
      <c r="Q156" s="360"/>
      <c r="R156" s="360"/>
      <c r="S156" s="361"/>
      <c r="T156" s="359"/>
      <c r="U156" s="369">
        <v>91</v>
      </c>
      <c r="V156" s="375"/>
      <c r="W156" s="376"/>
      <c r="Y156" s="360"/>
      <c r="Z156" s="360"/>
      <c r="AA156" s="360"/>
      <c r="AB156" s="360"/>
      <c r="AC156" s="360"/>
      <c r="AD156" s="360"/>
      <c r="AE156" s="360"/>
      <c r="AF156" s="360"/>
      <c r="AG156" s="360"/>
      <c r="AH156" s="360"/>
      <c r="AI156" s="360"/>
      <c r="AJ156" s="360"/>
      <c r="AK156" s="360"/>
      <c r="AL156" s="361"/>
    </row>
    <row r="157" spans="1:38">
      <c r="A157" s="359"/>
      <c r="B157" s="369">
        <v>92</v>
      </c>
      <c r="C157" s="375"/>
      <c r="D157" s="376"/>
      <c r="F157" s="360"/>
      <c r="G157" s="360"/>
      <c r="H157" s="360"/>
      <c r="I157" s="360"/>
      <c r="J157" s="360"/>
      <c r="K157" s="360"/>
      <c r="L157" s="360"/>
      <c r="M157" s="360"/>
      <c r="N157" s="360"/>
      <c r="O157" s="360"/>
      <c r="P157" s="360"/>
      <c r="Q157" s="360"/>
      <c r="R157" s="360"/>
      <c r="S157" s="361"/>
      <c r="T157" s="359"/>
      <c r="U157" s="369">
        <v>92</v>
      </c>
      <c r="V157" s="375"/>
      <c r="W157" s="376"/>
      <c r="Y157" s="360"/>
      <c r="Z157" s="360"/>
      <c r="AA157" s="360"/>
      <c r="AB157" s="360"/>
      <c r="AC157" s="360"/>
      <c r="AD157" s="360"/>
      <c r="AE157" s="360"/>
      <c r="AF157" s="360"/>
      <c r="AG157" s="360"/>
      <c r="AH157" s="360"/>
      <c r="AI157" s="360"/>
      <c r="AJ157" s="360"/>
      <c r="AK157" s="360"/>
      <c r="AL157" s="361"/>
    </row>
    <row r="158" spans="1:38">
      <c r="A158" s="359"/>
      <c r="B158" s="369">
        <v>93</v>
      </c>
      <c r="C158" s="375"/>
      <c r="D158" s="376"/>
      <c r="F158" s="360"/>
      <c r="G158" s="360"/>
      <c r="H158" s="360"/>
      <c r="I158" s="360"/>
      <c r="J158" s="360"/>
      <c r="K158" s="360"/>
      <c r="L158" s="360"/>
      <c r="M158" s="360"/>
      <c r="N158" s="360"/>
      <c r="O158" s="360"/>
      <c r="P158" s="360"/>
      <c r="Q158" s="360"/>
      <c r="R158" s="360"/>
      <c r="S158" s="361"/>
      <c r="T158" s="359"/>
      <c r="U158" s="369">
        <v>93</v>
      </c>
      <c r="V158" s="375"/>
      <c r="W158" s="376"/>
      <c r="Y158" s="360"/>
      <c r="Z158" s="360"/>
      <c r="AA158" s="360"/>
      <c r="AB158" s="360"/>
      <c r="AC158" s="360"/>
      <c r="AD158" s="360"/>
      <c r="AE158" s="360"/>
      <c r="AF158" s="360"/>
      <c r="AG158" s="360"/>
      <c r="AH158" s="360"/>
      <c r="AI158" s="360"/>
      <c r="AJ158" s="360"/>
      <c r="AK158" s="360"/>
      <c r="AL158" s="361"/>
    </row>
    <row r="159" spans="1:38">
      <c r="A159" s="359"/>
      <c r="B159" s="369">
        <v>94</v>
      </c>
      <c r="C159" s="375"/>
      <c r="D159" s="376"/>
      <c r="F159" s="360"/>
      <c r="G159" s="360"/>
      <c r="H159" s="360"/>
      <c r="I159" s="360"/>
      <c r="J159" s="360"/>
      <c r="K159" s="360"/>
      <c r="L159" s="360"/>
      <c r="M159" s="360"/>
      <c r="N159" s="360"/>
      <c r="O159" s="360"/>
      <c r="P159" s="360"/>
      <c r="Q159" s="360"/>
      <c r="R159" s="360"/>
      <c r="S159" s="361"/>
      <c r="T159" s="359"/>
      <c r="U159" s="369">
        <v>94</v>
      </c>
      <c r="V159" s="375"/>
      <c r="W159" s="376"/>
      <c r="Y159" s="360"/>
      <c r="Z159" s="360"/>
      <c r="AA159" s="360"/>
      <c r="AB159" s="360"/>
      <c r="AC159" s="360"/>
      <c r="AD159" s="360"/>
      <c r="AE159" s="360"/>
      <c r="AF159" s="360"/>
      <c r="AG159" s="360"/>
      <c r="AH159" s="360"/>
      <c r="AI159" s="360"/>
      <c r="AJ159" s="360"/>
      <c r="AK159" s="360"/>
      <c r="AL159" s="361"/>
    </row>
    <row r="160" spans="1:38">
      <c r="A160" s="359"/>
      <c r="B160" s="369">
        <v>95</v>
      </c>
      <c r="C160" s="375"/>
      <c r="D160" s="376"/>
      <c r="F160" s="360"/>
      <c r="G160" s="360"/>
      <c r="H160" s="360"/>
      <c r="I160" s="360"/>
      <c r="J160" s="360"/>
      <c r="K160" s="360"/>
      <c r="L160" s="360"/>
      <c r="M160" s="360"/>
      <c r="N160" s="360"/>
      <c r="O160" s="360"/>
      <c r="P160" s="360"/>
      <c r="Q160" s="360"/>
      <c r="R160" s="360"/>
      <c r="S160" s="361"/>
      <c r="T160" s="359"/>
      <c r="U160" s="369">
        <v>95</v>
      </c>
      <c r="V160" s="375"/>
      <c r="W160" s="376"/>
      <c r="Y160" s="360"/>
      <c r="Z160" s="360"/>
      <c r="AA160" s="360"/>
      <c r="AB160" s="360"/>
      <c r="AC160" s="360"/>
      <c r="AD160" s="360"/>
      <c r="AE160" s="360"/>
      <c r="AF160" s="360"/>
      <c r="AG160" s="360"/>
      <c r="AH160" s="360"/>
      <c r="AI160" s="360"/>
      <c r="AJ160" s="360"/>
      <c r="AK160" s="360"/>
      <c r="AL160" s="361"/>
    </row>
    <row r="161" spans="1:38">
      <c r="A161" s="359"/>
      <c r="B161" s="369">
        <v>96</v>
      </c>
      <c r="C161" s="375"/>
      <c r="D161" s="376"/>
      <c r="F161" s="360"/>
      <c r="G161" s="360"/>
      <c r="H161" s="360"/>
      <c r="I161" s="360"/>
      <c r="J161" s="360"/>
      <c r="K161" s="360"/>
      <c r="L161" s="360"/>
      <c r="M161" s="360"/>
      <c r="N161" s="360"/>
      <c r="O161" s="360"/>
      <c r="P161" s="360"/>
      <c r="Q161" s="360"/>
      <c r="R161" s="360"/>
      <c r="S161" s="361"/>
      <c r="T161" s="359"/>
      <c r="U161" s="369">
        <v>96</v>
      </c>
      <c r="V161" s="375"/>
      <c r="W161" s="376"/>
      <c r="Y161" s="360"/>
      <c r="Z161" s="360"/>
      <c r="AA161" s="360"/>
      <c r="AB161" s="360"/>
      <c r="AC161" s="360"/>
      <c r="AD161" s="360"/>
      <c r="AE161" s="360"/>
      <c r="AF161" s="360"/>
      <c r="AG161" s="360"/>
      <c r="AH161" s="360"/>
      <c r="AI161" s="360"/>
      <c r="AJ161" s="360"/>
      <c r="AK161" s="360"/>
      <c r="AL161" s="361"/>
    </row>
    <row r="162" spans="1:38">
      <c r="A162" s="359"/>
      <c r="B162" s="369">
        <v>97</v>
      </c>
      <c r="C162" s="375"/>
      <c r="D162" s="376"/>
      <c r="F162" s="360"/>
      <c r="G162" s="360"/>
      <c r="H162" s="360"/>
      <c r="I162" s="360"/>
      <c r="J162" s="360"/>
      <c r="K162" s="360"/>
      <c r="L162" s="360"/>
      <c r="M162" s="360"/>
      <c r="N162" s="360"/>
      <c r="O162" s="360"/>
      <c r="P162" s="360"/>
      <c r="Q162" s="360"/>
      <c r="R162" s="360"/>
      <c r="S162" s="361"/>
      <c r="T162" s="359"/>
      <c r="U162" s="369">
        <v>97</v>
      </c>
      <c r="V162" s="375"/>
      <c r="W162" s="376"/>
      <c r="Y162" s="360"/>
      <c r="Z162" s="360"/>
      <c r="AA162" s="360"/>
      <c r="AB162" s="360"/>
      <c r="AC162" s="360"/>
      <c r="AD162" s="360"/>
      <c r="AE162" s="360"/>
      <c r="AF162" s="360"/>
      <c r="AG162" s="360"/>
      <c r="AH162" s="360"/>
      <c r="AI162" s="360"/>
      <c r="AJ162" s="360"/>
      <c r="AK162" s="360"/>
      <c r="AL162" s="361"/>
    </row>
    <row r="163" spans="1:38">
      <c r="A163" s="359"/>
      <c r="B163" s="369">
        <v>98</v>
      </c>
      <c r="C163" s="375"/>
      <c r="D163" s="376"/>
      <c r="F163" s="360"/>
      <c r="G163" s="360"/>
      <c r="H163" s="360"/>
      <c r="I163" s="360"/>
      <c r="J163" s="360"/>
      <c r="K163" s="360"/>
      <c r="L163" s="360"/>
      <c r="M163" s="360"/>
      <c r="N163" s="360"/>
      <c r="O163" s="360"/>
      <c r="P163" s="360"/>
      <c r="Q163" s="360"/>
      <c r="R163" s="360"/>
      <c r="S163" s="361"/>
      <c r="T163" s="359"/>
      <c r="U163" s="369">
        <v>98</v>
      </c>
      <c r="V163" s="375"/>
      <c r="W163" s="376"/>
      <c r="Y163" s="360"/>
      <c r="Z163" s="360"/>
      <c r="AA163" s="360"/>
      <c r="AB163" s="360"/>
      <c r="AC163" s="360"/>
      <c r="AD163" s="360"/>
      <c r="AE163" s="360"/>
      <c r="AF163" s="360"/>
      <c r="AG163" s="360"/>
      <c r="AH163" s="360"/>
      <c r="AI163" s="360"/>
      <c r="AJ163" s="360"/>
      <c r="AK163" s="360"/>
      <c r="AL163" s="361"/>
    </row>
    <row r="164" spans="1:38">
      <c r="A164" s="359"/>
      <c r="B164" s="369">
        <v>99</v>
      </c>
      <c r="C164" s="375"/>
      <c r="D164" s="376"/>
      <c r="F164" s="360"/>
      <c r="G164" s="360"/>
      <c r="H164" s="360"/>
      <c r="I164" s="360"/>
      <c r="J164" s="360"/>
      <c r="K164" s="360"/>
      <c r="L164" s="360"/>
      <c r="M164" s="360"/>
      <c r="N164" s="360"/>
      <c r="O164" s="360"/>
      <c r="P164" s="360"/>
      <c r="Q164" s="360"/>
      <c r="R164" s="360"/>
      <c r="S164" s="361"/>
      <c r="T164" s="359"/>
      <c r="U164" s="369">
        <v>99</v>
      </c>
      <c r="V164" s="375"/>
      <c r="W164" s="376"/>
      <c r="Y164" s="360"/>
      <c r="Z164" s="360"/>
      <c r="AA164" s="360"/>
      <c r="AB164" s="360"/>
      <c r="AC164" s="360"/>
      <c r="AD164" s="360"/>
      <c r="AE164" s="360"/>
      <c r="AF164" s="360"/>
      <c r="AG164" s="360"/>
      <c r="AH164" s="360"/>
      <c r="AI164" s="360"/>
      <c r="AJ164" s="360"/>
      <c r="AK164" s="360"/>
      <c r="AL164" s="361"/>
    </row>
    <row r="165" spans="1:38">
      <c r="A165" s="359"/>
      <c r="B165" s="369">
        <v>100</v>
      </c>
      <c r="C165" s="375"/>
      <c r="D165" s="376"/>
      <c r="F165" s="360"/>
      <c r="G165" s="360"/>
      <c r="H165" s="360"/>
      <c r="I165" s="360"/>
      <c r="J165" s="360"/>
      <c r="K165" s="360"/>
      <c r="L165" s="360"/>
      <c r="M165" s="360"/>
      <c r="N165" s="360"/>
      <c r="O165" s="360"/>
      <c r="P165" s="360"/>
      <c r="Q165" s="360"/>
      <c r="R165" s="360"/>
      <c r="S165" s="361"/>
      <c r="T165" s="359"/>
      <c r="U165" s="369">
        <v>100</v>
      </c>
      <c r="V165" s="375"/>
      <c r="W165" s="376"/>
      <c r="Y165" s="360"/>
      <c r="Z165" s="360"/>
      <c r="AA165" s="360"/>
      <c r="AB165" s="360"/>
      <c r="AC165" s="360"/>
      <c r="AD165" s="360"/>
      <c r="AE165" s="360"/>
      <c r="AF165" s="360"/>
      <c r="AG165" s="360"/>
      <c r="AH165" s="360"/>
      <c r="AI165" s="360"/>
      <c r="AJ165" s="360"/>
      <c r="AK165" s="360"/>
      <c r="AL165" s="361"/>
    </row>
    <row r="166" spans="1:38">
      <c r="A166" s="359"/>
      <c r="B166" s="369">
        <v>101</v>
      </c>
      <c r="C166" s="375"/>
      <c r="D166" s="376"/>
      <c r="F166" s="360"/>
      <c r="G166" s="360"/>
      <c r="H166" s="360"/>
      <c r="I166" s="360"/>
      <c r="J166" s="360"/>
      <c r="K166" s="360"/>
      <c r="L166" s="360"/>
      <c r="M166" s="360"/>
      <c r="N166" s="360"/>
      <c r="O166" s="360"/>
      <c r="P166" s="360"/>
      <c r="Q166" s="360"/>
      <c r="R166" s="360"/>
      <c r="S166" s="361"/>
      <c r="T166" s="359"/>
      <c r="U166" s="369">
        <v>101</v>
      </c>
      <c r="V166" s="375"/>
      <c r="W166" s="376"/>
      <c r="Y166" s="360"/>
      <c r="Z166" s="360"/>
      <c r="AA166" s="360"/>
      <c r="AB166" s="360"/>
      <c r="AC166" s="360"/>
      <c r="AD166" s="360"/>
      <c r="AE166" s="360"/>
      <c r="AF166" s="360"/>
      <c r="AG166" s="360"/>
      <c r="AH166" s="360"/>
      <c r="AI166" s="360"/>
      <c r="AJ166" s="360"/>
      <c r="AK166" s="360"/>
      <c r="AL166" s="361"/>
    </row>
    <row r="167" spans="1:38">
      <c r="A167" s="359"/>
      <c r="B167" s="369">
        <v>102</v>
      </c>
      <c r="C167" s="375"/>
      <c r="D167" s="376"/>
      <c r="F167" s="360"/>
      <c r="G167" s="360"/>
      <c r="H167" s="360"/>
      <c r="I167" s="360"/>
      <c r="J167" s="360"/>
      <c r="K167" s="360"/>
      <c r="L167" s="360"/>
      <c r="M167" s="360"/>
      <c r="N167" s="360"/>
      <c r="O167" s="360"/>
      <c r="P167" s="360"/>
      <c r="Q167" s="360"/>
      <c r="R167" s="360"/>
      <c r="S167" s="361"/>
      <c r="T167" s="359"/>
      <c r="U167" s="369">
        <v>102</v>
      </c>
      <c r="V167" s="375"/>
      <c r="W167" s="376"/>
      <c r="Y167" s="360"/>
      <c r="Z167" s="360"/>
      <c r="AA167" s="360"/>
      <c r="AB167" s="360"/>
      <c r="AC167" s="360"/>
      <c r="AD167" s="360"/>
      <c r="AE167" s="360"/>
      <c r="AF167" s="360"/>
      <c r="AG167" s="360"/>
      <c r="AH167" s="360"/>
      <c r="AI167" s="360"/>
      <c r="AJ167" s="360"/>
      <c r="AK167" s="360"/>
      <c r="AL167" s="361"/>
    </row>
    <row r="168" spans="1:38">
      <c r="A168" s="359"/>
      <c r="B168" s="369">
        <v>103</v>
      </c>
      <c r="C168" s="375"/>
      <c r="D168" s="376"/>
      <c r="F168" s="360"/>
      <c r="G168" s="360"/>
      <c r="H168" s="360"/>
      <c r="I168" s="360"/>
      <c r="J168" s="360"/>
      <c r="K168" s="360"/>
      <c r="L168" s="360"/>
      <c r="M168" s="360"/>
      <c r="N168" s="360"/>
      <c r="O168" s="360"/>
      <c r="P168" s="360"/>
      <c r="Q168" s="360"/>
      <c r="R168" s="360"/>
      <c r="S168" s="361"/>
      <c r="T168" s="359"/>
      <c r="U168" s="369">
        <v>103</v>
      </c>
      <c r="V168" s="375"/>
      <c r="W168" s="376"/>
      <c r="Y168" s="360"/>
      <c r="Z168" s="360"/>
      <c r="AA168" s="360"/>
      <c r="AB168" s="360"/>
      <c r="AC168" s="360"/>
      <c r="AD168" s="360"/>
      <c r="AE168" s="360"/>
      <c r="AF168" s="360"/>
      <c r="AG168" s="360"/>
      <c r="AH168" s="360"/>
      <c r="AI168" s="360"/>
      <c r="AJ168" s="360"/>
      <c r="AK168" s="360"/>
      <c r="AL168" s="361"/>
    </row>
    <row r="169" spans="1:38">
      <c r="A169" s="359"/>
      <c r="B169" s="369">
        <v>104</v>
      </c>
      <c r="C169" s="375"/>
      <c r="D169" s="376"/>
      <c r="F169" s="360"/>
      <c r="G169" s="360"/>
      <c r="H169" s="360"/>
      <c r="I169" s="360"/>
      <c r="J169" s="360"/>
      <c r="K169" s="360"/>
      <c r="L169" s="360"/>
      <c r="M169" s="360"/>
      <c r="N169" s="360"/>
      <c r="O169" s="360"/>
      <c r="P169" s="360"/>
      <c r="Q169" s="360"/>
      <c r="R169" s="360"/>
      <c r="S169" s="361"/>
      <c r="T169" s="359"/>
      <c r="U169" s="369">
        <v>104</v>
      </c>
      <c r="V169" s="375"/>
      <c r="W169" s="376"/>
      <c r="Y169" s="360"/>
      <c r="Z169" s="360"/>
      <c r="AA169" s="360"/>
      <c r="AB169" s="360"/>
      <c r="AC169" s="360"/>
      <c r="AD169" s="360"/>
      <c r="AE169" s="360"/>
      <c r="AF169" s="360"/>
      <c r="AG169" s="360"/>
      <c r="AH169" s="360"/>
      <c r="AI169" s="360"/>
      <c r="AJ169" s="360"/>
      <c r="AK169" s="360"/>
      <c r="AL169" s="361"/>
    </row>
    <row r="170" spans="1:38">
      <c r="A170" s="359"/>
      <c r="B170" s="369">
        <v>105</v>
      </c>
      <c r="C170" s="375"/>
      <c r="D170" s="376"/>
      <c r="F170" s="360"/>
      <c r="G170" s="360"/>
      <c r="H170" s="360"/>
      <c r="I170" s="360"/>
      <c r="J170" s="360"/>
      <c r="K170" s="360"/>
      <c r="L170" s="360"/>
      <c r="M170" s="360"/>
      <c r="N170" s="360"/>
      <c r="O170" s="360"/>
      <c r="P170" s="360"/>
      <c r="Q170" s="360"/>
      <c r="R170" s="360"/>
      <c r="S170" s="361"/>
      <c r="T170" s="359"/>
      <c r="U170" s="369">
        <v>105</v>
      </c>
      <c r="V170" s="375"/>
      <c r="W170" s="376"/>
      <c r="Y170" s="360"/>
      <c r="Z170" s="360"/>
      <c r="AA170" s="360"/>
      <c r="AB170" s="360"/>
      <c r="AC170" s="360"/>
      <c r="AD170" s="360"/>
      <c r="AE170" s="360"/>
      <c r="AF170" s="360"/>
      <c r="AG170" s="360"/>
      <c r="AH170" s="360"/>
      <c r="AI170" s="360"/>
      <c r="AJ170" s="360"/>
      <c r="AK170" s="360"/>
      <c r="AL170" s="361"/>
    </row>
    <row r="171" spans="1:38">
      <c r="A171" s="359"/>
      <c r="B171" s="369">
        <v>106</v>
      </c>
      <c r="C171" s="375"/>
      <c r="D171" s="376"/>
      <c r="F171" s="360"/>
      <c r="G171" s="360"/>
      <c r="H171" s="360"/>
      <c r="I171" s="360"/>
      <c r="J171" s="360"/>
      <c r="K171" s="360"/>
      <c r="L171" s="360"/>
      <c r="M171" s="360"/>
      <c r="N171" s="360"/>
      <c r="O171" s="360"/>
      <c r="P171" s="360"/>
      <c r="Q171" s="360"/>
      <c r="R171" s="360"/>
      <c r="S171" s="361"/>
      <c r="T171" s="359"/>
      <c r="U171" s="369">
        <v>106</v>
      </c>
      <c r="V171" s="375"/>
      <c r="W171" s="376"/>
      <c r="Y171" s="360"/>
      <c r="Z171" s="360"/>
      <c r="AA171" s="360"/>
      <c r="AB171" s="360"/>
      <c r="AC171" s="360"/>
      <c r="AD171" s="360"/>
      <c r="AE171" s="360"/>
      <c r="AF171" s="360"/>
      <c r="AG171" s="360"/>
      <c r="AH171" s="360"/>
      <c r="AI171" s="360"/>
      <c r="AJ171" s="360"/>
      <c r="AK171" s="360"/>
      <c r="AL171" s="361"/>
    </row>
    <row r="172" spans="1:38">
      <c r="A172" s="359"/>
      <c r="B172" s="369">
        <v>107</v>
      </c>
      <c r="C172" s="375"/>
      <c r="D172" s="376"/>
      <c r="F172" s="360"/>
      <c r="G172" s="360"/>
      <c r="H172" s="360"/>
      <c r="I172" s="360"/>
      <c r="J172" s="360"/>
      <c r="K172" s="360"/>
      <c r="L172" s="360"/>
      <c r="M172" s="360"/>
      <c r="N172" s="360"/>
      <c r="O172" s="360"/>
      <c r="P172" s="360"/>
      <c r="Q172" s="360"/>
      <c r="R172" s="360"/>
      <c r="S172" s="361"/>
      <c r="T172" s="359"/>
      <c r="U172" s="369">
        <v>107</v>
      </c>
      <c r="V172" s="375"/>
      <c r="W172" s="376"/>
      <c r="Y172" s="360"/>
      <c r="Z172" s="360"/>
      <c r="AA172" s="360"/>
      <c r="AB172" s="360"/>
      <c r="AC172" s="360"/>
      <c r="AD172" s="360"/>
      <c r="AE172" s="360"/>
      <c r="AF172" s="360"/>
      <c r="AG172" s="360"/>
      <c r="AH172" s="360"/>
      <c r="AI172" s="360"/>
      <c r="AJ172" s="360"/>
      <c r="AK172" s="360"/>
      <c r="AL172" s="361"/>
    </row>
    <row r="173" spans="1:38">
      <c r="A173" s="359"/>
      <c r="B173" s="369">
        <v>108</v>
      </c>
      <c r="C173" s="375"/>
      <c r="D173" s="376"/>
      <c r="F173" s="360"/>
      <c r="G173" s="360"/>
      <c r="H173" s="360"/>
      <c r="I173" s="360"/>
      <c r="J173" s="360"/>
      <c r="K173" s="360"/>
      <c r="L173" s="360"/>
      <c r="M173" s="360"/>
      <c r="N173" s="360"/>
      <c r="O173" s="360"/>
      <c r="P173" s="360"/>
      <c r="Q173" s="360"/>
      <c r="R173" s="360"/>
      <c r="S173" s="361"/>
      <c r="T173" s="359"/>
      <c r="U173" s="369">
        <v>108</v>
      </c>
      <c r="V173" s="375"/>
      <c r="W173" s="376"/>
      <c r="Y173" s="360"/>
      <c r="Z173" s="360"/>
      <c r="AA173" s="360"/>
      <c r="AB173" s="360"/>
      <c r="AC173" s="360"/>
      <c r="AD173" s="360"/>
      <c r="AE173" s="360"/>
      <c r="AF173" s="360"/>
      <c r="AG173" s="360"/>
      <c r="AH173" s="360"/>
      <c r="AI173" s="360"/>
      <c r="AJ173" s="360"/>
      <c r="AK173" s="360"/>
      <c r="AL173" s="361"/>
    </row>
    <row r="174" spans="1:38">
      <c r="A174" s="359"/>
      <c r="B174" s="369">
        <v>109</v>
      </c>
      <c r="C174" s="375"/>
      <c r="D174" s="376"/>
      <c r="F174" s="360"/>
      <c r="G174" s="360"/>
      <c r="H174" s="360"/>
      <c r="I174" s="360"/>
      <c r="J174" s="360"/>
      <c r="K174" s="360"/>
      <c r="L174" s="360"/>
      <c r="M174" s="360"/>
      <c r="N174" s="360"/>
      <c r="O174" s="360"/>
      <c r="P174" s="360"/>
      <c r="Q174" s="360"/>
      <c r="R174" s="360"/>
      <c r="S174" s="361"/>
      <c r="T174" s="359"/>
      <c r="U174" s="369">
        <v>109</v>
      </c>
      <c r="V174" s="375"/>
      <c r="W174" s="376"/>
      <c r="Y174" s="360"/>
      <c r="Z174" s="360"/>
      <c r="AA174" s="360"/>
      <c r="AB174" s="360"/>
      <c r="AC174" s="360"/>
      <c r="AD174" s="360"/>
      <c r="AE174" s="360"/>
      <c r="AF174" s="360"/>
      <c r="AG174" s="360"/>
      <c r="AH174" s="360"/>
      <c r="AI174" s="360"/>
      <c r="AJ174" s="360"/>
      <c r="AK174" s="360"/>
      <c r="AL174" s="361"/>
    </row>
    <row r="175" spans="1:38">
      <c r="A175" s="359"/>
      <c r="B175" s="369">
        <v>110</v>
      </c>
      <c r="C175" s="375"/>
      <c r="D175" s="376"/>
      <c r="F175" s="360"/>
      <c r="G175" s="360"/>
      <c r="H175" s="360"/>
      <c r="I175" s="360"/>
      <c r="J175" s="360"/>
      <c r="K175" s="360"/>
      <c r="L175" s="360"/>
      <c r="M175" s="360"/>
      <c r="N175" s="360"/>
      <c r="O175" s="360"/>
      <c r="P175" s="360"/>
      <c r="Q175" s="360"/>
      <c r="R175" s="360"/>
      <c r="S175" s="361"/>
      <c r="T175" s="359"/>
      <c r="U175" s="369">
        <v>110</v>
      </c>
      <c r="V175" s="375"/>
      <c r="W175" s="376"/>
      <c r="Y175" s="360"/>
      <c r="Z175" s="360"/>
      <c r="AA175" s="360"/>
      <c r="AB175" s="360"/>
      <c r="AC175" s="360"/>
      <c r="AD175" s="360"/>
      <c r="AE175" s="360"/>
      <c r="AF175" s="360"/>
      <c r="AG175" s="360"/>
      <c r="AH175" s="360"/>
      <c r="AI175" s="360"/>
      <c r="AJ175" s="360"/>
      <c r="AK175" s="360"/>
      <c r="AL175" s="361"/>
    </row>
    <row r="176" spans="1:38">
      <c r="A176" s="359"/>
      <c r="B176" s="369">
        <v>111</v>
      </c>
      <c r="C176" s="375"/>
      <c r="D176" s="376"/>
      <c r="F176" s="360"/>
      <c r="G176" s="360"/>
      <c r="H176" s="360"/>
      <c r="I176" s="360"/>
      <c r="J176" s="360"/>
      <c r="K176" s="360"/>
      <c r="L176" s="360"/>
      <c r="M176" s="360"/>
      <c r="N176" s="360"/>
      <c r="O176" s="360"/>
      <c r="P176" s="360"/>
      <c r="Q176" s="360"/>
      <c r="R176" s="360"/>
      <c r="S176" s="361"/>
      <c r="T176" s="359"/>
      <c r="U176" s="369">
        <v>111</v>
      </c>
      <c r="V176" s="375"/>
      <c r="W176" s="376"/>
      <c r="Y176" s="360"/>
      <c r="Z176" s="360"/>
      <c r="AA176" s="360"/>
      <c r="AB176" s="360"/>
      <c r="AC176" s="360"/>
      <c r="AD176" s="360"/>
      <c r="AE176" s="360"/>
      <c r="AF176" s="360"/>
      <c r="AG176" s="360"/>
      <c r="AH176" s="360"/>
      <c r="AI176" s="360"/>
      <c r="AJ176" s="360"/>
      <c r="AK176" s="360"/>
      <c r="AL176" s="361"/>
    </row>
    <row r="177" spans="1:38">
      <c r="A177" s="359"/>
      <c r="B177" s="369">
        <v>112</v>
      </c>
      <c r="C177" s="375"/>
      <c r="D177" s="376"/>
      <c r="F177" s="360"/>
      <c r="G177" s="360"/>
      <c r="H177" s="360"/>
      <c r="I177" s="360"/>
      <c r="J177" s="360"/>
      <c r="K177" s="360"/>
      <c r="L177" s="360"/>
      <c r="M177" s="360"/>
      <c r="N177" s="360"/>
      <c r="O177" s="360"/>
      <c r="P177" s="360"/>
      <c r="Q177" s="360"/>
      <c r="R177" s="360"/>
      <c r="S177" s="361"/>
      <c r="T177" s="359"/>
      <c r="U177" s="369">
        <v>112</v>
      </c>
      <c r="V177" s="375"/>
      <c r="W177" s="376"/>
      <c r="Y177" s="360"/>
      <c r="Z177" s="360"/>
      <c r="AA177" s="360"/>
      <c r="AB177" s="360"/>
      <c r="AC177" s="360"/>
      <c r="AD177" s="360"/>
      <c r="AE177" s="360"/>
      <c r="AF177" s="360"/>
      <c r="AG177" s="360"/>
      <c r="AH177" s="360"/>
      <c r="AI177" s="360"/>
      <c r="AJ177" s="360"/>
      <c r="AK177" s="360"/>
      <c r="AL177" s="361"/>
    </row>
    <row r="178" spans="1:38">
      <c r="A178" s="359"/>
      <c r="B178" s="369">
        <v>113</v>
      </c>
      <c r="C178" s="375"/>
      <c r="D178" s="376"/>
      <c r="F178" s="360"/>
      <c r="G178" s="360"/>
      <c r="H178" s="360"/>
      <c r="I178" s="360"/>
      <c r="J178" s="360"/>
      <c r="K178" s="360"/>
      <c r="L178" s="360"/>
      <c r="M178" s="360"/>
      <c r="N178" s="360"/>
      <c r="O178" s="360"/>
      <c r="P178" s="360"/>
      <c r="Q178" s="360"/>
      <c r="R178" s="360"/>
      <c r="S178" s="361"/>
      <c r="T178" s="359"/>
      <c r="U178" s="369">
        <v>113</v>
      </c>
      <c r="V178" s="375"/>
      <c r="W178" s="376"/>
      <c r="Y178" s="360"/>
      <c r="Z178" s="360"/>
      <c r="AA178" s="360"/>
      <c r="AB178" s="360"/>
      <c r="AC178" s="360"/>
      <c r="AD178" s="360"/>
      <c r="AE178" s="360"/>
      <c r="AF178" s="360"/>
      <c r="AG178" s="360"/>
      <c r="AH178" s="360"/>
      <c r="AI178" s="360"/>
      <c r="AJ178" s="360"/>
      <c r="AK178" s="360"/>
      <c r="AL178" s="361"/>
    </row>
    <row r="179" spans="1:38">
      <c r="A179" s="359"/>
      <c r="B179" s="369">
        <v>114</v>
      </c>
      <c r="C179" s="375"/>
      <c r="D179" s="376"/>
      <c r="F179" s="360"/>
      <c r="G179" s="360"/>
      <c r="H179" s="360"/>
      <c r="I179" s="360"/>
      <c r="J179" s="360"/>
      <c r="K179" s="360"/>
      <c r="L179" s="360"/>
      <c r="M179" s="360"/>
      <c r="N179" s="360"/>
      <c r="O179" s="360"/>
      <c r="P179" s="360"/>
      <c r="Q179" s="360"/>
      <c r="R179" s="360"/>
      <c r="S179" s="361"/>
      <c r="T179" s="359"/>
      <c r="U179" s="369">
        <v>114</v>
      </c>
      <c r="V179" s="375"/>
      <c r="W179" s="376"/>
      <c r="Y179" s="360"/>
      <c r="Z179" s="360"/>
      <c r="AA179" s="360"/>
      <c r="AB179" s="360"/>
      <c r="AC179" s="360"/>
      <c r="AD179" s="360"/>
      <c r="AE179" s="360"/>
      <c r="AF179" s="360"/>
      <c r="AG179" s="360"/>
      <c r="AH179" s="360"/>
      <c r="AI179" s="360"/>
      <c r="AJ179" s="360"/>
      <c r="AK179" s="360"/>
      <c r="AL179" s="361"/>
    </row>
    <row r="180" spans="1:38">
      <c r="A180" s="359"/>
      <c r="B180" s="369">
        <v>115</v>
      </c>
      <c r="C180" s="375"/>
      <c r="D180" s="376"/>
      <c r="F180" s="360"/>
      <c r="G180" s="360"/>
      <c r="H180" s="360"/>
      <c r="I180" s="360"/>
      <c r="J180" s="360"/>
      <c r="K180" s="360"/>
      <c r="L180" s="360"/>
      <c r="M180" s="360"/>
      <c r="N180" s="360"/>
      <c r="O180" s="360"/>
      <c r="P180" s="360"/>
      <c r="Q180" s="360"/>
      <c r="R180" s="360"/>
      <c r="S180" s="361"/>
      <c r="T180" s="359"/>
      <c r="U180" s="369">
        <v>115</v>
      </c>
      <c r="V180" s="375"/>
      <c r="W180" s="376"/>
      <c r="Y180" s="360"/>
      <c r="Z180" s="360"/>
      <c r="AA180" s="360"/>
      <c r="AB180" s="360"/>
      <c r="AC180" s="360"/>
      <c r="AD180" s="360"/>
      <c r="AE180" s="360"/>
      <c r="AF180" s="360"/>
      <c r="AG180" s="360"/>
      <c r="AH180" s="360"/>
      <c r="AI180" s="360"/>
      <c r="AJ180" s="360"/>
      <c r="AK180" s="360"/>
      <c r="AL180" s="361"/>
    </row>
    <row r="181" spans="1:38">
      <c r="A181" s="359"/>
      <c r="B181" s="369">
        <v>116</v>
      </c>
      <c r="C181" s="375"/>
      <c r="D181" s="376"/>
      <c r="F181" s="360"/>
      <c r="G181" s="360"/>
      <c r="H181" s="360"/>
      <c r="I181" s="360"/>
      <c r="J181" s="360"/>
      <c r="K181" s="360"/>
      <c r="L181" s="360"/>
      <c r="M181" s="360"/>
      <c r="N181" s="360"/>
      <c r="O181" s="360"/>
      <c r="P181" s="360"/>
      <c r="Q181" s="360"/>
      <c r="R181" s="360"/>
      <c r="S181" s="361"/>
      <c r="T181" s="359"/>
      <c r="U181" s="369">
        <v>116</v>
      </c>
      <c r="V181" s="375"/>
      <c r="W181" s="376"/>
      <c r="Y181" s="360"/>
      <c r="Z181" s="360"/>
      <c r="AA181" s="360"/>
      <c r="AB181" s="360"/>
      <c r="AC181" s="360"/>
      <c r="AD181" s="360"/>
      <c r="AE181" s="360"/>
      <c r="AF181" s="360"/>
      <c r="AG181" s="360"/>
      <c r="AH181" s="360"/>
      <c r="AI181" s="360"/>
      <c r="AJ181" s="360"/>
      <c r="AK181" s="360"/>
      <c r="AL181" s="361"/>
    </row>
    <row r="182" spans="1:38">
      <c r="A182" s="359"/>
      <c r="B182" s="369">
        <v>117</v>
      </c>
      <c r="C182" s="375"/>
      <c r="D182" s="376"/>
      <c r="F182" s="360"/>
      <c r="G182" s="360"/>
      <c r="H182" s="360"/>
      <c r="I182" s="360"/>
      <c r="J182" s="360"/>
      <c r="K182" s="360"/>
      <c r="L182" s="360"/>
      <c r="M182" s="360"/>
      <c r="N182" s="360"/>
      <c r="O182" s="360"/>
      <c r="P182" s="360"/>
      <c r="Q182" s="360"/>
      <c r="R182" s="360"/>
      <c r="S182" s="361"/>
      <c r="T182" s="359"/>
      <c r="U182" s="369">
        <v>117</v>
      </c>
      <c r="V182" s="375"/>
      <c r="W182" s="376"/>
      <c r="Y182" s="360"/>
      <c r="Z182" s="360"/>
      <c r="AA182" s="360"/>
      <c r="AB182" s="360"/>
      <c r="AC182" s="360"/>
      <c r="AD182" s="360"/>
      <c r="AE182" s="360"/>
      <c r="AF182" s="360"/>
      <c r="AG182" s="360"/>
      <c r="AH182" s="360"/>
      <c r="AI182" s="360"/>
      <c r="AJ182" s="360"/>
      <c r="AK182" s="360"/>
      <c r="AL182" s="361"/>
    </row>
    <row r="183" spans="1:38">
      <c r="A183" s="359"/>
      <c r="B183" s="369">
        <v>118</v>
      </c>
      <c r="C183" s="375"/>
      <c r="D183" s="376"/>
      <c r="F183" s="360"/>
      <c r="G183" s="360"/>
      <c r="H183" s="360"/>
      <c r="I183" s="360"/>
      <c r="J183" s="360"/>
      <c r="K183" s="360"/>
      <c r="L183" s="360"/>
      <c r="M183" s="360"/>
      <c r="N183" s="360"/>
      <c r="O183" s="360"/>
      <c r="P183" s="360"/>
      <c r="Q183" s="360"/>
      <c r="R183" s="360"/>
      <c r="S183" s="361"/>
      <c r="T183" s="359"/>
      <c r="U183" s="369">
        <v>118</v>
      </c>
      <c r="V183" s="375"/>
      <c r="W183" s="376"/>
      <c r="Y183" s="360"/>
      <c r="Z183" s="360"/>
      <c r="AA183" s="360"/>
      <c r="AB183" s="360"/>
      <c r="AC183" s="360"/>
      <c r="AD183" s="360"/>
      <c r="AE183" s="360"/>
      <c r="AF183" s="360"/>
      <c r="AG183" s="360"/>
      <c r="AH183" s="360"/>
      <c r="AI183" s="360"/>
      <c r="AJ183" s="360"/>
      <c r="AK183" s="360"/>
      <c r="AL183" s="361"/>
    </row>
    <row r="184" spans="1:38">
      <c r="A184" s="359"/>
      <c r="B184" s="369">
        <v>119</v>
      </c>
      <c r="C184" s="375"/>
      <c r="D184" s="376"/>
      <c r="F184" s="360"/>
      <c r="G184" s="360"/>
      <c r="H184" s="360"/>
      <c r="I184" s="360"/>
      <c r="J184" s="360"/>
      <c r="K184" s="360"/>
      <c r="L184" s="360"/>
      <c r="M184" s="360"/>
      <c r="N184" s="360"/>
      <c r="O184" s="360"/>
      <c r="P184" s="360"/>
      <c r="Q184" s="360"/>
      <c r="R184" s="360"/>
      <c r="S184" s="361"/>
      <c r="T184" s="359"/>
      <c r="U184" s="369">
        <v>119</v>
      </c>
      <c r="V184" s="375"/>
      <c r="W184" s="376"/>
      <c r="Y184" s="360"/>
      <c r="Z184" s="360"/>
      <c r="AA184" s="360"/>
      <c r="AB184" s="360"/>
      <c r="AC184" s="360"/>
      <c r="AD184" s="360"/>
      <c r="AE184" s="360"/>
      <c r="AF184" s="360"/>
      <c r="AG184" s="360"/>
      <c r="AH184" s="360"/>
      <c r="AI184" s="360"/>
      <c r="AJ184" s="360"/>
      <c r="AK184" s="360"/>
      <c r="AL184" s="361"/>
    </row>
    <row r="185" spans="1:38">
      <c r="A185" s="359"/>
      <c r="B185" s="369">
        <v>120</v>
      </c>
      <c r="C185" s="375"/>
      <c r="D185" s="376"/>
      <c r="F185" s="360"/>
      <c r="G185" s="360"/>
      <c r="H185" s="360"/>
      <c r="I185" s="360"/>
      <c r="J185" s="360"/>
      <c r="K185" s="360"/>
      <c r="L185" s="360"/>
      <c r="M185" s="360"/>
      <c r="N185" s="360"/>
      <c r="O185" s="360"/>
      <c r="P185" s="360"/>
      <c r="Q185" s="360"/>
      <c r="R185" s="360"/>
      <c r="S185" s="361"/>
      <c r="T185" s="359"/>
      <c r="U185" s="369">
        <v>120</v>
      </c>
      <c r="V185" s="375"/>
      <c r="W185" s="376"/>
      <c r="Y185" s="360"/>
      <c r="Z185" s="360"/>
      <c r="AA185" s="360"/>
      <c r="AB185" s="360"/>
      <c r="AC185" s="360"/>
      <c r="AD185" s="360"/>
      <c r="AE185" s="360"/>
      <c r="AF185" s="360"/>
      <c r="AG185" s="360"/>
      <c r="AH185" s="360"/>
      <c r="AI185" s="360"/>
      <c r="AJ185" s="360"/>
      <c r="AK185" s="360"/>
      <c r="AL185" s="361"/>
    </row>
    <row r="186" spans="1:38">
      <c r="A186" s="360"/>
      <c r="B186" s="369">
        <v>121</v>
      </c>
      <c r="C186" s="375"/>
      <c r="D186" s="376"/>
      <c r="F186" s="360"/>
      <c r="G186" s="360"/>
      <c r="H186" s="360"/>
      <c r="I186" s="360"/>
      <c r="J186" s="360"/>
      <c r="K186" s="360"/>
      <c r="L186" s="360"/>
      <c r="M186" s="360"/>
      <c r="N186" s="360"/>
      <c r="O186" s="360"/>
      <c r="P186" s="360"/>
      <c r="Q186" s="360"/>
      <c r="R186" s="360"/>
      <c r="S186" s="361"/>
      <c r="T186" s="360"/>
      <c r="U186" s="369">
        <v>121</v>
      </c>
      <c r="V186" s="375"/>
      <c r="W186" s="376"/>
      <c r="Y186" s="360"/>
      <c r="Z186" s="360"/>
      <c r="AA186" s="360"/>
      <c r="AB186" s="360"/>
      <c r="AC186" s="360"/>
      <c r="AD186" s="360"/>
      <c r="AE186" s="360"/>
      <c r="AF186" s="360"/>
      <c r="AG186" s="360"/>
      <c r="AH186" s="360"/>
      <c r="AI186" s="360"/>
      <c r="AJ186" s="360"/>
      <c r="AK186" s="360"/>
      <c r="AL186" s="361"/>
    </row>
    <row r="187" spans="1:38">
      <c r="B187" s="369">
        <v>122</v>
      </c>
      <c r="C187" s="375"/>
      <c r="D187" s="376"/>
      <c r="S187" s="294"/>
      <c r="U187" s="369">
        <v>122</v>
      </c>
      <c r="V187" s="375"/>
      <c r="W187" s="376"/>
      <c r="AL187" s="294"/>
    </row>
    <row r="188" spans="1:38">
      <c r="B188" s="369">
        <v>123</v>
      </c>
      <c r="C188" s="375"/>
      <c r="D188" s="376"/>
      <c r="S188" s="294"/>
      <c r="U188" s="369">
        <v>123</v>
      </c>
      <c r="V188" s="375"/>
      <c r="W188" s="376"/>
      <c r="AL188" s="294"/>
    </row>
    <row r="189" spans="1:38">
      <c r="B189" s="369">
        <v>124</v>
      </c>
      <c r="C189" s="375"/>
      <c r="D189" s="376"/>
      <c r="S189" s="294"/>
      <c r="U189" s="369">
        <v>124</v>
      </c>
      <c r="V189" s="375"/>
      <c r="W189" s="376"/>
      <c r="AL189" s="294"/>
    </row>
    <row r="190" spans="1:38">
      <c r="B190" s="369">
        <v>125</v>
      </c>
      <c r="C190" s="375"/>
      <c r="D190" s="376"/>
      <c r="S190" s="294"/>
      <c r="U190" s="369">
        <v>125</v>
      </c>
      <c r="V190" s="375"/>
      <c r="W190" s="376"/>
      <c r="AL190" s="294"/>
    </row>
    <row r="191" spans="1:38">
      <c r="B191" s="369">
        <v>126</v>
      </c>
      <c r="C191" s="375"/>
      <c r="D191" s="376"/>
      <c r="S191" s="294"/>
      <c r="U191" s="369">
        <v>126</v>
      </c>
      <c r="V191" s="375"/>
      <c r="W191" s="376"/>
      <c r="AL191" s="294"/>
    </row>
    <row r="192" spans="1:38">
      <c r="B192" s="369">
        <v>127</v>
      </c>
      <c r="C192" s="375"/>
      <c r="D192" s="376"/>
      <c r="S192" s="294"/>
      <c r="U192" s="369">
        <v>127</v>
      </c>
      <c r="V192" s="375"/>
      <c r="W192" s="376"/>
      <c r="AL192" s="294"/>
    </row>
    <row r="193" spans="2:38">
      <c r="B193" s="369">
        <v>128</v>
      </c>
      <c r="C193" s="375"/>
      <c r="D193" s="376"/>
      <c r="S193" s="294"/>
      <c r="U193" s="369">
        <v>128</v>
      </c>
      <c r="V193" s="375"/>
      <c r="W193" s="376"/>
      <c r="AL193" s="294"/>
    </row>
    <row r="194" spans="2:38">
      <c r="B194" s="369">
        <v>129</v>
      </c>
      <c r="C194" s="375"/>
      <c r="D194" s="376"/>
      <c r="S194" s="294"/>
      <c r="U194" s="369">
        <v>129</v>
      </c>
      <c r="V194" s="375"/>
      <c r="W194" s="376"/>
      <c r="AL194" s="294"/>
    </row>
    <row r="195" spans="2:38">
      <c r="B195" s="369">
        <v>130</v>
      </c>
      <c r="C195" s="375"/>
      <c r="D195" s="376"/>
      <c r="S195" s="294"/>
      <c r="U195" s="369">
        <v>130</v>
      </c>
      <c r="V195" s="375"/>
      <c r="W195" s="376"/>
      <c r="AL195" s="294"/>
    </row>
    <row r="196" spans="2:38">
      <c r="B196" s="369">
        <v>131</v>
      </c>
      <c r="C196" s="375"/>
      <c r="D196" s="376"/>
      <c r="S196" s="294"/>
      <c r="U196" s="369">
        <v>131</v>
      </c>
      <c r="V196" s="375"/>
      <c r="W196" s="376"/>
      <c r="AL196" s="294"/>
    </row>
    <row r="197" spans="2:38">
      <c r="B197" s="369">
        <v>132</v>
      </c>
      <c r="C197" s="375"/>
      <c r="D197" s="376"/>
      <c r="S197" s="294"/>
      <c r="U197" s="369">
        <v>132</v>
      </c>
      <c r="V197" s="375"/>
      <c r="W197" s="376"/>
      <c r="AL197" s="294"/>
    </row>
    <row r="198" spans="2:38">
      <c r="B198" s="369">
        <v>133</v>
      </c>
      <c r="C198" s="375"/>
      <c r="D198" s="376"/>
      <c r="S198" s="294"/>
      <c r="U198" s="369">
        <v>133</v>
      </c>
      <c r="V198" s="375"/>
      <c r="W198" s="376"/>
      <c r="AL198" s="294"/>
    </row>
    <row r="199" spans="2:38">
      <c r="B199" s="369">
        <v>134</v>
      </c>
      <c r="C199" s="375"/>
      <c r="D199" s="376"/>
      <c r="S199" s="294"/>
      <c r="U199" s="369">
        <v>134</v>
      </c>
      <c r="V199" s="375"/>
      <c r="W199" s="376"/>
      <c r="AL199" s="294"/>
    </row>
    <row r="200" spans="2:38">
      <c r="B200" s="369">
        <v>135</v>
      </c>
      <c r="C200" s="375"/>
      <c r="D200" s="376"/>
      <c r="S200" s="294"/>
      <c r="U200" s="369">
        <v>135</v>
      </c>
      <c r="V200" s="375"/>
      <c r="W200" s="376"/>
      <c r="AL200" s="294"/>
    </row>
    <row r="201" spans="2:38">
      <c r="B201" s="369">
        <v>136</v>
      </c>
      <c r="C201" s="375"/>
      <c r="D201" s="376"/>
      <c r="S201" s="294"/>
      <c r="U201" s="369">
        <v>136</v>
      </c>
      <c r="V201" s="375"/>
      <c r="W201" s="376"/>
      <c r="AL201" s="294"/>
    </row>
    <row r="202" spans="2:38">
      <c r="B202" s="369">
        <v>137</v>
      </c>
      <c r="C202" s="375"/>
      <c r="D202" s="376"/>
      <c r="S202" s="294"/>
      <c r="U202" s="369">
        <v>137</v>
      </c>
      <c r="V202" s="375"/>
      <c r="W202" s="376"/>
      <c r="AL202" s="294"/>
    </row>
    <row r="203" spans="2:38">
      <c r="B203" s="369">
        <v>138</v>
      </c>
      <c r="C203" s="375"/>
      <c r="D203" s="376"/>
      <c r="S203" s="294"/>
      <c r="U203" s="369">
        <v>138</v>
      </c>
      <c r="V203" s="375"/>
      <c r="W203" s="376"/>
      <c r="AL203" s="294"/>
    </row>
    <row r="204" spans="2:38">
      <c r="B204" s="369">
        <v>139</v>
      </c>
      <c r="C204" s="375"/>
      <c r="D204" s="376"/>
      <c r="S204" s="294"/>
      <c r="U204" s="369">
        <v>139</v>
      </c>
      <c r="V204" s="375"/>
      <c r="W204" s="376"/>
      <c r="AL204" s="294"/>
    </row>
    <row r="205" spans="2:38">
      <c r="B205" s="369">
        <v>140</v>
      </c>
      <c r="C205" s="375"/>
      <c r="D205" s="376"/>
      <c r="S205" s="294"/>
      <c r="U205" s="369">
        <v>140</v>
      </c>
      <c r="V205" s="375"/>
      <c r="W205" s="376"/>
      <c r="AL205" s="294"/>
    </row>
    <row r="206" spans="2:38">
      <c r="B206" s="369">
        <v>141</v>
      </c>
      <c r="C206" s="375"/>
      <c r="D206" s="376"/>
      <c r="S206" s="294"/>
      <c r="U206" s="369">
        <v>141</v>
      </c>
      <c r="V206" s="375"/>
      <c r="W206" s="376"/>
      <c r="AL206" s="294"/>
    </row>
    <row r="207" spans="2:38">
      <c r="B207" s="369">
        <v>142</v>
      </c>
      <c r="C207" s="375"/>
      <c r="D207" s="376"/>
      <c r="S207" s="294"/>
      <c r="U207" s="369">
        <v>142</v>
      </c>
      <c r="V207" s="375"/>
      <c r="W207" s="376"/>
      <c r="AL207" s="294"/>
    </row>
    <row r="208" spans="2:38">
      <c r="B208" s="369">
        <v>143</v>
      </c>
      <c r="C208" s="375"/>
      <c r="D208" s="376"/>
      <c r="S208" s="294"/>
      <c r="U208" s="369">
        <v>143</v>
      </c>
      <c r="V208" s="375"/>
      <c r="W208" s="376"/>
      <c r="AL208" s="294"/>
    </row>
    <row r="209" spans="2:38">
      <c r="B209" s="369">
        <v>144</v>
      </c>
      <c r="C209" s="375"/>
      <c r="D209" s="376"/>
      <c r="S209" s="294"/>
      <c r="U209" s="369">
        <v>144</v>
      </c>
      <c r="V209" s="375"/>
      <c r="W209" s="376"/>
      <c r="AL209" s="294"/>
    </row>
    <row r="210" spans="2:38">
      <c r="B210" s="369">
        <v>145</v>
      </c>
      <c r="C210" s="375"/>
      <c r="D210" s="376"/>
      <c r="S210" s="294"/>
      <c r="U210" s="369">
        <v>145</v>
      </c>
      <c r="V210" s="375"/>
      <c r="W210" s="376"/>
      <c r="AL210" s="294"/>
    </row>
    <row r="211" spans="2:38">
      <c r="B211" s="369">
        <v>146</v>
      </c>
      <c r="C211" s="375"/>
      <c r="D211" s="376"/>
      <c r="S211" s="294"/>
      <c r="U211" s="369">
        <v>146</v>
      </c>
      <c r="V211" s="375"/>
      <c r="W211" s="376"/>
      <c r="AL211" s="294"/>
    </row>
    <row r="212" spans="2:38">
      <c r="B212" s="369">
        <v>147</v>
      </c>
      <c r="C212" s="375"/>
      <c r="D212" s="376"/>
      <c r="S212" s="294"/>
      <c r="U212" s="369">
        <v>147</v>
      </c>
      <c r="V212" s="375"/>
      <c r="W212" s="376"/>
      <c r="AL212" s="294"/>
    </row>
    <row r="213" spans="2:38">
      <c r="B213" s="369">
        <v>148</v>
      </c>
      <c r="C213" s="375"/>
      <c r="D213" s="376"/>
      <c r="S213" s="294"/>
      <c r="U213" s="369">
        <v>148</v>
      </c>
      <c r="V213" s="375"/>
      <c r="W213" s="376"/>
      <c r="AL213" s="294"/>
    </row>
    <row r="214" spans="2:38">
      <c r="B214" s="369">
        <v>149</v>
      </c>
      <c r="C214" s="375"/>
      <c r="D214" s="376"/>
      <c r="S214" s="294"/>
      <c r="U214" s="369">
        <v>149</v>
      </c>
      <c r="V214" s="375"/>
      <c r="W214" s="376"/>
      <c r="AL214" s="294"/>
    </row>
    <row r="215" spans="2:38">
      <c r="B215" s="369">
        <v>150</v>
      </c>
      <c r="C215" s="375"/>
      <c r="D215" s="376"/>
      <c r="S215" s="294"/>
      <c r="U215" s="369">
        <v>150</v>
      </c>
      <c r="V215" s="375"/>
      <c r="W215" s="376"/>
      <c r="AL215" s="294"/>
    </row>
    <row r="216" spans="2:38">
      <c r="B216" s="369">
        <v>151</v>
      </c>
      <c r="C216" s="375"/>
      <c r="D216" s="376"/>
      <c r="S216" s="294"/>
      <c r="U216" s="369">
        <v>151</v>
      </c>
      <c r="V216" s="375"/>
      <c r="W216" s="376"/>
      <c r="AL216" s="294"/>
    </row>
    <row r="217" spans="2:38">
      <c r="B217" s="369">
        <v>152</v>
      </c>
      <c r="C217" s="375"/>
      <c r="D217" s="376"/>
      <c r="S217" s="294"/>
      <c r="U217" s="369">
        <v>152</v>
      </c>
      <c r="V217" s="375"/>
      <c r="W217" s="376"/>
      <c r="AL217" s="294"/>
    </row>
    <row r="218" spans="2:38">
      <c r="B218" s="369">
        <v>153</v>
      </c>
      <c r="C218" s="375"/>
      <c r="D218" s="376"/>
      <c r="S218" s="294"/>
      <c r="U218" s="369">
        <v>153</v>
      </c>
      <c r="V218" s="375"/>
      <c r="W218" s="376"/>
      <c r="AL218" s="294"/>
    </row>
    <row r="219" spans="2:38">
      <c r="B219" s="369">
        <v>154</v>
      </c>
      <c r="C219" s="375"/>
      <c r="D219" s="376"/>
      <c r="S219" s="294"/>
      <c r="U219" s="369">
        <v>154</v>
      </c>
      <c r="V219" s="375"/>
      <c r="W219" s="376"/>
      <c r="AL219" s="294"/>
    </row>
    <row r="220" spans="2:38">
      <c r="B220" s="369">
        <v>155</v>
      </c>
      <c r="C220" s="375"/>
      <c r="D220" s="376"/>
      <c r="S220" s="294"/>
      <c r="U220" s="369">
        <v>155</v>
      </c>
      <c r="V220" s="375"/>
      <c r="W220" s="376"/>
      <c r="AL220" s="294"/>
    </row>
    <row r="221" spans="2:38">
      <c r="B221" s="369">
        <v>156</v>
      </c>
      <c r="C221" s="375"/>
      <c r="D221" s="376"/>
      <c r="S221" s="294"/>
      <c r="U221" s="369">
        <v>156</v>
      </c>
      <c r="V221" s="375"/>
      <c r="W221" s="376"/>
      <c r="AL221" s="294"/>
    </row>
    <row r="222" spans="2:38">
      <c r="B222" s="369">
        <v>157</v>
      </c>
      <c r="C222" s="375"/>
      <c r="D222" s="376"/>
      <c r="S222" s="294"/>
      <c r="U222" s="369">
        <v>157</v>
      </c>
      <c r="V222" s="375"/>
      <c r="W222" s="376"/>
      <c r="AL222" s="294"/>
    </row>
    <row r="223" spans="2:38">
      <c r="B223" s="369">
        <v>158</v>
      </c>
      <c r="C223" s="375"/>
      <c r="D223" s="376"/>
      <c r="S223" s="294"/>
      <c r="U223" s="369">
        <v>158</v>
      </c>
      <c r="V223" s="375"/>
      <c r="W223" s="376"/>
      <c r="AL223" s="294"/>
    </row>
    <row r="224" spans="2:38">
      <c r="B224" s="369">
        <v>159</v>
      </c>
      <c r="C224" s="375"/>
      <c r="D224" s="376"/>
      <c r="S224" s="294"/>
      <c r="U224" s="369">
        <v>159</v>
      </c>
      <c r="V224" s="375"/>
      <c r="W224" s="376"/>
      <c r="AL224" s="294"/>
    </row>
    <row r="225" spans="2:38">
      <c r="B225" s="369">
        <v>160</v>
      </c>
      <c r="C225" s="375"/>
      <c r="D225" s="376"/>
      <c r="S225" s="294"/>
      <c r="U225" s="369">
        <v>160</v>
      </c>
      <c r="V225" s="375"/>
      <c r="W225" s="376"/>
      <c r="AL225" s="294"/>
    </row>
    <row r="226" spans="2:38">
      <c r="B226" s="369">
        <v>161</v>
      </c>
      <c r="C226" s="375"/>
      <c r="D226" s="376"/>
      <c r="S226" s="294"/>
      <c r="U226" s="369">
        <v>161</v>
      </c>
      <c r="V226" s="375"/>
      <c r="W226" s="376"/>
      <c r="AL226" s="294"/>
    </row>
    <row r="227" spans="2:38">
      <c r="B227" s="369">
        <v>162</v>
      </c>
      <c r="C227" s="375"/>
      <c r="D227" s="376"/>
      <c r="S227" s="294"/>
      <c r="U227" s="369">
        <v>162</v>
      </c>
      <c r="V227" s="375"/>
      <c r="W227" s="376"/>
      <c r="AL227" s="294"/>
    </row>
    <row r="228" spans="2:38">
      <c r="B228" s="369">
        <v>163</v>
      </c>
      <c r="C228" s="375"/>
      <c r="D228" s="376"/>
      <c r="S228" s="294"/>
      <c r="U228" s="369">
        <v>163</v>
      </c>
      <c r="V228" s="375"/>
      <c r="W228" s="376"/>
      <c r="AL228" s="294"/>
    </row>
    <row r="229" spans="2:38">
      <c r="B229" s="369">
        <v>164</v>
      </c>
      <c r="C229" s="375"/>
      <c r="D229" s="376"/>
      <c r="S229" s="294"/>
      <c r="U229" s="369">
        <v>164</v>
      </c>
      <c r="V229" s="375"/>
      <c r="W229" s="376"/>
      <c r="AL229" s="294"/>
    </row>
    <row r="230" spans="2:38">
      <c r="B230" s="369">
        <v>165</v>
      </c>
      <c r="C230" s="375"/>
      <c r="D230" s="376"/>
      <c r="S230" s="294"/>
      <c r="U230" s="369">
        <v>165</v>
      </c>
      <c r="V230" s="375"/>
      <c r="W230" s="376"/>
      <c r="AL230" s="294"/>
    </row>
    <row r="231" spans="2:38">
      <c r="B231" s="369">
        <v>166</v>
      </c>
      <c r="C231" s="375"/>
      <c r="D231" s="376"/>
      <c r="S231" s="294"/>
      <c r="U231" s="369">
        <v>166</v>
      </c>
      <c r="V231" s="375"/>
      <c r="W231" s="376"/>
      <c r="AL231" s="294"/>
    </row>
    <row r="232" spans="2:38">
      <c r="B232" s="369">
        <v>167</v>
      </c>
      <c r="C232" s="375"/>
      <c r="D232" s="376"/>
      <c r="S232" s="294"/>
      <c r="U232" s="369">
        <v>167</v>
      </c>
      <c r="V232" s="375"/>
      <c r="W232" s="376"/>
      <c r="AL232" s="294"/>
    </row>
    <row r="233" spans="2:38">
      <c r="B233" s="369">
        <v>168</v>
      </c>
      <c r="C233" s="375"/>
      <c r="D233" s="376"/>
      <c r="S233" s="294"/>
      <c r="U233" s="369">
        <v>168</v>
      </c>
      <c r="V233" s="375"/>
      <c r="W233" s="376"/>
      <c r="AL233" s="294"/>
    </row>
    <row r="234" spans="2:38">
      <c r="B234" s="369">
        <v>169</v>
      </c>
      <c r="C234" s="375"/>
      <c r="D234" s="376"/>
      <c r="S234" s="294"/>
      <c r="U234" s="369">
        <v>169</v>
      </c>
      <c r="V234" s="375"/>
      <c r="W234" s="376"/>
      <c r="AL234" s="294"/>
    </row>
    <row r="235" spans="2:38">
      <c r="B235" s="369">
        <v>170</v>
      </c>
      <c r="C235" s="375"/>
      <c r="D235" s="376"/>
      <c r="S235" s="294"/>
      <c r="U235" s="369">
        <v>170</v>
      </c>
      <c r="V235" s="375"/>
      <c r="W235" s="376"/>
      <c r="AL235" s="294"/>
    </row>
    <row r="236" spans="2:38">
      <c r="B236" s="369">
        <v>171</v>
      </c>
      <c r="C236" s="375"/>
      <c r="D236" s="376"/>
      <c r="S236" s="294"/>
      <c r="U236" s="369">
        <v>171</v>
      </c>
      <c r="V236" s="375"/>
      <c r="W236" s="376"/>
      <c r="AL236" s="294"/>
    </row>
    <row r="237" spans="2:38">
      <c r="B237" s="369">
        <v>172</v>
      </c>
      <c r="C237" s="375"/>
      <c r="D237" s="384"/>
      <c r="S237" s="294"/>
      <c r="U237" s="369">
        <v>172</v>
      </c>
      <c r="V237" s="375"/>
      <c r="W237" s="384"/>
      <c r="AL237" s="294"/>
    </row>
    <row r="238" spans="2:38">
      <c r="B238" s="369">
        <v>173</v>
      </c>
      <c r="C238" s="385"/>
      <c r="D238" s="384"/>
      <c r="S238" s="294"/>
      <c r="U238" s="369">
        <v>173</v>
      </c>
      <c r="V238" s="385"/>
      <c r="W238" s="384"/>
      <c r="AL238" s="294"/>
    </row>
    <row r="239" spans="2:38">
      <c r="B239" s="369">
        <v>174</v>
      </c>
      <c r="C239" s="385"/>
      <c r="D239" s="384"/>
      <c r="S239" s="294"/>
      <c r="U239" s="369">
        <v>174</v>
      </c>
      <c r="V239" s="385"/>
      <c r="W239" s="384"/>
      <c r="AL239" s="294"/>
    </row>
    <row r="240" spans="2:38">
      <c r="B240" s="369">
        <v>175</v>
      </c>
      <c r="C240" s="385"/>
      <c r="D240" s="384"/>
      <c r="S240" s="294"/>
      <c r="U240" s="369">
        <v>175</v>
      </c>
      <c r="V240" s="385"/>
      <c r="W240" s="384"/>
      <c r="AL240" s="294"/>
    </row>
    <row r="241" spans="2:38">
      <c r="B241" s="369">
        <v>176</v>
      </c>
      <c r="C241" s="385"/>
      <c r="D241" s="384"/>
      <c r="S241" s="294"/>
      <c r="U241" s="369">
        <v>176</v>
      </c>
      <c r="V241" s="385"/>
      <c r="W241" s="384"/>
      <c r="AL241" s="294"/>
    </row>
    <row r="242" spans="2:38">
      <c r="B242" s="369">
        <v>177</v>
      </c>
      <c r="C242" s="385"/>
      <c r="D242" s="384"/>
      <c r="S242" s="294"/>
      <c r="U242" s="369">
        <v>177</v>
      </c>
      <c r="V242" s="385"/>
      <c r="W242" s="384"/>
      <c r="AL242" s="294"/>
    </row>
    <row r="243" spans="2:38">
      <c r="B243" s="369">
        <v>178</v>
      </c>
      <c r="C243" s="385"/>
      <c r="D243" s="384"/>
      <c r="S243" s="294"/>
      <c r="U243" s="369">
        <v>178</v>
      </c>
      <c r="V243" s="385"/>
      <c r="W243" s="384"/>
      <c r="AL243" s="294"/>
    </row>
    <row r="244" spans="2:38">
      <c r="B244" s="369">
        <v>179</v>
      </c>
      <c r="C244" s="385"/>
      <c r="D244" s="384"/>
      <c r="S244" s="294"/>
      <c r="U244" s="369">
        <v>179</v>
      </c>
      <c r="V244" s="385"/>
      <c r="W244" s="384"/>
      <c r="AL244" s="294"/>
    </row>
    <row r="245" spans="2:38">
      <c r="B245" s="369">
        <v>180</v>
      </c>
      <c r="C245" s="385"/>
      <c r="D245" s="384"/>
      <c r="S245" s="294"/>
      <c r="U245" s="369">
        <v>180</v>
      </c>
      <c r="V245" s="385"/>
      <c r="W245" s="384"/>
      <c r="AL245" s="294"/>
    </row>
    <row r="246" spans="2:38">
      <c r="B246" s="369">
        <v>181</v>
      </c>
      <c r="C246" s="385"/>
      <c r="D246" s="384"/>
      <c r="S246" s="294"/>
      <c r="U246" s="369">
        <v>181</v>
      </c>
      <c r="V246" s="385"/>
      <c r="W246" s="384"/>
      <c r="AL246" s="294"/>
    </row>
    <row r="247" spans="2:38">
      <c r="B247" s="369">
        <v>182</v>
      </c>
      <c r="C247" s="385"/>
      <c r="D247" s="384"/>
      <c r="S247" s="294"/>
      <c r="U247" s="369">
        <v>182</v>
      </c>
      <c r="V247" s="385"/>
      <c r="W247" s="384"/>
      <c r="AL247" s="294"/>
    </row>
    <row r="248" spans="2:38">
      <c r="B248" s="369">
        <v>183</v>
      </c>
      <c r="C248" s="385"/>
      <c r="D248" s="384"/>
      <c r="S248" s="294"/>
      <c r="U248" s="369">
        <v>183</v>
      </c>
      <c r="V248" s="385"/>
      <c r="W248" s="384"/>
      <c r="AL248" s="294"/>
    </row>
    <row r="249" spans="2:38">
      <c r="B249" s="369">
        <v>184</v>
      </c>
      <c r="C249" s="385"/>
      <c r="D249" s="384"/>
      <c r="S249" s="294"/>
      <c r="U249" s="369">
        <v>184</v>
      </c>
      <c r="V249" s="385"/>
      <c r="W249" s="384"/>
      <c r="AL249" s="294"/>
    </row>
    <row r="250" spans="2:38">
      <c r="B250" s="369">
        <v>185</v>
      </c>
      <c r="C250" s="385"/>
      <c r="D250" s="384"/>
      <c r="S250" s="294"/>
      <c r="U250" s="369">
        <v>185</v>
      </c>
      <c r="V250" s="385"/>
      <c r="W250" s="384"/>
      <c r="AL250" s="294"/>
    </row>
    <row r="251" spans="2:38">
      <c r="B251" s="369">
        <v>186</v>
      </c>
      <c r="C251" s="385"/>
      <c r="D251" s="384"/>
      <c r="S251" s="294"/>
      <c r="U251" s="369">
        <v>186</v>
      </c>
      <c r="V251" s="385"/>
      <c r="W251" s="384"/>
      <c r="AL251" s="294"/>
    </row>
    <row r="252" spans="2:38">
      <c r="B252" s="369">
        <v>187</v>
      </c>
      <c r="C252" s="385"/>
      <c r="D252" s="384"/>
      <c r="S252" s="294"/>
      <c r="U252" s="369">
        <v>187</v>
      </c>
      <c r="V252" s="385"/>
      <c r="W252" s="384"/>
      <c r="AL252" s="294"/>
    </row>
    <row r="253" spans="2:38">
      <c r="B253" s="369">
        <v>188</v>
      </c>
      <c r="C253" s="385"/>
      <c r="D253" s="384"/>
      <c r="S253" s="294"/>
      <c r="U253" s="369">
        <v>188</v>
      </c>
      <c r="V253" s="385"/>
      <c r="W253" s="384"/>
      <c r="AL253" s="294"/>
    </row>
    <row r="254" spans="2:38">
      <c r="B254" s="369">
        <v>189</v>
      </c>
      <c r="C254" s="385"/>
      <c r="D254" s="384"/>
      <c r="S254" s="294"/>
      <c r="U254" s="369">
        <v>189</v>
      </c>
      <c r="V254" s="385"/>
      <c r="W254" s="384"/>
      <c r="AL254" s="294"/>
    </row>
    <row r="255" spans="2:38">
      <c r="B255" s="369">
        <v>190</v>
      </c>
      <c r="C255" s="385"/>
      <c r="D255" s="384"/>
      <c r="S255" s="294"/>
      <c r="U255" s="369">
        <v>190</v>
      </c>
      <c r="V255" s="385"/>
      <c r="W255" s="384"/>
      <c r="AL255" s="294"/>
    </row>
    <row r="256" spans="2:38">
      <c r="B256" s="369">
        <v>191</v>
      </c>
      <c r="C256" s="385"/>
      <c r="D256" s="384"/>
      <c r="S256" s="294"/>
      <c r="U256" s="369">
        <v>191</v>
      </c>
      <c r="V256" s="385"/>
      <c r="W256" s="384"/>
      <c r="AL256" s="294"/>
    </row>
    <row r="257" spans="2:38">
      <c r="B257" s="369">
        <v>192</v>
      </c>
      <c r="C257" s="385"/>
      <c r="D257" s="384"/>
      <c r="S257" s="294"/>
      <c r="U257" s="369">
        <v>192</v>
      </c>
      <c r="V257" s="385"/>
      <c r="W257" s="384"/>
      <c r="AL257" s="294"/>
    </row>
    <row r="258" spans="2:38">
      <c r="B258" s="369">
        <v>193</v>
      </c>
      <c r="C258" s="385"/>
      <c r="D258" s="384"/>
      <c r="S258" s="294"/>
      <c r="U258" s="369">
        <v>193</v>
      </c>
      <c r="V258" s="385"/>
      <c r="W258" s="384"/>
      <c r="AL258" s="294"/>
    </row>
    <row r="259" spans="2:38">
      <c r="B259" s="369">
        <v>194</v>
      </c>
      <c r="C259" s="385"/>
      <c r="D259" s="384"/>
      <c r="S259" s="294"/>
      <c r="U259" s="369">
        <v>194</v>
      </c>
      <c r="V259" s="385"/>
      <c r="W259" s="384"/>
      <c r="AL259" s="294"/>
    </row>
    <row r="260" spans="2:38">
      <c r="B260" s="369">
        <v>195</v>
      </c>
      <c r="C260" s="385"/>
      <c r="D260" s="384"/>
      <c r="S260" s="294"/>
      <c r="U260" s="369">
        <v>195</v>
      </c>
      <c r="V260" s="385"/>
      <c r="W260" s="384"/>
      <c r="AL260" s="294"/>
    </row>
    <row r="261" spans="2:38">
      <c r="B261" s="369">
        <v>196</v>
      </c>
      <c r="C261" s="385"/>
      <c r="D261" s="384"/>
      <c r="S261" s="294"/>
      <c r="U261" s="369">
        <v>196</v>
      </c>
      <c r="V261" s="385"/>
      <c r="W261" s="384"/>
      <c r="AL261" s="294"/>
    </row>
    <row r="262" spans="2:38">
      <c r="B262" s="369">
        <v>197</v>
      </c>
      <c r="C262" s="385"/>
      <c r="D262" s="384"/>
      <c r="S262" s="294"/>
      <c r="U262" s="369">
        <v>197</v>
      </c>
      <c r="V262" s="385"/>
      <c r="W262" s="384"/>
      <c r="AL262" s="294"/>
    </row>
    <row r="263" spans="2:38">
      <c r="B263" s="369">
        <v>198</v>
      </c>
      <c r="C263" s="385"/>
      <c r="D263" s="384"/>
      <c r="S263" s="294"/>
      <c r="U263" s="369">
        <v>198</v>
      </c>
      <c r="V263" s="385"/>
      <c r="W263" s="384"/>
      <c r="AL263" s="294"/>
    </row>
    <row r="264" spans="2:38">
      <c r="B264" s="369">
        <v>199</v>
      </c>
      <c r="C264" s="385"/>
      <c r="D264" s="384"/>
      <c r="S264" s="294"/>
      <c r="U264" s="369">
        <v>199</v>
      </c>
      <c r="V264" s="385"/>
      <c r="W264" s="384"/>
      <c r="AL264" s="294"/>
    </row>
    <row r="265" spans="2:38">
      <c r="B265" s="369">
        <v>200</v>
      </c>
      <c r="C265" s="385"/>
      <c r="D265" s="384"/>
      <c r="S265" s="294"/>
      <c r="U265" s="369">
        <v>200</v>
      </c>
      <c r="V265" s="385"/>
      <c r="W265" s="384"/>
      <c r="AL265" s="294"/>
    </row>
    <row r="266" spans="2:38">
      <c r="B266" s="369">
        <v>201</v>
      </c>
      <c r="C266" s="385"/>
      <c r="D266" s="384"/>
      <c r="S266" s="294"/>
      <c r="U266" s="369">
        <v>201</v>
      </c>
      <c r="V266" s="385"/>
      <c r="W266" s="384"/>
      <c r="AL266" s="294"/>
    </row>
    <row r="267" spans="2:38">
      <c r="B267" s="369">
        <v>202</v>
      </c>
      <c r="C267" s="385"/>
      <c r="D267" s="384"/>
      <c r="S267" s="294"/>
      <c r="U267" s="369">
        <v>202</v>
      </c>
      <c r="V267" s="385"/>
      <c r="W267" s="384"/>
      <c r="AL267" s="294"/>
    </row>
    <row r="268" spans="2:38">
      <c r="B268" s="369">
        <v>203</v>
      </c>
      <c r="C268" s="385"/>
      <c r="D268" s="384"/>
      <c r="S268" s="294"/>
      <c r="U268" s="369">
        <v>203</v>
      </c>
      <c r="V268" s="385"/>
      <c r="W268" s="384"/>
      <c r="AL268" s="294"/>
    </row>
    <row r="269" spans="2:38">
      <c r="B269" s="369">
        <v>204</v>
      </c>
      <c r="C269" s="385"/>
      <c r="D269" s="384"/>
      <c r="S269" s="294"/>
      <c r="U269" s="369">
        <v>204</v>
      </c>
      <c r="V269" s="385"/>
      <c r="W269" s="384"/>
      <c r="AL269" s="294"/>
    </row>
    <row r="270" spans="2:38">
      <c r="B270" s="369">
        <v>205</v>
      </c>
      <c r="C270" s="385"/>
      <c r="D270" s="384"/>
      <c r="S270" s="294"/>
      <c r="U270" s="369">
        <v>205</v>
      </c>
      <c r="V270" s="385"/>
      <c r="W270" s="384"/>
      <c r="AL270" s="294"/>
    </row>
    <row r="271" spans="2:38">
      <c r="B271" s="369">
        <v>206</v>
      </c>
      <c r="C271" s="385"/>
      <c r="D271" s="384"/>
      <c r="S271" s="294"/>
      <c r="U271" s="369">
        <v>206</v>
      </c>
      <c r="V271" s="385"/>
      <c r="W271" s="384"/>
      <c r="AL271" s="294"/>
    </row>
    <row r="272" spans="2:38">
      <c r="B272" s="369">
        <v>207</v>
      </c>
      <c r="C272" s="385"/>
      <c r="D272" s="384"/>
      <c r="S272" s="294"/>
      <c r="U272" s="369">
        <v>207</v>
      </c>
      <c r="V272" s="385"/>
      <c r="W272" s="384"/>
      <c r="AL272" s="294"/>
    </row>
    <row r="273" spans="2:38">
      <c r="B273" s="369">
        <v>208</v>
      </c>
      <c r="C273" s="385"/>
      <c r="D273" s="384"/>
      <c r="S273" s="294"/>
      <c r="U273" s="369">
        <v>208</v>
      </c>
      <c r="V273" s="385"/>
      <c r="W273" s="384"/>
      <c r="AL273" s="294"/>
    </row>
    <row r="274" spans="2:38">
      <c r="B274" s="369">
        <v>209</v>
      </c>
      <c r="C274" s="385"/>
      <c r="D274" s="384"/>
      <c r="S274" s="294"/>
      <c r="U274" s="369">
        <v>209</v>
      </c>
      <c r="V274" s="385"/>
      <c r="W274" s="384"/>
      <c r="AL274" s="294"/>
    </row>
    <row r="275" spans="2:38">
      <c r="B275" s="369">
        <v>210</v>
      </c>
      <c r="C275" s="385"/>
      <c r="D275" s="384"/>
      <c r="S275" s="294"/>
      <c r="U275" s="369">
        <v>210</v>
      </c>
      <c r="V275" s="385"/>
      <c r="W275" s="384"/>
      <c r="AL275" s="294"/>
    </row>
    <row r="276" spans="2:38">
      <c r="B276" s="369">
        <v>211</v>
      </c>
      <c r="C276" s="385"/>
      <c r="D276" s="384"/>
      <c r="S276" s="294"/>
      <c r="U276" s="369">
        <v>211</v>
      </c>
      <c r="V276" s="385"/>
      <c r="W276" s="384"/>
      <c r="AL276" s="294"/>
    </row>
    <row r="277" spans="2:38">
      <c r="B277" s="369">
        <v>212</v>
      </c>
      <c r="C277" s="385"/>
      <c r="D277" s="384"/>
      <c r="S277" s="294"/>
      <c r="U277" s="369">
        <v>212</v>
      </c>
      <c r="V277" s="385"/>
      <c r="W277" s="384"/>
      <c r="AL277" s="294"/>
    </row>
    <row r="278" spans="2:38">
      <c r="B278" s="369">
        <v>213</v>
      </c>
      <c r="C278" s="385"/>
      <c r="D278" s="384"/>
      <c r="S278" s="294"/>
      <c r="U278" s="369">
        <v>213</v>
      </c>
      <c r="V278" s="385"/>
      <c r="W278" s="384"/>
      <c r="AL278" s="294"/>
    </row>
    <row r="279" spans="2:38">
      <c r="B279" s="369">
        <v>214</v>
      </c>
      <c r="C279" s="385"/>
      <c r="D279" s="384"/>
      <c r="S279" s="294"/>
      <c r="U279" s="369">
        <v>214</v>
      </c>
      <c r="V279" s="385"/>
      <c r="W279" s="384"/>
      <c r="AL279" s="294"/>
    </row>
    <row r="280" spans="2:38">
      <c r="B280" s="369">
        <v>215</v>
      </c>
      <c r="C280" s="385"/>
      <c r="D280" s="384"/>
      <c r="S280" s="294"/>
      <c r="U280" s="369">
        <v>215</v>
      </c>
      <c r="V280" s="385"/>
      <c r="W280" s="384"/>
      <c r="AL280" s="294"/>
    </row>
    <row r="281" spans="2:38">
      <c r="B281" s="369">
        <v>216</v>
      </c>
      <c r="C281" s="385"/>
      <c r="D281" s="384"/>
      <c r="S281" s="294"/>
      <c r="U281" s="369">
        <v>216</v>
      </c>
      <c r="V281" s="385"/>
      <c r="W281" s="384"/>
      <c r="AL281" s="294"/>
    </row>
    <row r="282" spans="2:38">
      <c r="B282" s="369">
        <v>217</v>
      </c>
      <c r="C282" s="385"/>
      <c r="D282" s="384"/>
      <c r="S282" s="294"/>
      <c r="U282" s="369">
        <v>217</v>
      </c>
      <c r="V282" s="385"/>
      <c r="W282" s="384"/>
      <c r="AL282" s="294"/>
    </row>
    <row r="283" spans="2:38">
      <c r="B283" s="369">
        <v>218</v>
      </c>
      <c r="C283" s="385"/>
      <c r="D283" s="384"/>
      <c r="S283" s="294"/>
      <c r="U283" s="369">
        <v>218</v>
      </c>
      <c r="V283" s="385"/>
      <c r="W283" s="384"/>
      <c r="AL283" s="294"/>
    </row>
    <row r="284" spans="2:38">
      <c r="B284" s="369">
        <v>219</v>
      </c>
      <c r="C284" s="385"/>
      <c r="D284" s="384"/>
      <c r="S284" s="294"/>
      <c r="U284" s="369">
        <v>219</v>
      </c>
      <c r="V284" s="385"/>
      <c r="W284" s="384"/>
      <c r="AL284" s="294"/>
    </row>
    <row r="285" spans="2:38">
      <c r="B285" s="369">
        <v>220</v>
      </c>
      <c r="C285" s="385"/>
      <c r="D285" s="384"/>
      <c r="S285" s="294"/>
      <c r="U285" s="369">
        <v>220</v>
      </c>
      <c r="V285" s="385"/>
      <c r="W285" s="384"/>
      <c r="AL285" s="294"/>
    </row>
    <row r="286" spans="2:38">
      <c r="B286" s="369">
        <v>221</v>
      </c>
      <c r="C286" s="385"/>
      <c r="D286" s="384"/>
      <c r="S286" s="294"/>
      <c r="U286" s="369">
        <v>221</v>
      </c>
      <c r="V286" s="385"/>
      <c r="W286" s="384"/>
      <c r="AL286" s="294"/>
    </row>
    <row r="287" spans="2:38">
      <c r="B287" s="369">
        <v>222</v>
      </c>
      <c r="C287" s="385"/>
      <c r="D287" s="384"/>
      <c r="S287" s="294"/>
      <c r="U287" s="369">
        <v>222</v>
      </c>
      <c r="V287" s="385"/>
      <c r="W287" s="384"/>
      <c r="AL287" s="294"/>
    </row>
    <row r="288" spans="2:38">
      <c r="B288" s="369">
        <v>223</v>
      </c>
      <c r="C288" s="385"/>
      <c r="D288" s="384"/>
      <c r="S288" s="294"/>
      <c r="U288" s="369">
        <v>223</v>
      </c>
      <c r="V288" s="385"/>
      <c r="W288" s="384"/>
      <c r="AL288" s="294"/>
    </row>
    <row r="289" spans="2:38">
      <c r="B289" s="369">
        <v>224</v>
      </c>
      <c r="C289" s="385"/>
      <c r="D289" s="384"/>
      <c r="S289" s="294"/>
      <c r="U289" s="369">
        <v>224</v>
      </c>
      <c r="V289" s="385"/>
      <c r="W289" s="384"/>
      <c r="AL289" s="294"/>
    </row>
    <row r="290" spans="2:38">
      <c r="B290" s="369">
        <v>225</v>
      </c>
      <c r="C290" s="385"/>
      <c r="D290" s="384"/>
      <c r="S290" s="294"/>
      <c r="U290" s="369">
        <v>225</v>
      </c>
      <c r="V290" s="385"/>
      <c r="W290" s="384"/>
      <c r="AL290" s="294"/>
    </row>
    <row r="291" spans="2:38">
      <c r="B291" s="369">
        <v>226</v>
      </c>
      <c r="C291" s="385"/>
      <c r="D291" s="384"/>
      <c r="S291" s="294"/>
      <c r="U291" s="369">
        <v>226</v>
      </c>
      <c r="V291" s="385"/>
      <c r="W291" s="384"/>
      <c r="AL291" s="294"/>
    </row>
    <row r="292" spans="2:38">
      <c r="B292" s="369">
        <v>227</v>
      </c>
      <c r="C292" s="385"/>
      <c r="D292" s="384"/>
      <c r="S292" s="294"/>
      <c r="U292" s="369">
        <v>227</v>
      </c>
      <c r="V292" s="385"/>
      <c r="W292" s="384"/>
      <c r="AL292" s="294"/>
    </row>
    <row r="293" spans="2:38">
      <c r="B293" s="369">
        <v>228</v>
      </c>
      <c r="C293" s="385"/>
      <c r="D293" s="384"/>
      <c r="S293" s="294"/>
      <c r="U293" s="369">
        <v>228</v>
      </c>
      <c r="V293" s="385"/>
      <c r="W293" s="384"/>
      <c r="AL293" s="294"/>
    </row>
    <row r="294" spans="2:38">
      <c r="B294" s="369">
        <v>229</v>
      </c>
      <c r="C294" s="385"/>
      <c r="D294" s="384"/>
      <c r="S294" s="294"/>
      <c r="U294" s="369">
        <v>229</v>
      </c>
      <c r="V294" s="385"/>
      <c r="W294" s="384"/>
      <c r="AL294" s="294"/>
    </row>
    <row r="295" spans="2:38">
      <c r="B295" s="369">
        <v>230</v>
      </c>
      <c r="C295" s="385"/>
      <c r="D295" s="384"/>
      <c r="S295" s="294"/>
      <c r="U295" s="369">
        <v>230</v>
      </c>
      <c r="V295" s="385"/>
      <c r="W295" s="384"/>
      <c r="AL295" s="294"/>
    </row>
    <row r="296" spans="2:38">
      <c r="B296" s="369">
        <v>231</v>
      </c>
      <c r="C296" s="385"/>
      <c r="D296" s="384"/>
      <c r="S296" s="294"/>
      <c r="U296" s="369">
        <v>231</v>
      </c>
      <c r="V296" s="385"/>
      <c r="W296" s="384"/>
      <c r="AL296" s="294"/>
    </row>
    <row r="297" spans="2:38">
      <c r="B297" s="369">
        <v>232</v>
      </c>
      <c r="C297" s="385"/>
      <c r="D297" s="384"/>
      <c r="S297" s="294"/>
      <c r="U297" s="369">
        <v>232</v>
      </c>
      <c r="V297" s="385"/>
      <c r="W297" s="384"/>
      <c r="AL297" s="294"/>
    </row>
    <row r="298" spans="2:38">
      <c r="B298" s="369">
        <v>233</v>
      </c>
      <c r="C298" s="385"/>
      <c r="D298" s="384"/>
      <c r="S298" s="294"/>
      <c r="U298" s="369">
        <v>233</v>
      </c>
      <c r="V298" s="385"/>
      <c r="W298" s="384"/>
      <c r="AL298" s="294"/>
    </row>
    <row r="299" spans="2:38">
      <c r="B299" s="369">
        <v>234</v>
      </c>
      <c r="C299" s="385"/>
      <c r="D299" s="384"/>
      <c r="S299" s="294"/>
      <c r="U299" s="369">
        <v>234</v>
      </c>
      <c r="V299" s="385"/>
      <c r="W299" s="384"/>
      <c r="AL299" s="294"/>
    </row>
    <row r="300" spans="2:38">
      <c r="B300" s="369">
        <v>235</v>
      </c>
      <c r="C300" s="385"/>
      <c r="D300" s="384"/>
      <c r="S300" s="294"/>
      <c r="U300" s="369">
        <v>235</v>
      </c>
      <c r="V300" s="385"/>
      <c r="W300" s="384"/>
      <c r="AL300" s="294"/>
    </row>
    <row r="301" spans="2:38">
      <c r="B301" s="369">
        <v>236</v>
      </c>
      <c r="C301" s="385"/>
      <c r="D301" s="384"/>
      <c r="S301" s="294"/>
      <c r="U301" s="369">
        <v>236</v>
      </c>
      <c r="V301" s="385"/>
      <c r="W301" s="384"/>
      <c r="AL301" s="294"/>
    </row>
    <row r="302" spans="2:38">
      <c r="B302" s="369">
        <v>237</v>
      </c>
      <c r="C302" s="385"/>
      <c r="D302" s="384"/>
      <c r="S302" s="294"/>
      <c r="U302" s="369">
        <v>237</v>
      </c>
      <c r="V302" s="385"/>
      <c r="W302" s="384"/>
      <c r="AL302" s="294"/>
    </row>
    <row r="303" spans="2:38">
      <c r="B303" s="369">
        <v>238</v>
      </c>
      <c r="C303" s="385"/>
      <c r="D303" s="384"/>
      <c r="S303" s="294"/>
      <c r="U303" s="369">
        <v>238</v>
      </c>
      <c r="V303" s="385"/>
      <c r="W303" s="384"/>
      <c r="AL303" s="294"/>
    </row>
    <row r="304" spans="2:38">
      <c r="B304" s="369">
        <v>239</v>
      </c>
      <c r="C304" s="385"/>
      <c r="D304" s="384"/>
      <c r="S304" s="294"/>
      <c r="U304" s="369">
        <v>239</v>
      </c>
      <c r="V304" s="385"/>
      <c r="W304" s="384"/>
      <c r="AL304" s="294"/>
    </row>
    <row r="305" spans="2:38">
      <c r="B305" s="369">
        <v>240</v>
      </c>
      <c r="C305" s="385"/>
      <c r="D305" s="384"/>
      <c r="S305" s="294"/>
      <c r="U305" s="369">
        <v>240</v>
      </c>
      <c r="V305" s="385"/>
      <c r="W305" s="384"/>
      <c r="AL305" s="294"/>
    </row>
    <row r="306" spans="2:38">
      <c r="B306" s="369">
        <v>241</v>
      </c>
      <c r="C306" s="385"/>
      <c r="D306" s="384"/>
      <c r="S306" s="294"/>
      <c r="U306" s="369">
        <v>241</v>
      </c>
      <c r="V306" s="385"/>
      <c r="W306" s="384"/>
      <c r="AL306" s="294"/>
    </row>
    <row r="307" spans="2:38">
      <c r="B307" s="369">
        <v>242</v>
      </c>
      <c r="C307" s="385"/>
      <c r="D307" s="384"/>
      <c r="S307" s="294"/>
      <c r="U307" s="369">
        <v>242</v>
      </c>
      <c r="V307" s="385"/>
      <c r="W307" s="384"/>
      <c r="AL307" s="294"/>
    </row>
    <row r="308" spans="2:38">
      <c r="B308" s="369">
        <v>243</v>
      </c>
      <c r="C308" s="385"/>
      <c r="D308" s="384"/>
      <c r="S308" s="294"/>
      <c r="U308" s="369">
        <v>243</v>
      </c>
      <c r="V308" s="385"/>
      <c r="W308" s="384"/>
      <c r="AL308" s="294"/>
    </row>
    <row r="309" spans="2:38">
      <c r="B309" s="369">
        <v>244</v>
      </c>
      <c r="C309" s="385"/>
      <c r="D309" s="384"/>
      <c r="S309" s="294"/>
      <c r="U309" s="369">
        <v>244</v>
      </c>
      <c r="V309" s="385"/>
      <c r="W309" s="384"/>
      <c r="AL309" s="294"/>
    </row>
    <row r="310" spans="2:38">
      <c r="B310" s="369">
        <v>245</v>
      </c>
      <c r="C310" s="385"/>
      <c r="D310" s="384"/>
      <c r="S310" s="294"/>
      <c r="U310" s="369">
        <v>245</v>
      </c>
      <c r="V310" s="385"/>
      <c r="W310" s="384"/>
      <c r="AL310" s="294"/>
    </row>
    <row r="311" spans="2:38">
      <c r="B311" s="369">
        <v>246</v>
      </c>
      <c r="C311" s="385"/>
      <c r="D311" s="384"/>
      <c r="S311" s="294"/>
      <c r="U311" s="369">
        <v>246</v>
      </c>
      <c r="V311" s="385"/>
      <c r="W311" s="384"/>
      <c r="AL311" s="294"/>
    </row>
    <row r="312" spans="2:38">
      <c r="B312" s="369">
        <v>247</v>
      </c>
      <c r="C312" s="385"/>
      <c r="D312" s="384"/>
      <c r="S312" s="294"/>
      <c r="U312" s="369">
        <v>247</v>
      </c>
      <c r="V312" s="385"/>
      <c r="W312" s="384"/>
      <c r="AL312" s="294"/>
    </row>
    <row r="313" spans="2:38">
      <c r="B313" s="369">
        <v>248</v>
      </c>
      <c r="C313" s="385"/>
      <c r="D313" s="384"/>
      <c r="S313" s="294"/>
      <c r="U313" s="369">
        <v>248</v>
      </c>
      <c r="V313" s="385"/>
      <c r="W313" s="384"/>
      <c r="AL313" s="294"/>
    </row>
    <row r="314" spans="2:38">
      <c r="B314" s="369">
        <v>249</v>
      </c>
      <c r="C314" s="385"/>
      <c r="D314" s="384"/>
      <c r="S314" s="294"/>
      <c r="U314" s="369">
        <v>249</v>
      </c>
      <c r="V314" s="385"/>
      <c r="W314" s="384"/>
      <c r="AL314" s="294"/>
    </row>
    <row r="315" spans="2:38">
      <c r="B315" s="369">
        <v>250</v>
      </c>
      <c r="C315" s="385"/>
      <c r="D315" s="384"/>
      <c r="S315" s="294"/>
      <c r="U315" s="369">
        <v>250</v>
      </c>
      <c r="V315" s="385"/>
      <c r="W315" s="384"/>
      <c r="AL315" s="294"/>
    </row>
    <row r="316" spans="2:38">
      <c r="B316" s="369">
        <v>251</v>
      </c>
      <c r="C316" s="385"/>
      <c r="D316" s="384"/>
      <c r="S316" s="294"/>
      <c r="U316" s="369">
        <v>251</v>
      </c>
      <c r="V316" s="385"/>
      <c r="W316" s="384"/>
      <c r="AL316" s="294"/>
    </row>
    <row r="317" spans="2:38">
      <c r="B317" s="369">
        <v>252</v>
      </c>
      <c r="C317" s="385"/>
      <c r="D317" s="384"/>
      <c r="S317" s="294"/>
      <c r="U317" s="369">
        <v>252</v>
      </c>
      <c r="V317" s="385"/>
      <c r="W317" s="384"/>
      <c r="AL317" s="294"/>
    </row>
    <row r="318" spans="2:38">
      <c r="B318" s="369">
        <v>253</v>
      </c>
      <c r="C318" s="385"/>
      <c r="D318" s="384"/>
      <c r="S318" s="294"/>
      <c r="U318" s="369">
        <v>253</v>
      </c>
      <c r="V318" s="385"/>
      <c r="W318" s="384"/>
      <c r="AL318" s="294"/>
    </row>
    <row r="319" spans="2:38">
      <c r="B319" s="369">
        <v>254</v>
      </c>
      <c r="C319" s="385"/>
      <c r="D319" s="384"/>
      <c r="S319" s="294"/>
      <c r="U319" s="369">
        <v>254</v>
      </c>
      <c r="V319" s="385"/>
      <c r="W319" s="384"/>
      <c r="AL319" s="294"/>
    </row>
    <row r="320" spans="2:38">
      <c r="B320" s="369">
        <v>255</v>
      </c>
      <c r="C320" s="385"/>
      <c r="D320" s="384"/>
      <c r="S320" s="294"/>
      <c r="U320" s="369">
        <v>255</v>
      </c>
      <c r="V320" s="385"/>
      <c r="W320" s="384"/>
      <c r="AL320" s="294"/>
    </row>
    <row r="321" spans="2:38">
      <c r="B321" s="369">
        <v>256</v>
      </c>
      <c r="C321" s="385"/>
      <c r="D321" s="384"/>
      <c r="S321" s="294"/>
      <c r="U321" s="369">
        <v>256</v>
      </c>
      <c r="V321" s="385"/>
      <c r="W321" s="384"/>
      <c r="AL321" s="294"/>
    </row>
    <row r="322" spans="2:38">
      <c r="B322" s="369">
        <v>257</v>
      </c>
      <c r="C322" s="385"/>
      <c r="D322" s="384"/>
      <c r="S322" s="294"/>
      <c r="U322" s="369">
        <v>257</v>
      </c>
      <c r="V322" s="385"/>
      <c r="W322" s="384"/>
      <c r="AL322" s="294"/>
    </row>
    <row r="323" spans="2:38">
      <c r="B323" s="369">
        <v>258</v>
      </c>
      <c r="C323" s="385"/>
      <c r="D323" s="384"/>
      <c r="S323" s="294"/>
      <c r="U323" s="369">
        <v>258</v>
      </c>
      <c r="V323" s="385"/>
      <c r="W323" s="384"/>
      <c r="AL323" s="294"/>
    </row>
    <row r="324" spans="2:38">
      <c r="B324" s="369">
        <v>259</v>
      </c>
      <c r="C324" s="385"/>
      <c r="D324" s="384"/>
      <c r="S324" s="294"/>
      <c r="U324" s="369">
        <v>259</v>
      </c>
      <c r="V324" s="385"/>
      <c r="W324" s="384"/>
      <c r="AL324" s="294"/>
    </row>
    <row r="325" spans="2:38">
      <c r="B325" s="369">
        <v>260</v>
      </c>
      <c r="C325" s="385"/>
      <c r="D325" s="384"/>
      <c r="S325" s="294"/>
      <c r="U325" s="369">
        <v>260</v>
      </c>
      <c r="V325" s="385"/>
      <c r="W325" s="384"/>
      <c r="AL325" s="294"/>
    </row>
    <row r="326" spans="2:38">
      <c r="B326" s="369">
        <v>261</v>
      </c>
      <c r="C326" s="385"/>
      <c r="D326" s="384"/>
      <c r="S326" s="294"/>
      <c r="U326" s="369">
        <v>261</v>
      </c>
      <c r="V326" s="385"/>
      <c r="W326" s="384"/>
      <c r="AL326" s="294"/>
    </row>
    <row r="327" spans="2:38">
      <c r="B327" s="369">
        <v>262</v>
      </c>
      <c r="C327" s="385"/>
      <c r="D327" s="384"/>
      <c r="S327" s="294"/>
      <c r="U327" s="369">
        <v>262</v>
      </c>
      <c r="V327" s="385"/>
      <c r="W327" s="384"/>
      <c r="AL327" s="294"/>
    </row>
    <row r="328" spans="2:38">
      <c r="B328" s="369">
        <v>263</v>
      </c>
      <c r="C328" s="385"/>
      <c r="D328" s="384"/>
      <c r="S328" s="294"/>
      <c r="U328" s="369">
        <v>263</v>
      </c>
      <c r="V328" s="385"/>
      <c r="W328" s="384"/>
      <c r="AL328" s="294"/>
    </row>
    <row r="329" spans="2:38">
      <c r="B329" s="369">
        <v>264</v>
      </c>
      <c r="C329" s="385"/>
      <c r="D329" s="384"/>
      <c r="S329" s="294"/>
      <c r="U329" s="369">
        <v>264</v>
      </c>
      <c r="V329" s="385"/>
      <c r="W329" s="384"/>
      <c r="AL329" s="294"/>
    </row>
    <row r="330" spans="2:38">
      <c r="B330" s="369">
        <v>265</v>
      </c>
      <c r="C330" s="385"/>
      <c r="D330" s="384"/>
      <c r="S330" s="294"/>
      <c r="U330" s="369">
        <v>265</v>
      </c>
      <c r="V330" s="385"/>
      <c r="W330" s="384"/>
      <c r="AL330" s="294"/>
    </row>
    <row r="331" spans="2:38">
      <c r="B331" s="369">
        <v>266</v>
      </c>
      <c r="C331" s="385"/>
      <c r="D331" s="384"/>
      <c r="S331" s="294"/>
      <c r="U331" s="369">
        <v>266</v>
      </c>
      <c r="V331" s="385"/>
      <c r="W331" s="384"/>
      <c r="AL331" s="294"/>
    </row>
    <row r="332" spans="2:38">
      <c r="B332" s="369">
        <v>267</v>
      </c>
      <c r="C332" s="385"/>
      <c r="D332" s="384"/>
      <c r="S332" s="294"/>
      <c r="U332" s="369">
        <v>267</v>
      </c>
      <c r="V332" s="385"/>
      <c r="W332" s="384"/>
      <c r="AL332" s="294"/>
    </row>
    <row r="333" spans="2:38">
      <c r="B333" s="369">
        <v>268</v>
      </c>
      <c r="C333" s="385"/>
      <c r="D333" s="384"/>
      <c r="S333" s="294"/>
      <c r="U333" s="369">
        <v>268</v>
      </c>
      <c r="V333" s="385"/>
      <c r="W333" s="384"/>
      <c r="AL333" s="294"/>
    </row>
    <row r="334" spans="2:38">
      <c r="B334" s="369">
        <v>269</v>
      </c>
      <c r="C334" s="385"/>
      <c r="D334" s="384"/>
      <c r="S334" s="294"/>
      <c r="U334" s="369">
        <v>269</v>
      </c>
      <c r="V334" s="385"/>
      <c r="W334" s="384"/>
      <c r="AL334" s="294"/>
    </row>
    <row r="335" spans="2:38">
      <c r="B335" s="369">
        <v>270</v>
      </c>
      <c r="C335" s="385"/>
      <c r="D335" s="384"/>
      <c r="S335" s="294"/>
      <c r="U335" s="369">
        <v>270</v>
      </c>
      <c r="V335" s="385"/>
      <c r="W335" s="384"/>
      <c r="AL335" s="294"/>
    </row>
    <row r="336" spans="2:38">
      <c r="B336" s="369">
        <v>271</v>
      </c>
      <c r="C336" s="385"/>
      <c r="D336" s="384"/>
      <c r="S336" s="294"/>
      <c r="U336" s="369">
        <v>271</v>
      </c>
      <c r="V336" s="385"/>
      <c r="W336" s="384"/>
      <c r="AL336" s="294"/>
    </row>
    <row r="337" spans="2:38">
      <c r="B337" s="369">
        <v>272</v>
      </c>
      <c r="C337" s="385"/>
      <c r="D337" s="384"/>
      <c r="S337" s="294"/>
      <c r="U337" s="369">
        <v>272</v>
      </c>
      <c r="V337" s="385"/>
      <c r="W337" s="384"/>
      <c r="AL337" s="294"/>
    </row>
    <row r="338" spans="2:38">
      <c r="B338" s="369">
        <v>273</v>
      </c>
      <c r="C338" s="385"/>
      <c r="D338" s="384"/>
      <c r="S338" s="294"/>
      <c r="U338" s="369">
        <v>273</v>
      </c>
      <c r="V338" s="385"/>
      <c r="W338" s="384"/>
      <c r="AL338" s="294"/>
    </row>
    <row r="339" spans="2:38">
      <c r="B339" s="369">
        <v>274</v>
      </c>
      <c r="C339" s="385"/>
      <c r="D339" s="384"/>
      <c r="S339" s="294"/>
      <c r="U339" s="369">
        <v>274</v>
      </c>
      <c r="V339" s="385"/>
      <c r="W339" s="384"/>
      <c r="AL339" s="294"/>
    </row>
    <row r="340" spans="2:38">
      <c r="B340" s="369">
        <v>275</v>
      </c>
      <c r="C340" s="385"/>
      <c r="D340" s="384"/>
      <c r="S340" s="294"/>
      <c r="U340" s="369">
        <v>275</v>
      </c>
      <c r="V340" s="385"/>
      <c r="W340" s="384"/>
      <c r="AL340" s="294"/>
    </row>
    <row r="341" spans="2:38">
      <c r="B341" s="369">
        <v>276</v>
      </c>
      <c r="C341" s="385"/>
      <c r="D341" s="384"/>
      <c r="S341" s="294"/>
      <c r="U341" s="369">
        <v>276</v>
      </c>
      <c r="V341" s="385"/>
      <c r="W341" s="384"/>
      <c r="AL341" s="294"/>
    </row>
    <row r="342" spans="2:38">
      <c r="B342" s="369">
        <v>277</v>
      </c>
      <c r="C342" s="385"/>
      <c r="D342" s="384"/>
      <c r="S342" s="294"/>
      <c r="U342" s="369">
        <v>277</v>
      </c>
      <c r="V342" s="385"/>
      <c r="W342" s="384"/>
      <c r="AL342" s="294"/>
    </row>
    <row r="343" spans="2:38">
      <c r="B343" s="369">
        <v>278</v>
      </c>
      <c r="C343" s="385"/>
      <c r="D343" s="384"/>
      <c r="S343" s="294"/>
      <c r="U343" s="369">
        <v>278</v>
      </c>
      <c r="V343" s="385"/>
      <c r="W343" s="384"/>
      <c r="AL343" s="294"/>
    </row>
    <row r="344" spans="2:38">
      <c r="B344" s="369">
        <v>279</v>
      </c>
      <c r="C344" s="385"/>
      <c r="D344" s="384"/>
      <c r="S344" s="294"/>
      <c r="U344" s="369">
        <v>279</v>
      </c>
      <c r="V344" s="385"/>
      <c r="W344" s="384"/>
      <c r="AL344" s="294"/>
    </row>
    <row r="345" spans="2:38">
      <c r="B345" s="369">
        <v>280</v>
      </c>
      <c r="C345" s="385"/>
      <c r="D345" s="384"/>
      <c r="S345" s="294"/>
      <c r="U345" s="369">
        <v>280</v>
      </c>
      <c r="V345" s="385"/>
      <c r="W345" s="384"/>
      <c r="AL345" s="294"/>
    </row>
    <row r="346" spans="2:38">
      <c r="B346" s="369">
        <v>281</v>
      </c>
      <c r="C346" s="385"/>
      <c r="D346" s="384"/>
      <c r="S346" s="294"/>
      <c r="U346" s="369">
        <v>281</v>
      </c>
      <c r="V346" s="385"/>
      <c r="W346" s="384"/>
      <c r="AL346" s="294"/>
    </row>
    <row r="347" spans="2:38">
      <c r="B347" s="369">
        <v>282</v>
      </c>
      <c r="C347" s="385"/>
      <c r="D347" s="384"/>
      <c r="S347" s="294"/>
      <c r="U347" s="369">
        <v>282</v>
      </c>
      <c r="V347" s="385"/>
      <c r="W347" s="384"/>
      <c r="AL347" s="294"/>
    </row>
    <row r="348" spans="2:38">
      <c r="B348" s="369">
        <v>283</v>
      </c>
      <c r="C348" s="385"/>
      <c r="D348" s="384"/>
      <c r="S348" s="294"/>
      <c r="U348" s="369">
        <v>283</v>
      </c>
      <c r="V348" s="385"/>
      <c r="W348" s="384"/>
      <c r="AL348" s="294"/>
    </row>
    <row r="349" spans="2:38">
      <c r="B349" s="369">
        <v>284</v>
      </c>
      <c r="C349" s="385"/>
      <c r="D349" s="384"/>
      <c r="S349" s="294"/>
      <c r="U349" s="369">
        <v>284</v>
      </c>
      <c r="V349" s="385"/>
      <c r="W349" s="384"/>
      <c r="AL349" s="294"/>
    </row>
    <row r="350" spans="2:38">
      <c r="B350" s="369">
        <v>285</v>
      </c>
      <c r="C350" s="385"/>
      <c r="D350" s="384"/>
      <c r="S350" s="294"/>
      <c r="U350" s="369">
        <v>285</v>
      </c>
      <c r="V350" s="385"/>
      <c r="W350" s="384"/>
      <c r="AL350" s="294"/>
    </row>
    <row r="351" spans="2:38">
      <c r="B351" s="369">
        <v>286</v>
      </c>
      <c r="C351" s="385"/>
      <c r="D351" s="384"/>
      <c r="S351" s="294"/>
      <c r="U351" s="369">
        <v>286</v>
      </c>
      <c r="V351" s="385"/>
      <c r="W351" s="384"/>
      <c r="AL351" s="294"/>
    </row>
    <row r="352" spans="2:38">
      <c r="B352" s="369">
        <v>287</v>
      </c>
      <c r="C352" s="385"/>
      <c r="D352" s="384"/>
      <c r="S352" s="294"/>
      <c r="U352" s="369">
        <v>287</v>
      </c>
      <c r="V352" s="385"/>
      <c r="W352" s="384"/>
      <c r="AL352" s="294"/>
    </row>
    <row r="353" spans="1:38">
      <c r="B353" s="369">
        <v>288</v>
      </c>
      <c r="C353" s="385"/>
      <c r="D353" s="384"/>
      <c r="S353" s="294"/>
      <c r="U353" s="369">
        <v>288</v>
      </c>
      <c r="V353" s="385"/>
      <c r="W353" s="384"/>
      <c r="AL353" s="294"/>
    </row>
    <row r="354" spans="1:38">
      <c r="B354" s="369">
        <v>289</v>
      </c>
      <c r="C354" s="385"/>
      <c r="D354" s="384"/>
      <c r="S354" s="294"/>
      <c r="U354" s="369">
        <v>289</v>
      </c>
      <c r="V354" s="385"/>
      <c r="W354" s="384"/>
      <c r="AL354" s="294"/>
    </row>
    <row r="355" spans="1:38">
      <c r="B355" s="369">
        <v>290</v>
      </c>
      <c r="C355" s="385"/>
      <c r="D355" s="384"/>
      <c r="S355" s="294"/>
      <c r="U355" s="369">
        <v>290</v>
      </c>
      <c r="V355" s="385"/>
      <c r="W355" s="384"/>
      <c r="AL355" s="294"/>
    </row>
    <row r="356" spans="1:38">
      <c r="B356" s="369">
        <v>291</v>
      </c>
      <c r="C356" s="385"/>
      <c r="D356" s="384"/>
      <c r="S356" s="294"/>
      <c r="U356" s="369">
        <v>291</v>
      </c>
      <c r="V356" s="385"/>
      <c r="W356" s="384"/>
      <c r="AL356" s="294"/>
    </row>
    <row r="357" spans="1:38">
      <c r="B357" s="369">
        <v>292</v>
      </c>
      <c r="C357" s="385"/>
      <c r="D357" s="384"/>
      <c r="S357" s="294"/>
      <c r="U357" s="369">
        <v>292</v>
      </c>
      <c r="V357" s="385"/>
      <c r="W357" s="384"/>
      <c r="AL357" s="294"/>
    </row>
    <row r="358" spans="1:38">
      <c r="B358" s="369">
        <v>293</v>
      </c>
      <c r="C358" s="385"/>
      <c r="D358" s="384"/>
      <c r="S358" s="294"/>
      <c r="U358" s="369">
        <v>293</v>
      </c>
      <c r="V358" s="385"/>
      <c r="W358" s="384"/>
      <c r="AL358" s="294"/>
    </row>
    <row r="359" spans="1:38">
      <c r="B359" s="369">
        <v>294</v>
      </c>
      <c r="C359" s="385"/>
      <c r="D359" s="384"/>
      <c r="S359" s="294"/>
      <c r="U359" s="369">
        <v>294</v>
      </c>
      <c r="V359" s="385"/>
      <c r="W359" s="384"/>
      <c r="AL359" s="294"/>
    </row>
    <row r="360" spans="1:38">
      <c r="B360" s="369">
        <v>295</v>
      </c>
      <c r="C360" s="385"/>
      <c r="D360" s="384"/>
      <c r="S360" s="294"/>
      <c r="U360" s="369">
        <v>295</v>
      </c>
      <c r="V360" s="385"/>
      <c r="W360" s="384"/>
      <c r="AL360" s="294"/>
    </row>
    <row r="361" spans="1:38">
      <c r="B361" s="369">
        <v>296</v>
      </c>
      <c r="C361" s="385"/>
      <c r="D361" s="384"/>
      <c r="S361" s="294"/>
      <c r="U361" s="369">
        <v>296</v>
      </c>
      <c r="V361" s="385"/>
      <c r="W361" s="384"/>
      <c r="AL361" s="294"/>
    </row>
    <row r="362" spans="1:38">
      <c r="B362" s="369">
        <v>297</v>
      </c>
      <c r="C362" s="385"/>
      <c r="D362" s="384"/>
      <c r="S362" s="294"/>
      <c r="U362" s="369">
        <v>297</v>
      </c>
      <c r="V362" s="385"/>
      <c r="W362" s="384"/>
      <c r="AL362" s="294"/>
    </row>
    <row r="363" spans="1:38">
      <c r="B363" s="369">
        <v>298</v>
      </c>
      <c r="C363" s="385"/>
      <c r="D363" s="384"/>
      <c r="S363" s="294"/>
      <c r="U363" s="369">
        <v>298</v>
      </c>
      <c r="V363" s="385"/>
      <c r="W363" s="384"/>
      <c r="AL363" s="294"/>
    </row>
    <row r="364" spans="1:38">
      <c r="B364" s="369">
        <v>299</v>
      </c>
      <c r="C364" s="385"/>
      <c r="D364" s="384"/>
      <c r="S364" s="294"/>
      <c r="U364" s="369">
        <v>299</v>
      </c>
      <c r="V364" s="385"/>
      <c r="W364" s="384"/>
      <c r="AL364" s="294"/>
    </row>
    <row r="365" spans="1:38">
      <c r="B365" s="369">
        <v>300</v>
      </c>
      <c r="C365" s="385"/>
      <c r="D365" s="384"/>
      <c r="S365" s="294"/>
      <c r="U365" s="369">
        <v>300</v>
      </c>
      <c r="V365" s="385"/>
      <c r="W365" s="384"/>
      <c r="AL365" s="294"/>
    </row>
    <row r="366" spans="1:38">
      <c r="A366" s="28"/>
      <c r="B366" s="28"/>
      <c r="C366" s="28"/>
      <c r="D366" s="28"/>
      <c r="E366" s="28"/>
      <c r="F366" s="28"/>
      <c r="G366" s="28"/>
      <c r="H366" s="28"/>
      <c r="I366" s="28"/>
      <c r="J366" s="28"/>
      <c r="K366" s="28"/>
      <c r="L366" s="28"/>
      <c r="M366" s="28"/>
      <c r="N366" s="28"/>
      <c r="O366" s="28"/>
      <c r="P366" s="28"/>
      <c r="Q366" s="28"/>
      <c r="R366" s="28"/>
      <c r="S366" s="301"/>
      <c r="T366" s="28"/>
      <c r="U366" s="28"/>
      <c r="V366" s="28"/>
      <c r="W366" s="28"/>
      <c r="X366" s="28"/>
      <c r="Y366" s="28"/>
      <c r="Z366" s="28"/>
      <c r="AA366" s="28"/>
      <c r="AB366" s="28"/>
      <c r="AC366" s="28"/>
      <c r="AD366" s="28"/>
      <c r="AE366" s="28"/>
      <c r="AF366" s="28"/>
      <c r="AG366" s="28"/>
      <c r="AH366" s="28"/>
      <c r="AI366" s="28"/>
      <c r="AJ366" s="28"/>
      <c r="AK366" s="28"/>
      <c r="AL366" s="30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topLeftCell="F19" zoomScale="140" zoomScaleNormal="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18" t="s">
        <v>439</v>
      </c>
      <c r="B1" s="818"/>
      <c r="C1" s="818"/>
      <c r="D1" s="818"/>
      <c r="E1" s="818"/>
      <c r="F1" s="818"/>
      <c r="G1" s="818"/>
      <c r="H1" s="818"/>
      <c r="I1" s="818"/>
      <c r="J1" s="818"/>
      <c r="K1" s="818"/>
      <c r="L1" s="818"/>
      <c r="M1" s="818"/>
      <c r="N1" s="818"/>
      <c r="O1" s="818"/>
      <c r="P1" s="818"/>
      <c r="Q1" s="818"/>
      <c r="R1" s="818"/>
      <c r="S1" s="818"/>
      <c r="T1" s="818" t="s">
        <v>440</v>
      </c>
      <c r="U1" s="818"/>
      <c r="V1" s="818"/>
      <c r="W1" s="818"/>
      <c r="X1" s="818"/>
      <c r="Y1" s="818"/>
      <c r="Z1" s="818"/>
      <c r="AA1" s="818"/>
      <c r="AB1" s="818"/>
      <c r="AC1" s="818"/>
      <c r="AD1" s="818"/>
      <c r="AE1" s="818"/>
      <c r="AF1" s="818"/>
      <c r="AG1" s="818"/>
      <c r="AH1" s="818"/>
      <c r="AI1" s="818"/>
      <c r="AJ1" s="818"/>
      <c r="AK1" s="818"/>
      <c r="AL1" s="818"/>
    </row>
    <row r="2" spans="1:41">
      <c r="A2" s="293"/>
      <c r="S2" s="294"/>
      <c r="T2" s="293"/>
      <c r="AL2" s="294"/>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
      </c>
      <c r="AI3" s="792"/>
      <c r="AJ3" s="792"/>
      <c r="AK3" s="792"/>
      <c r="AL3" s="792"/>
    </row>
    <row r="4" spans="1:41">
      <c r="A4" s="293"/>
      <c r="S4" s="294"/>
      <c r="T4" s="293"/>
      <c r="AL4" s="294"/>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c r="A6" s="327"/>
      <c r="B6" s="327"/>
      <c r="C6" s="72"/>
      <c r="D6" s="327"/>
      <c r="E6" s="72"/>
      <c r="F6" s="72"/>
      <c r="G6" s="72"/>
      <c r="H6" s="72"/>
      <c r="I6" s="72"/>
      <c r="J6" s="72"/>
      <c r="K6" s="72"/>
      <c r="L6" s="72"/>
      <c r="M6" s="72"/>
      <c r="N6" s="72"/>
      <c r="O6" s="72"/>
      <c r="P6" s="72"/>
      <c r="Q6" s="72"/>
      <c r="R6" s="72"/>
      <c r="S6" s="101"/>
      <c r="T6" s="327"/>
      <c r="U6" s="327"/>
      <c r="V6" s="72"/>
      <c r="W6" s="327"/>
      <c r="X6" s="72"/>
      <c r="Y6" s="72"/>
      <c r="Z6" s="72"/>
      <c r="AA6" s="72"/>
      <c r="AB6" s="72"/>
      <c r="AC6" s="72"/>
      <c r="AD6" s="72"/>
      <c r="AE6" s="72"/>
      <c r="AF6" s="72"/>
      <c r="AG6" s="72"/>
      <c r="AH6" s="72"/>
      <c r="AI6" s="72"/>
      <c r="AJ6" s="72"/>
      <c r="AK6" s="72"/>
      <c r="AL6" s="101"/>
    </row>
    <row r="7" spans="1:41">
      <c r="A7" s="327"/>
      <c r="B7" s="326" t="s">
        <v>367</v>
      </c>
      <c r="C7" s="72"/>
      <c r="D7" s="327"/>
      <c r="E7" s="72"/>
      <c r="F7" s="72"/>
      <c r="G7" s="72"/>
      <c r="H7" s="72"/>
      <c r="I7" s="72"/>
      <c r="J7" s="72"/>
      <c r="K7" s="72"/>
      <c r="L7" s="72"/>
      <c r="M7" s="72"/>
      <c r="N7" s="72"/>
      <c r="O7" s="72"/>
      <c r="P7" s="72"/>
      <c r="Q7" s="72"/>
      <c r="R7" s="72"/>
      <c r="S7" s="101"/>
      <c r="T7" s="327"/>
      <c r="U7" s="326" t="s">
        <v>367</v>
      </c>
      <c r="V7" s="72"/>
      <c r="W7" s="327"/>
      <c r="X7" s="72"/>
      <c r="Y7" s="72"/>
      <c r="Z7" s="72"/>
      <c r="AA7" s="72"/>
      <c r="AB7" s="72"/>
      <c r="AC7" s="72"/>
      <c r="AD7" s="72"/>
      <c r="AE7" s="72"/>
      <c r="AF7" s="72"/>
      <c r="AG7" s="72"/>
      <c r="AH7" s="72"/>
      <c r="AI7" s="72"/>
      <c r="AJ7" s="72"/>
      <c r="AK7" s="72"/>
      <c r="AL7" s="101"/>
    </row>
    <row r="8" spans="1:41">
      <c r="A8" s="327"/>
      <c r="B8" s="74"/>
      <c r="C8" s="72"/>
      <c r="D8" s="327"/>
      <c r="E8" s="72"/>
      <c r="F8" s="72"/>
      <c r="G8" s="72"/>
      <c r="H8" s="72"/>
      <c r="I8" s="72"/>
      <c r="J8" s="72"/>
      <c r="K8" s="72"/>
      <c r="L8" s="72"/>
      <c r="M8" s="72"/>
      <c r="N8" s="72"/>
      <c r="O8" s="72"/>
      <c r="P8" s="72"/>
      <c r="Q8" s="72"/>
      <c r="R8" s="72"/>
      <c r="S8" s="101"/>
      <c r="T8" s="327"/>
      <c r="U8" s="74"/>
      <c r="V8" s="72"/>
      <c r="W8" s="327"/>
      <c r="X8" s="72"/>
      <c r="Y8" s="72"/>
      <c r="Z8" s="72"/>
      <c r="AA8" s="72"/>
      <c r="AB8" s="72"/>
      <c r="AC8" s="72"/>
      <c r="AD8" s="72"/>
      <c r="AE8" s="72"/>
      <c r="AF8" s="72"/>
      <c r="AG8" s="72"/>
      <c r="AH8" s="72"/>
      <c r="AI8" s="72"/>
      <c r="AJ8" s="72"/>
      <c r="AK8" s="72"/>
      <c r="AL8" s="101"/>
    </row>
    <row r="9" spans="1:41">
      <c r="A9" s="327"/>
      <c r="B9" s="326" t="s">
        <v>368</v>
      </c>
      <c r="C9" s="72"/>
      <c r="D9" s="327"/>
      <c r="E9" s="72"/>
      <c r="F9" s="72"/>
      <c r="G9" s="72"/>
      <c r="H9" s="72"/>
      <c r="I9" s="72"/>
      <c r="J9" s="72"/>
      <c r="K9" s="72"/>
      <c r="L9" s="72"/>
      <c r="M9" s="72"/>
      <c r="N9" s="72"/>
      <c r="O9" s="72"/>
      <c r="P9" s="72"/>
      <c r="Q9" s="72"/>
      <c r="R9" s="72"/>
      <c r="S9" s="101"/>
      <c r="T9" s="327"/>
      <c r="U9" s="326" t="s">
        <v>368</v>
      </c>
      <c r="V9" s="72"/>
      <c r="W9" s="327"/>
      <c r="X9" s="72"/>
      <c r="Y9" s="72"/>
      <c r="Z9" s="72"/>
      <c r="AA9" s="72"/>
      <c r="AB9" s="72"/>
      <c r="AC9" s="72"/>
      <c r="AD9" s="72"/>
      <c r="AE9" s="72"/>
      <c r="AF9" s="72"/>
      <c r="AG9" s="72"/>
      <c r="AH9" s="72"/>
      <c r="AI9" s="72"/>
      <c r="AJ9" s="72"/>
      <c r="AK9" s="72"/>
      <c r="AL9" s="101"/>
    </row>
    <row r="10" spans="1:41">
      <c r="A10" s="327"/>
      <c r="B10" s="74"/>
      <c r="C10" s="72"/>
      <c r="D10" s="72"/>
      <c r="E10" s="72"/>
      <c r="F10" s="72"/>
      <c r="G10" s="72"/>
      <c r="H10" s="72"/>
      <c r="I10" s="72"/>
      <c r="J10" s="72"/>
      <c r="K10" s="72"/>
      <c r="L10" s="72"/>
      <c r="M10" s="72"/>
      <c r="N10" s="72"/>
      <c r="O10" s="72"/>
      <c r="P10" s="72"/>
      <c r="Q10" s="72"/>
      <c r="R10" s="72"/>
      <c r="S10" s="101"/>
      <c r="T10" s="327"/>
      <c r="U10" s="74"/>
      <c r="V10" s="72"/>
      <c r="W10" s="72"/>
      <c r="X10" s="72"/>
      <c r="Y10" s="72"/>
      <c r="Z10" s="72"/>
      <c r="AA10" s="72"/>
      <c r="AB10" s="72"/>
      <c r="AC10" s="72"/>
      <c r="AD10" s="72"/>
      <c r="AE10" s="72"/>
      <c r="AF10" s="72"/>
      <c r="AG10" s="72"/>
      <c r="AH10" s="72"/>
      <c r="AI10" s="72"/>
      <c r="AJ10" s="72"/>
      <c r="AK10" s="72"/>
      <c r="AL10" s="101"/>
    </row>
    <row r="11" spans="1:41">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72"/>
      <c r="Y11" s="72"/>
      <c r="Z11" s="72"/>
      <c r="AA11" s="72"/>
      <c r="AB11" s="72"/>
      <c r="AC11" s="72"/>
      <c r="AD11" s="72"/>
      <c r="AE11" s="72"/>
      <c r="AF11" s="72"/>
      <c r="AG11" s="72"/>
      <c r="AH11" s="72"/>
      <c r="AI11" s="72"/>
      <c r="AJ11" s="72"/>
      <c r="AK11" s="72"/>
      <c r="AL11" s="101"/>
    </row>
    <row r="12" spans="1:41">
      <c r="A12" s="100"/>
      <c r="B12" s="72"/>
      <c r="C12" s="72"/>
      <c r="D12" s="72"/>
      <c r="E12" s="72"/>
      <c r="F12" s="72"/>
      <c r="G12" s="327"/>
      <c r="H12" s="72"/>
      <c r="I12" s="72"/>
      <c r="J12" s="72"/>
      <c r="K12" s="72"/>
      <c r="L12" s="72"/>
      <c r="M12" s="72"/>
      <c r="N12" s="72"/>
      <c r="O12" s="72"/>
      <c r="P12" s="72"/>
      <c r="Q12" s="72"/>
      <c r="R12" s="72"/>
      <c r="S12" s="101"/>
      <c r="T12" s="100"/>
      <c r="U12" s="72"/>
      <c r="V12" s="72"/>
      <c r="W12" s="72"/>
      <c r="X12" s="72"/>
      <c r="Y12" s="72"/>
      <c r="Z12" s="72"/>
      <c r="AA12" s="72"/>
      <c r="AB12" s="72"/>
      <c r="AC12" s="72"/>
      <c r="AD12" s="72"/>
      <c r="AE12" s="72"/>
      <c r="AF12" s="72"/>
      <c r="AG12" s="72"/>
      <c r="AH12" s="72"/>
      <c r="AI12" s="72"/>
      <c r="AJ12" s="72"/>
      <c r="AK12" s="72"/>
      <c r="AL12" s="101"/>
    </row>
    <row r="13" spans="1:41">
      <c r="A13" s="100"/>
      <c r="B13" s="72"/>
      <c r="C13" s="72"/>
      <c r="D13" s="72"/>
      <c r="E13" s="72"/>
      <c r="F13" s="72"/>
      <c r="G13" s="72"/>
      <c r="H13" s="72"/>
      <c r="I13" s="72"/>
      <c r="J13" s="72"/>
      <c r="K13" s="72"/>
      <c r="L13" s="72"/>
      <c r="M13" s="72"/>
      <c r="N13" s="72"/>
      <c r="O13" s="72"/>
      <c r="P13" s="72"/>
      <c r="Q13" s="72"/>
      <c r="R13" s="72"/>
      <c r="S13" s="101"/>
      <c r="T13" s="100"/>
      <c r="U13" s="72"/>
      <c r="V13" s="72"/>
      <c r="W13" s="72"/>
      <c r="X13" s="72"/>
      <c r="Y13" s="72"/>
      <c r="Z13" s="327"/>
      <c r="AA13" s="72"/>
      <c r="AB13" s="72"/>
      <c r="AC13" s="72"/>
      <c r="AD13" s="72"/>
      <c r="AE13" s="72"/>
      <c r="AF13" s="72"/>
      <c r="AG13" s="72"/>
      <c r="AH13" s="72"/>
      <c r="AI13" s="72"/>
      <c r="AJ13" s="72"/>
      <c r="AK13" s="72"/>
      <c r="AL13" s="101"/>
    </row>
    <row r="14" spans="1:41">
      <c r="A14" s="100"/>
      <c r="B14" s="72"/>
      <c r="C14" s="72"/>
      <c r="D14" s="72"/>
      <c r="E14" s="72"/>
      <c r="F14" s="72"/>
      <c r="G14" s="327"/>
      <c r="H14" s="72"/>
      <c r="I14" s="72"/>
      <c r="J14" s="72"/>
      <c r="K14" s="72"/>
      <c r="L14" s="72"/>
      <c r="M14" s="72"/>
      <c r="N14" s="72"/>
      <c r="O14" s="72"/>
      <c r="P14" s="72"/>
      <c r="Q14" s="72"/>
      <c r="R14" s="72"/>
      <c r="S14" s="101"/>
      <c r="T14" s="100"/>
      <c r="U14" s="72"/>
      <c r="V14" s="72"/>
      <c r="W14" s="72"/>
      <c r="X14" s="72"/>
      <c r="Y14" s="72"/>
      <c r="Z14" s="72"/>
      <c r="AA14" s="72"/>
      <c r="AB14" s="72"/>
      <c r="AC14" s="72"/>
      <c r="AD14" s="72"/>
      <c r="AE14" s="72"/>
      <c r="AF14" s="72"/>
      <c r="AG14" s="72"/>
      <c r="AH14" s="72"/>
      <c r="AI14" s="72"/>
      <c r="AJ14" s="72"/>
      <c r="AK14" s="72"/>
      <c r="AL14" s="101"/>
    </row>
    <row r="15" spans="1:41">
      <c r="A15" s="100"/>
      <c r="B15" s="72"/>
      <c r="C15" s="72"/>
      <c r="D15" s="72"/>
      <c r="E15" s="72"/>
      <c r="F15" s="72"/>
      <c r="G15" s="72"/>
      <c r="H15" s="72"/>
      <c r="I15" s="72"/>
      <c r="J15" s="72"/>
      <c r="K15" s="72"/>
      <c r="L15" s="72"/>
      <c r="M15" s="72"/>
      <c r="N15" s="72"/>
      <c r="O15" s="72"/>
      <c r="P15" s="72"/>
      <c r="Q15" s="72"/>
      <c r="R15" s="72"/>
      <c r="S15" s="101"/>
      <c r="T15" s="100"/>
      <c r="U15" s="72"/>
      <c r="V15" s="72"/>
      <c r="W15" s="72"/>
      <c r="X15" s="72"/>
      <c r="Y15" s="72"/>
      <c r="Z15" s="72"/>
      <c r="AA15" s="72"/>
      <c r="AB15" s="72"/>
      <c r="AC15" s="72"/>
      <c r="AD15" s="72"/>
      <c r="AE15" s="72"/>
      <c r="AF15" s="72"/>
      <c r="AG15" s="72"/>
      <c r="AH15" s="72"/>
      <c r="AI15" s="72"/>
      <c r="AJ15" s="72"/>
      <c r="AK15" s="72"/>
      <c r="AL15" s="101"/>
    </row>
    <row r="16" spans="1:41">
      <c r="A16" s="100"/>
      <c r="B16" s="72"/>
      <c r="C16" s="72"/>
      <c r="D16" s="72"/>
      <c r="E16" s="72"/>
      <c r="F16" s="72"/>
      <c r="G16" s="72"/>
      <c r="H16" s="72"/>
      <c r="I16" s="72"/>
      <c r="J16" s="72"/>
      <c r="K16" s="72"/>
      <c r="L16" s="72"/>
      <c r="M16" s="72"/>
      <c r="N16" s="72"/>
      <c r="O16" s="72"/>
      <c r="P16" s="72"/>
      <c r="Q16" s="72"/>
      <c r="R16" s="72"/>
      <c r="S16" s="101"/>
      <c r="T16" s="100"/>
      <c r="U16" s="72"/>
      <c r="V16" s="72"/>
      <c r="W16" s="72"/>
      <c r="X16" s="72"/>
      <c r="Y16" s="72"/>
      <c r="Z16" s="72"/>
      <c r="AA16" s="72"/>
      <c r="AB16" s="72"/>
      <c r="AC16" s="72"/>
      <c r="AD16" s="72"/>
      <c r="AE16" s="72"/>
      <c r="AF16" s="72"/>
      <c r="AG16" s="72"/>
      <c r="AH16" s="72"/>
      <c r="AI16" s="72"/>
      <c r="AJ16" s="72"/>
      <c r="AK16" s="72"/>
      <c r="AL16" s="101"/>
    </row>
    <row r="17" spans="1:38">
      <c r="A17" s="100"/>
      <c r="B17" s="72"/>
      <c r="C17" s="72"/>
      <c r="D17" s="72"/>
      <c r="E17" s="72"/>
      <c r="F17" s="72"/>
      <c r="G17" s="72"/>
      <c r="H17" s="72"/>
      <c r="I17" s="72"/>
      <c r="J17" s="72"/>
      <c r="K17" s="72"/>
      <c r="L17" s="72"/>
      <c r="M17" s="72"/>
      <c r="N17" s="72"/>
      <c r="O17" s="72"/>
      <c r="P17" s="72"/>
      <c r="Q17" s="72"/>
      <c r="R17" s="72"/>
      <c r="S17" s="101"/>
      <c r="T17" s="100"/>
      <c r="U17" s="72"/>
      <c r="V17" s="72"/>
      <c r="W17" s="72"/>
      <c r="X17" s="72"/>
      <c r="Y17" s="72"/>
      <c r="Z17" s="72"/>
      <c r="AA17" s="72"/>
      <c r="AB17" s="72"/>
      <c r="AC17" s="72"/>
      <c r="AD17" s="72"/>
      <c r="AE17" s="72"/>
      <c r="AF17" s="72"/>
      <c r="AG17" s="72"/>
      <c r="AH17" s="72"/>
      <c r="AI17" s="72"/>
      <c r="AJ17" s="72"/>
      <c r="AK17" s="72"/>
      <c r="AL17" s="101"/>
    </row>
    <row r="18" spans="1:38">
      <c r="A18" s="107"/>
      <c r="B18" s="108"/>
      <c r="C18" s="108"/>
      <c r="D18" s="108"/>
      <c r="E18" s="108"/>
      <c r="F18" s="108"/>
      <c r="G18" s="108"/>
      <c r="H18" s="108"/>
      <c r="I18" s="108"/>
      <c r="J18" s="108"/>
      <c r="K18" s="108"/>
      <c r="L18" s="108"/>
      <c r="M18" s="108"/>
      <c r="N18" s="108"/>
      <c r="O18" s="108"/>
      <c r="P18" s="108"/>
      <c r="Q18" s="108"/>
      <c r="R18" s="108"/>
      <c r="S18" s="180"/>
      <c r="T18" s="107"/>
      <c r="U18" s="108"/>
      <c r="V18" s="108"/>
      <c r="W18" s="108"/>
      <c r="X18" s="108"/>
      <c r="Y18" s="108"/>
      <c r="Z18" s="108"/>
      <c r="AA18" s="108"/>
      <c r="AB18" s="108"/>
      <c r="AC18" s="108"/>
      <c r="AD18" s="108"/>
      <c r="AE18" s="108"/>
      <c r="AF18" s="108"/>
      <c r="AG18" s="108"/>
      <c r="AH18" s="108"/>
      <c r="AI18" s="108"/>
      <c r="AJ18" s="108"/>
      <c r="AK18" s="108"/>
      <c r="AL18" s="180"/>
    </row>
    <row r="19" spans="1:38">
      <c r="A19" s="386" t="s">
        <v>441</v>
      </c>
      <c r="B19" s="71"/>
      <c r="C19" s="71"/>
      <c r="D19" s="71"/>
      <c r="E19" s="71"/>
      <c r="F19" s="71"/>
      <c r="G19" s="71"/>
      <c r="H19" s="71"/>
      <c r="I19" s="71"/>
      <c r="J19" s="71"/>
      <c r="K19" s="71"/>
      <c r="L19" s="71"/>
      <c r="M19" s="71"/>
      <c r="N19" s="71"/>
      <c r="O19" s="71"/>
      <c r="P19" s="71"/>
      <c r="Q19" s="71"/>
      <c r="R19" s="71"/>
      <c r="S19" s="331"/>
      <c r="T19" s="330" t="s">
        <v>442</v>
      </c>
      <c r="AL19" s="294"/>
    </row>
    <row r="20" spans="1:38">
      <c r="A20" s="332"/>
      <c r="B20" s="71"/>
      <c r="C20" s="71"/>
      <c r="D20" s="71"/>
      <c r="E20" s="71"/>
      <c r="F20" s="71"/>
      <c r="G20" s="71"/>
      <c r="H20" s="71"/>
      <c r="I20" s="71"/>
      <c r="J20" s="71"/>
      <c r="K20" s="71"/>
      <c r="L20" s="71"/>
      <c r="M20" s="71"/>
      <c r="N20" s="71"/>
      <c r="O20" s="71"/>
      <c r="P20" s="71"/>
      <c r="Q20" s="71"/>
      <c r="R20" s="71"/>
      <c r="S20" s="331"/>
      <c r="T20" s="293"/>
      <c r="AL20" s="294"/>
    </row>
    <row r="21" spans="1:38">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row>
    <row r="22" spans="1:38">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row>
    <row r="23" spans="1:38">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row>
    <row r="24" spans="1:38">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row>
    <row r="25" spans="1:38">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row>
    <row r="26" spans="1:38">
      <c r="A26" s="100"/>
      <c r="B26" s="73"/>
      <c r="C26" s="72"/>
      <c r="D26" s="72"/>
      <c r="E26" s="72"/>
      <c r="F26" s="72"/>
      <c r="G26" s="72"/>
      <c r="H26" s="72"/>
      <c r="I26" s="72"/>
      <c r="J26" s="72"/>
      <c r="K26" s="72"/>
      <c r="L26" s="72"/>
      <c r="M26" s="72"/>
      <c r="N26" s="72"/>
      <c r="O26" s="72"/>
      <c r="P26" s="72"/>
      <c r="Q26" s="72"/>
      <c r="R26" s="72"/>
      <c r="S26" s="101"/>
      <c r="T26" s="100"/>
      <c r="U26" s="73"/>
      <c r="V26" s="72"/>
      <c r="W26" s="72"/>
      <c r="X26" s="72"/>
      <c r="Y26" s="72"/>
      <c r="Z26" s="72"/>
      <c r="AA26" s="72"/>
      <c r="AB26" s="72"/>
      <c r="AC26" s="72"/>
      <c r="AD26" s="72"/>
      <c r="AE26" s="72"/>
      <c r="AF26" s="72"/>
      <c r="AG26" s="72"/>
      <c r="AH26" s="72"/>
      <c r="AI26" s="72"/>
      <c r="AJ26" s="72"/>
      <c r="AK26" s="72"/>
      <c r="AL26" s="101"/>
    </row>
    <row r="27" spans="1:38">
      <c r="A27" s="100"/>
      <c r="B27" s="326" t="s">
        <v>374</v>
      </c>
      <c r="C27" s="72"/>
      <c r="D27" s="72"/>
      <c r="E27" s="72"/>
      <c r="F27" s="72"/>
      <c r="G27" s="72"/>
      <c r="H27" s="72"/>
      <c r="I27" s="72"/>
      <c r="J27" s="72"/>
      <c r="K27" s="72"/>
      <c r="L27" s="72"/>
      <c r="M27" s="72"/>
      <c r="N27" s="72"/>
      <c r="O27" s="72"/>
      <c r="P27" s="72"/>
      <c r="Q27" s="72"/>
      <c r="R27" s="72"/>
      <c r="S27" s="101"/>
      <c r="T27" s="100"/>
      <c r="U27" s="326" t="s">
        <v>374</v>
      </c>
      <c r="V27" s="72"/>
      <c r="W27" s="72"/>
      <c r="X27" s="72"/>
      <c r="Y27" s="72"/>
      <c r="Z27" s="72"/>
      <c r="AA27" s="72"/>
      <c r="AB27" s="72"/>
      <c r="AC27" s="72"/>
      <c r="AD27" s="72"/>
      <c r="AE27" s="72"/>
      <c r="AF27" s="72"/>
      <c r="AG27" s="72"/>
      <c r="AH27" s="72"/>
      <c r="AI27" s="72"/>
      <c r="AJ27" s="72"/>
      <c r="AK27" s="72"/>
      <c r="AL27" s="101"/>
    </row>
    <row r="28" spans="1:38">
      <c r="A28" s="100"/>
      <c r="B28" s="73"/>
      <c r="C28" s="72"/>
      <c r="D28" s="72"/>
      <c r="E28" s="72"/>
      <c r="F28" s="72"/>
      <c r="G28" s="72"/>
      <c r="H28" s="72"/>
      <c r="I28" s="72"/>
      <c r="J28" s="72"/>
      <c r="K28" s="72"/>
      <c r="L28" s="72"/>
      <c r="M28" s="72"/>
      <c r="N28" s="72"/>
      <c r="O28" s="72"/>
      <c r="P28" s="72"/>
      <c r="Q28" s="72"/>
      <c r="R28" s="72"/>
      <c r="S28" s="101"/>
      <c r="T28" s="100"/>
      <c r="U28" s="73"/>
      <c r="V28" s="72"/>
      <c r="W28" s="72"/>
      <c r="X28" s="72"/>
      <c r="Y28" s="72"/>
      <c r="Z28" s="72"/>
      <c r="AA28" s="72"/>
      <c r="AB28" s="72"/>
      <c r="AC28" s="72"/>
      <c r="AD28" s="72"/>
      <c r="AE28" s="72"/>
      <c r="AF28" s="72"/>
      <c r="AG28" s="72"/>
      <c r="AH28" s="72"/>
      <c r="AI28" s="72"/>
      <c r="AJ28" s="72"/>
      <c r="AK28" s="72"/>
      <c r="AL28" s="101"/>
    </row>
    <row r="29" spans="1:38">
      <c r="A29" s="100"/>
      <c r="B29" s="326" t="s">
        <v>375</v>
      </c>
      <c r="C29" s="72"/>
      <c r="D29" s="72"/>
      <c r="E29" s="72"/>
      <c r="F29" s="72"/>
      <c r="G29" s="72"/>
      <c r="H29" s="72"/>
      <c r="I29" s="72"/>
      <c r="J29" s="72"/>
      <c r="K29" s="72"/>
      <c r="L29" s="72"/>
      <c r="M29" s="72"/>
      <c r="N29" s="72"/>
      <c r="O29" s="72"/>
      <c r="P29" s="72"/>
      <c r="Q29" s="72"/>
      <c r="R29" s="72"/>
      <c r="S29" s="101"/>
      <c r="T29" s="100"/>
      <c r="U29" s="326" t="s">
        <v>375</v>
      </c>
      <c r="V29" s="72"/>
      <c r="W29" s="72"/>
      <c r="X29" s="72"/>
      <c r="Y29" s="72"/>
      <c r="Z29" s="72"/>
      <c r="AA29" s="72"/>
      <c r="AB29" s="72"/>
      <c r="AC29" s="72"/>
      <c r="AD29" s="72"/>
      <c r="AE29" s="72"/>
      <c r="AF29" s="72"/>
      <c r="AG29" s="72"/>
      <c r="AH29" s="72"/>
      <c r="AI29" s="72"/>
      <c r="AJ29" s="72"/>
      <c r="AK29" s="72"/>
      <c r="AL29" s="101"/>
    </row>
    <row r="30" spans="1:38">
      <c r="A30" s="100"/>
      <c r="B30" s="326" t="s">
        <v>376</v>
      </c>
      <c r="C30" s="72"/>
      <c r="D30" s="72"/>
      <c r="E30" s="72"/>
      <c r="F30" s="72"/>
      <c r="G30" s="72"/>
      <c r="H30" s="72"/>
      <c r="I30" s="72"/>
      <c r="J30" s="72"/>
      <c r="K30" s="72"/>
      <c r="L30" s="72"/>
      <c r="M30" s="72"/>
      <c r="N30" s="72"/>
      <c r="O30" s="72"/>
      <c r="P30" s="72"/>
      <c r="Q30" s="72"/>
      <c r="R30" s="72"/>
      <c r="S30" s="101"/>
      <c r="T30" s="100"/>
      <c r="U30" s="326" t="s">
        <v>376</v>
      </c>
      <c r="V30" s="72"/>
      <c r="W30" s="72"/>
      <c r="X30" s="72"/>
      <c r="Y30" s="72"/>
      <c r="Z30" s="72"/>
      <c r="AA30" s="72"/>
      <c r="AB30" s="72"/>
      <c r="AC30" s="72"/>
      <c r="AD30" s="72"/>
      <c r="AE30" s="72"/>
      <c r="AF30" s="72"/>
      <c r="AG30" s="72"/>
      <c r="AH30" s="72"/>
      <c r="AI30" s="72"/>
      <c r="AJ30" s="72"/>
      <c r="AK30" s="72"/>
      <c r="AL30" s="101"/>
    </row>
    <row r="31" spans="1:38">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row>
    <row r="32" spans="1:38">
      <c r="A32" s="100"/>
      <c r="B32" s="72"/>
      <c r="C32" s="72"/>
      <c r="D32" s="72"/>
      <c r="E32" s="72"/>
      <c r="F32" s="72"/>
      <c r="G32" s="327"/>
      <c r="H32" s="72"/>
      <c r="I32" s="72"/>
      <c r="J32" s="72"/>
      <c r="K32" s="72"/>
      <c r="L32" s="72"/>
      <c r="M32" s="72"/>
      <c r="N32" s="72"/>
      <c r="O32" s="72"/>
      <c r="P32" s="72"/>
      <c r="Q32" s="72"/>
      <c r="R32" s="72"/>
      <c r="S32" s="101"/>
      <c r="T32" s="100"/>
      <c r="U32" s="72"/>
      <c r="V32" s="72"/>
      <c r="W32" s="72"/>
      <c r="X32" s="72"/>
      <c r="Y32" s="72"/>
      <c r="Z32" s="327"/>
      <c r="AA32" s="72"/>
      <c r="AB32" s="72"/>
      <c r="AC32" s="72"/>
      <c r="AD32" s="72"/>
      <c r="AE32" s="72"/>
      <c r="AF32" s="72"/>
      <c r="AG32" s="72"/>
      <c r="AH32" s="72"/>
      <c r="AI32" s="72"/>
      <c r="AJ32" s="72"/>
      <c r="AK32" s="72"/>
      <c r="AL32" s="101"/>
    </row>
    <row r="33" spans="1:38">
      <c r="A33" s="100"/>
      <c r="B33" s="72"/>
      <c r="C33" s="72"/>
      <c r="D33" s="327"/>
      <c r="E33" s="72"/>
      <c r="F33" s="72"/>
      <c r="G33" s="72"/>
      <c r="H33" s="72"/>
      <c r="I33" s="72"/>
      <c r="J33" s="72"/>
      <c r="K33" s="72"/>
      <c r="L33" s="72"/>
      <c r="M33" s="72"/>
      <c r="N33" s="72"/>
      <c r="O33" s="72"/>
      <c r="P33" s="72"/>
      <c r="Q33" s="72"/>
      <c r="R33" s="72"/>
      <c r="S33" s="101"/>
      <c r="T33" s="100"/>
      <c r="U33" s="72"/>
      <c r="V33" s="72"/>
      <c r="W33" s="72"/>
      <c r="X33" s="72"/>
      <c r="Y33" s="72"/>
      <c r="Z33" s="72"/>
      <c r="AA33" s="72"/>
      <c r="AB33" s="72"/>
      <c r="AC33" s="72"/>
      <c r="AD33" s="72"/>
      <c r="AE33" s="72"/>
      <c r="AF33" s="72"/>
      <c r="AG33" s="72"/>
      <c r="AH33" s="72"/>
      <c r="AI33" s="72"/>
      <c r="AJ33" s="72"/>
      <c r="AK33" s="72"/>
      <c r="AL33" s="101"/>
    </row>
    <row r="34" spans="1:38">
      <c r="A34" s="100"/>
      <c r="B34" s="72"/>
      <c r="C34" s="72"/>
      <c r="D34" s="72"/>
      <c r="E34" s="72"/>
      <c r="F34" s="72"/>
      <c r="G34" s="327"/>
      <c r="H34" s="327"/>
      <c r="I34" s="72"/>
      <c r="J34" s="72"/>
      <c r="K34" s="72"/>
      <c r="L34" s="72"/>
      <c r="M34" s="72"/>
      <c r="N34" s="72"/>
      <c r="O34" s="72"/>
      <c r="P34" s="72"/>
      <c r="Q34" s="72"/>
      <c r="R34" s="72"/>
      <c r="S34" s="101"/>
      <c r="T34" s="100"/>
      <c r="U34" s="72"/>
      <c r="V34" s="72"/>
      <c r="W34" s="72"/>
      <c r="X34" s="72"/>
      <c r="Y34" s="72"/>
      <c r="Z34" s="327"/>
      <c r="AA34" s="72"/>
      <c r="AB34" s="72"/>
      <c r="AC34" s="72"/>
      <c r="AD34" s="72"/>
      <c r="AE34" s="72"/>
      <c r="AF34" s="72"/>
      <c r="AG34" s="72"/>
      <c r="AH34" s="72"/>
      <c r="AI34" s="72"/>
      <c r="AJ34" s="72"/>
      <c r="AK34" s="72"/>
      <c r="AL34" s="101"/>
    </row>
    <row r="35" spans="1:38">
      <c r="A35" s="100"/>
      <c r="B35" s="72"/>
      <c r="C35" s="72"/>
      <c r="D35" s="72"/>
      <c r="E35" s="72"/>
      <c r="F35" s="72"/>
      <c r="G35" s="72"/>
      <c r="H35" s="72"/>
      <c r="I35" s="72"/>
      <c r="J35" s="72"/>
      <c r="K35" s="72"/>
      <c r="L35" s="72"/>
      <c r="M35" s="72"/>
      <c r="N35" s="72"/>
      <c r="O35" s="72"/>
      <c r="P35" s="72"/>
      <c r="Q35" s="72"/>
      <c r="R35" s="72"/>
      <c r="S35" s="101"/>
      <c r="T35" s="100"/>
      <c r="U35" s="72"/>
      <c r="V35" s="72"/>
      <c r="W35" s="72"/>
      <c r="X35" s="72"/>
      <c r="Y35" s="72"/>
      <c r="Z35" s="72"/>
      <c r="AA35" s="72"/>
      <c r="AB35" s="72"/>
      <c r="AC35" s="72"/>
      <c r="AD35" s="72"/>
      <c r="AE35" s="72"/>
      <c r="AF35" s="72"/>
      <c r="AG35" s="72"/>
      <c r="AH35" s="72"/>
      <c r="AI35" s="72"/>
      <c r="AJ35" s="72"/>
      <c r="AK35" s="72"/>
      <c r="AL35" s="101"/>
    </row>
    <row r="36" spans="1:38">
      <c r="A36" s="100"/>
      <c r="B36" s="72"/>
      <c r="C36" s="72"/>
      <c r="D36" s="72"/>
      <c r="E36" s="72"/>
      <c r="F36" s="72"/>
      <c r="G36" s="72"/>
      <c r="H36" s="72"/>
      <c r="I36" s="72"/>
      <c r="J36" s="72"/>
      <c r="K36" s="72"/>
      <c r="L36" s="72"/>
      <c r="M36" s="72"/>
      <c r="N36" s="72"/>
      <c r="O36" s="72"/>
      <c r="P36" s="72"/>
      <c r="Q36" s="72"/>
      <c r="R36" s="72"/>
      <c r="S36" s="101"/>
      <c r="T36" s="100"/>
      <c r="U36" s="72"/>
      <c r="V36" s="72"/>
      <c r="W36" s="72"/>
      <c r="X36" s="72"/>
      <c r="Y36" s="72"/>
      <c r="Z36" s="72"/>
      <c r="AA36" s="72"/>
      <c r="AB36" s="72"/>
      <c r="AC36" s="72"/>
      <c r="AD36" s="72"/>
      <c r="AE36" s="72"/>
      <c r="AF36" s="72"/>
      <c r="AG36" s="72"/>
      <c r="AH36" s="72"/>
      <c r="AI36" s="72"/>
      <c r="AJ36" s="72"/>
      <c r="AK36" s="72"/>
      <c r="AL36" s="101"/>
    </row>
    <row r="37" spans="1:38">
      <c r="A37" s="100"/>
      <c r="B37" s="72"/>
      <c r="C37" s="72"/>
      <c r="D37" s="72"/>
      <c r="E37" s="72"/>
      <c r="F37" s="72"/>
      <c r="G37" s="72"/>
      <c r="H37" s="72"/>
      <c r="I37" s="72"/>
      <c r="J37" s="72"/>
      <c r="K37" s="72"/>
      <c r="L37" s="72"/>
      <c r="M37" s="72"/>
      <c r="N37" s="72"/>
      <c r="O37" s="72"/>
      <c r="P37" s="72"/>
      <c r="Q37" s="72"/>
      <c r="R37" s="72"/>
      <c r="S37" s="101"/>
      <c r="T37" s="100"/>
      <c r="U37" s="72"/>
      <c r="V37" s="72"/>
      <c r="W37" s="72"/>
      <c r="X37" s="72"/>
      <c r="Y37" s="72"/>
      <c r="Z37" s="72"/>
      <c r="AA37" s="72"/>
      <c r="AB37" s="72"/>
      <c r="AC37" s="72"/>
      <c r="AD37" s="72"/>
      <c r="AE37" s="72"/>
      <c r="AF37" s="72"/>
      <c r="AG37" s="72"/>
      <c r="AH37" s="72"/>
      <c r="AI37" s="72"/>
      <c r="AJ37" s="72"/>
      <c r="AK37" s="72"/>
      <c r="AL37" s="101"/>
    </row>
    <row r="38" spans="1:38">
      <c r="A38" s="100"/>
      <c r="B38" s="72"/>
      <c r="C38" s="72"/>
      <c r="D38" s="72"/>
      <c r="E38" s="72"/>
      <c r="F38" s="72"/>
      <c r="G38" s="72"/>
      <c r="H38" s="72"/>
      <c r="I38" s="72"/>
      <c r="J38" s="72"/>
      <c r="K38" s="72"/>
      <c r="L38" s="72"/>
      <c r="M38" s="72"/>
      <c r="N38" s="72"/>
      <c r="O38" s="72"/>
      <c r="P38" s="72"/>
      <c r="Q38" s="72"/>
      <c r="R38" s="72"/>
      <c r="S38" s="101"/>
      <c r="T38" s="100"/>
      <c r="U38" s="72"/>
      <c r="V38" s="72"/>
      <c r="W38" s="72"/>
      <c r="X38" s="72"/>
      <c r="Y38" s="72"/>
      <c r="Z38" s="72"/>
      <c r="AA38" s="72"/>
      <c r="AB38" s="72"/>
      <c r="AC38" s="72"/>
      <c r="AD38" s="72"/>
      <c r="AE38" s="72"/>
      <c r="AF38" s="72"/>
      <c r="AG38" s="72"/>
      <c r="AH38" s="72"/>
      <c r="AI38" s="72"/>
      <c r="AJ38" s="72"/>
      <c r="AK38" s="72"/>
      <c r="AL38" s="101"/>
    </row>
    <row r="39" spans="1:38">
      <c r="A39" s="100"/>
      <c r="B39" s="72"/>
      <c r="C39" s="72"/>
      <c r="D39" s="72"/>
      <c r="E39" s="72"/>
      <c r="F39" s="72"/>
      <c r="G39" s="72"/>
      <c r="H39" s="72"/>
      <c r="I39" s="72"/>
      <c r="J39" s="72"/>
      <c r="K39" s="72"/>
      <c r="L39" s="72"/>
      <c r="M39" s="72"/>
      <c r="N39" s="72"/>
      <c r="O39" s="72"/>
      <c r="P39" s="72"/>
      <c r="Q39" s="72"/>
      <c r="R39" s="72"/>
      <c r="S39" s="101"/>
      <c r="T39" s="100"/>
      <c r="U39" s="72"/>
      <c r="V39" s="72"/>
      <c r="W39" s="72"/>
      <c r="X39" s="72"/>
      <c r="Y39" s="72"/>
      <c r="Z39" s="72"/>
      <c r="AA39" s="72"/>
      <c r="AB39" s="72"/>
      <c r="AC39" s="72"/>
      <c r="AD39" s="72"/>
      <c r="AE39" s="72"/>
      <c r="AF39" s="72"/>
      <c r="AG39" s="72"/>
      <c r="AH39" s="72"/>
      <c r="AI39" s="72"/>
      <c r="AJ39" s="72"/>
      <c r="AK39" s="72"/>
      <c r="AL39" s="101"/>
    </row>
    <row r="40" spans="1:38">
      <c r="A40" s="100"/>
      <c r="B40" s="72"/>
      <c r="C40" s="72"/>
      <c r="D40" s="72"/>
      <c r="E40" s="72"/>
      <c r="F40" s="72"/>
      <c r="G40" s="72"/>
      <c r="H40" s="72"/>
      <c r="I40" s="72"/>
      <c r="J40" s="72"/>
      <c r="K40" s="72"/>
      <c r="L40" s="72"/>
      <c r="M40" s="72"/>
      <c r="N40" s="72"/>
      <c r="O40" s="72"/>
      <c r="P40" s="72"/>
      <c r="Q40" s="72"/>
      <c r="R40" s="72"/>
      <c r="S40" s="101"/>
      <c r="T40" s="100"/>
      <c r="U40" s="72"/>
      <c r="V40" s="72"/>
      <c r="W40" s="72"/>
      <c r="X40" s="72"/>
      <c r="Y40" s="72"/>
      <c r="Z40" s="72"/>
      <c r="AA40" s="72"/>
      <c r="AB40" s="72"/>
      <c r="AC40" s="72"/>
      <c r="AD40" s="72"/>
      <c r="AE40" s="72"/>
      <c r="AF40" s="72"/>
      <c r="AG40" s="72"/>
      <c r="AH40" s="72"/>
      <c r="AI40" s="72"/>
      <c r="AJ40" s="72"/>
      <c r="AK40" s="72"/>
      <c r="AL40" s="101"/>
    </row>
    <row r="41" spans="1:38">
      <c r="A41" s="100"/>
      <c r="B41" s="72"/>
      <c r="C41" s="72"/>
      <c r="D41" s="72"/>
      <c r="E41" s="72"/>
      <c r="F41" s="72"/>
      <c r="G41" s="72"/>
      <c r="H41" s="72"/>
      <c r="I41" s="72"/>
      <c r="J41" s="72"/>
      <c r="K41" s="72"/>
      <c r="L41" s="72"/>
      <c r="M41" s="72"/>
      <c r="N41" s="72"/>
      <c r="O41" s="72"/>
      <c r="P41" s="72"/>
      <c r="Q41" s="72"/>
      <c r="R41" s="72"/>
      <c r="S41" s="101"/>
      <c r="T41" s="100"/>
      <c r="U41" s="72"/>
      <c r="V41" s="72"/>
      <c r="W41" s="72"/>
      <c r="X41" s="72"/>
      <c r="Y41" s="72"/>
      <c r="Z41" s="72"/>
      <c r="AA41" s="72"/>
      <c r="AB41" s="72"/>
      <c r="AC41" s="72"/>
      <c r="AD41" s="72"/>
      <c r="AE41" s="72"/>
      <c r="AF41" s="72"/>
      <c r="AG41" s="72"/>
      <c r="AH41" s="72"/>
      <c r="AI41" s="72"/>
      <c r="AJ41" s="72"/>
      <c r="AK41" s="72"/>
      <c r="AL41" s="101"/>
    </row>
    <row r="42" spans="1:38">
      <c r="A42" s="107"/>
      <c r="B42" s="108"/>
      <c r="C42" s="108"/>
      <c r="D42" s="108"/>
      <c r="E42" s="108"/>
      <c r="F42" s="108"/>
      <c r="G42" s="108"/>
      <c r="H42" s="108"/>
      <c r="I42" s="108"/>
      <c r="J42" s="108"/>
      <c r="K42" s="108"/>
      <c r="L42" s="108"/>
      <c r="M42" s="108"/>
      <c r="N42" s="108"/>
      <c r="O42" s="108"/>
      <c r="P42" s="108"/>
      <c r="Q42" s="108"/>
      <c r="R42" s="108"/>
      <c r="S42" s="180"/>
      <c r="T42" s="107"/>
      <c r="U42" s="108"/>
      <c r="V42" s="108"/>
      <c r="W42" s="108"/>
      <c r="X42" s="108"/>
      <c r="Y42" s="108"/>
      <c r="Z42" s="108"/>
      <c r="AA42" s="108"/>
      <c r="AB42" s="108"/>
      <c r="AC42" s="108"/>
      <c r="AD42" s="108"/>
      <c r="AE42" s="108"/>
      <c r="AF42" s="108"/>
      <c r="AG42" s="108"/>
      <c r="AH42" s="108"/>
      <c r="AI42" s="108"/>
      <c r="AJ42" s="108"/>
      <c r="AK42" s="108"/>
      <c r="AL42" s="180"/>
    </row>
    <row r="43" spans="1:38">
      <c r="A43" s="386" t="s">
        <v>443</v>
      </c>
      <c r="B43" s="71"/>
      <c r="C43" s="71"/>
      <c r="D43" s="71"/>
      <c r="E43" s="71"/>
      <c r="F43" s="71"/>
      <c r="G43" s="71"/>
      <c r="H43" s="71"/>
      <c r="I43" s="71"/>
      <c r="J43" s="71"/>
      <c r="K43" s="71"/>
      <c r="L43" s="71"/>
      <c r="M43" s="71"/>
      <c r="N43" s="71"/>
      <c r="O43" s="71"/>
      <c r="P43" s="71"/>
      <c r="Q43" s="71"/>
      <c r="R43" s="71"/>
      <c r="S43" s="331"/>
      <c r="T43" s="330" t="s">
        <v>444</v>
      </c>
      <c r="U43" s="334"/>
      <c r="V43" s="334"/>
      <c r="W43" s="334"/>
      <c r="X43" s="334"/>
      <c r="Y43" s="334"/>
      <c r="Z43" s="334"/>
      <c r="AA43" s="334"/>
      <c r="AB43" s="334"/>
      <c r="AC43" s="334"/>
      <c r="AD43" s="334"/>
      <c r="AE43" s="334"/>
      <c r="AF43" s="334"/>
      <c r="AG43" s="334"/>
      <c r="AH43" s="334"/>
      <c r="AI43" s="334"/>
      <c r="AJ43" s="334"/>
      <c r="AK43" s="334"/>
      <c r="AL43" s="335"/>
    </row>
    <row r="44" spans="1:38">
      <c r="A44" s="330"/>
      <c r="B44" s="71"/>
      <c r="C44" s="71"/>
      <c r="D44" s="71"/>
      <c r="E44" s="71"/>
      <c r="F44" s="71"/>
      <c r="G44" s="71"/>
      <c r="H44" s="71"/>
      <c r="I44" s="71"/>
      <c r="J44" s="71"/>
      <c r="K44" s="71"/>
      <c r="L44" s="71"/>
      <c r="M44" s="71"/>
      <c r="N44" s="71"/>
      <c r="O44" s="71"/>
      <c r="P44" s="71"/>
      <c r="Q44" s="71"/>
      <c r="R44" s="71"/>
      <c r="S44" s="331"/>
      <c r="T44" s="330"/>
      <c r="U44" s="334"/>
      <c r="V44" s="334"/>
      <c r="W44" s="334"/>
      <c r="X44" s="334"/>
      <c r="Y44" s="334"/>
      <c r="Z44" s="334"/>
      <c r="AA44" s="334"/>
      <c r="AB44" s="334"/>
      <c r="AC44" s="334"/>
      <c r="AD44" s="334"/>
      <c r="AE44" s="334"/>
      <c r="AF44" s="334"/>
      <c r="AG44" s="334"/>
      <c r="AH44" s="334"/>
      <c r="AI44" s="334"/>
      <c r="AJ44" s="334"/>
      <c r="AK44" s="334"/>
      <c r="AL44" s="335"/>
    </row>
    <row r="45" spans="1:38">
      <c r="A45" s="336" t="s">
        <v>380</v>
      </c>
      <c r="B45" s="337"/>
      <c r="C45" s="337"/>
      <c r="D45" s="337"/>
      <c r="E45" s="337"/>
      <c r="F45" s="337"/>
      <c r="G45" s="337"/>
      <c r="H45" s="337"/>
      <c r="I45" s="337"/>
      <c r="J45" s="337"/>
      <c r="K45" s="337"/>
      <c r="L45" s="337"/>
      <c r="M45" s="337"/>
      <c r="N45" s="337"/>
      <c r="O45" s="337"/>
      <c r="P45" s="337"/>
      <c r="Q45" s="337"/>
      <c r="R45" s="337"/>
      <c r="S45" s="338"/>
      <c r="T45" s="336" t="s">
        <v>380</v>
      </c>
      <c r="U45" s="337"/>
      <c r="V45" s="337"/>
      <c r="W45" s="337"/>
      <c r="X45" s="337"/>
      <c r="Y45" s="337"/>
      <c r="Z45" s="337"/>
      <c r="AA45" s="337"/>
      <c r="AB45" s="337"/>
      <c r="AC45" s="337"/>
      <c r="AD45" s="337"/>
      <c r="AE45" s="337"/>
      <c r="AF45" s="337"/>
      <c r="AG45" s="337"/>
      <c r="AH45" s="337"/>
      <c r="AI45" s="337"/>
      <c r="AJ45" s="337"/>
      <c r="AK45" s="337"/>
      <c r="AL45" s="338"/>
    </row>
    <row r="46" spans="1:38" ht="14.25" customHeight="1">
      <c r="A46" s="820" t="s">
        <v>382</v>
      </c>
      <c r="B46" s="820"/>
      <c r="C46" s="821"/>
      <c r="D46" s="821"/>
      <c r="E46" s="822" t="s">
        <v>383</v>
      </c>
      <c r="F46" s="822"/>
      <c r="G46" s="821"/>
      <c r="H46" s="821"/>
      <c r="I46" s="334"/>
      <c r="J46" s="337"/>
      <c r="K46" s="337"/>
      <c r="L46" s="337"/>
      <c r="M46" s="341" t="s">
        <v>384</v>
      </c>
      <c r="N46" s="839">
        <f>IF(C47&gt;0,(((G47-G46)/(C47-C46))^-1-IF(AG52&gt;0,AG52^-1,0))^-1,0)</f>
        <v>0</v>
      </c>
      <c r="O46" s="839"/>
      <c r="P46" s="824"/>
      <c r="Q46" s="824"/>
      <c r="R46" s="824"/>
      <c r="S46" s="338"/>
      <c r="T46" s="820" t="s">
        <v>382</v>
      </c>
      <c r="U46" s="820"/>
      <c r="V46" s="821"/>
      <c r="W46" s="821"/>
      <c r="X46" s="822" t="s">
        <v>383</v>
      </c>
      <c r="Y46" s="822"/>
      <c r="Z46" s="821"/>
      <c r="AA46" s="821"/>
      <c r="AB46" s="334"/>
      <c r="AC46" s="337"/>
      <c r="AD46" s="337"/>
      <c r="AE46" s="337"/>
      <c r="AF46" s="341" t="s">
        <v>384</v>
      </c>
      <c r="AG46" s="826">
        <f>IF((V47-V46)&gt;0,(Z47-Z46)/(V47-V46),0)</f>
        <v>0</v>
      </c>
      <c r="AH46" s="826"/>
      <c r="AI46" s="337"/>
      <c r="AJ46" s="337"/>
      <c r="AK46" s="337"/>
      <c r="AL46" s="338"/>
    </row>
    <row r="47" spans="1:38" ht="14.25" customHeight="1">
      <c r="A47" s="820" t="s">
        <v>385</v>
      </c>
      <c r="B47" s="820"/>
      <c r="C47" s="821"/>
      <c r="D47" s="821"/>
      <c r="E47" s="822" t="s">
        <v>386</v>
      </c>
      <c r="F47" s="822"/>
      <c r="G47" s="821"/>
      <c r="H47" s="821"/>
      <c r="I47" s="42" t="str">
        <f>IFERROR(IF(AND(N46&lt;0,G47&gt;G46),"Congrats! You've found an Easter egg!",""),"")</f>
        <v/>
      </c>
      <c r="P47" s="337"/>
      <c r="Q47" s="337"/>
      <c r="R47" s="337"/>
      <c r="S47" s="338"/>
      <c r="T47" s="820" t="s">
        <v>385</v>
      </c>
      <c r="U47" s="820"/>
      <c r="V47" s="821"/>
      <c r="W47" s="821"/>
      <c r="X47" s="822" t="s">
        <v>386</v>
      </c>
      <c r="Y47" s="822"/>
      <c r="Z47" s="821"/>
      <c r="AA47" s="821"/>
      <c r="AB47" s="334"/>
      <c r="AC47" s="334"/>
      <c r="AD47" s="334"/>
      <c r="AE47" s="334"/>
      <c r="AF47" s="334"/>
      <c r="AG47" s="334"/>
      <c r="AH47" s="334"/>
      <c r="AI47" s="337"/>
      <c r="AJ47" s="337"/>
      <c r="AK47" s="337"/>
      <c r="AL47" s="338"/>
    </row>
    <row r="48" spans="1:38">
      <c r="A48" s="344"/>
      <c r="B48" s="337"/>
      <c r="C48" s="342" t="str">
        <f>IF(ABS(C47-C46)&lt;1,"Supporting points shall be at least 1 mm apart!","")</f>
        <v>Supporting points shall be at least 1 mm apart!</v>
      </c>
      <c r="D48" s="337"/>
      <c r="E48" s="337"/>
      <c r="F48" s="337"/>
      <c r="G48" s="337"/>
      <c r="H48" s="337"/>
      <c r="I48" s="337"/>
      <c r="J48" s="337"/>
      <c r="K48" s="337"/>
      <c r="L48" s="337"/>
      <c r="M48" s="337"/>
      <c r="N48" s="337"/>
      <c r="O48" s="337"/>
      <c r="P48" s="337"/>
      <c r="Q48" s="337"/>
      <c r="R48" s="337"/>
      <c r="S48" s="338"/>
      <c r="T48" s="330"/>
      <c r="U48" s="334"/>
      <c r="V48" s="342" t="str">
        <f>IF(ABS(V47-V46)&lt;1,"Supporting points shall be at least 1 mm apart!","")</f>
        <v>Supporting points shall be at least 1 mm apart!</v>
      </c>
      <c r="W48" s="334"/>
      <c r="X48" s="334"/>
      <c r="Y48" s="334"/>
      <c r="Z48" s="334"/>
      <c r="AA48" s="334"/>
      <c r="AB48" s="334"/>
      <c r="AC48" s="334"/>
      <c r="AD48" s="334"/>
      <c r="AE48" s="334"/>
      <c r="AF48" s="334"/>
      <c r="AG48" s="334"/>
      <c r="AH48" s="334"/>
      <c r="AI48" s="334"/>
      <c r="AJ48" s="334"/>
      <c r="AK48" s="334"/>
      <c r="AL48" s="335"/>
    </row>
    <row r="49" spans="1:38">
      <c r="A49" s="330" t="s">
        <v>387</v>
      </c>
      <c r="B49" s="337"/>
      <c r="C49" s="337"/>
      <c r="D49" s="337"/>
      <c r="E49" s="337"/>
      <c r="F49" s="337"/>
      <c r="G49" s="337"/>
      <c r="H49" s="337"/>
      <c r="I49" s="337"/>
      <c r="J49" s="337"/>
      <c r="K49" s="337"/>
      <c r="L49" s="337"/>
      <c r="M49" s="337"/>
      <c r="N49" s="337"/>
      <c r="O49" s="337"/>
      <c r="P49" s="337"/>
      <c r="Q49" s="337"/>
      <c r="R49" s="337"/>
      <c r="S49" s="338"/>
      <c r="T49" s="330" t="s">
        <v>393</v>
      </c>
      <c r="U49" s="334"/>
      <c r="V49" s="334"/>
      <c r="W49" s="334"/>
      <c r="X49" s="334"/>
      <c r="Y49" s="334"/>
      <c r="Z49" s="334"/>
      <c r="AA49" s="334"/>
      <c r="AB49" s="334"/>
      <c r="AC49" s="334"/>
      <c r="AD49" s="334"/>
      <c r="AE49" s="334"/>
      <c r="AF49" s="334"/>
      <c r="AG49" s="334"/>
      <c r="AH49" s="334"/>
      <c r="AI49" s="334"/>
      <c r="AJ49" s="334"/>
      <c r="AK49" s="334"/>
      <c r="AL49" s="335"/>
    </row>
    <row r="50" spans="1:38" ht="14.25" customHeight="1">
      <c r="A50" s="820" t="s">
        <v>389</v>
      </c>
      <c r="B50" s="820"/>
      <c r="C50" s="827"/>
      <c r="D50" s="827"/>
      <c r="E50" s="334"/>
      <c r="F50" s="337"/>
      <c r="G50" s="337"/>
      <c r="H50" s="337"/>
      <c r="I50" s="337"/>
      <c r="J50" s="337"/>
      <c r="K50" s="337"/>
      <c r="L50" s="337"/>
      <c r="M50" s="337"/>
      <c r="N50" s="337"/>
      <c r="O50" s="337"/>
      <c r="P50" s="337"/>
      <c r="Q50" s="337"/>
      <c r="R50" s="337"/>
      <c r="S50" s="338"/>
      <c r="T50" s="330"/>
      <c r="U50" s="341" t="s">
        <v>394</v>
      </c>
      <c r="V50" s="830">
        <f>C53</f>
        <v>400</v>
      </c>
      <c r="W50" s="830"/>
      <c r="X50" s="334" t="s">
        <v>395</v>
      </c>
      <c r="Y50" s="334"/>
      <c r="Z50" s="334"/>
      <c r="AA50" s="334"/>
      <c r="AB50" s="334"/>
      <c r="AC50" s="334"/>
      <c r="AD50" s="334"/>
      <c r="AE50" s="334"/>
      <c r="AF50" s="341" t="s">
        <v>396</v>
      </c>
      <c r="AG50" s="831">
        <f>V51*(1/64)*PI()*(V52^4-V53^4)*200000</f>
        <v>1339009872.1404533</v>
      </c>
      <c r="AH50" s="831"/>
      <c r="AI50" s="345">
        <f>AG50*48/V50^3</f>
        <v>1004.25740410534</v>
      </c>
      <c r="AJ50" s="334"/>
      <c r="AK50" s="334"/>
      <c r="AL50" s="335"/>
    </row>
    <row r="51" spans="1:38" ht="14.4">
      <c r="A51" s="344"/>
      <c r="B51" s="337"/>
      <c r="C51" s="387" t="str">
        <f>IF(L67&gt;12.7,"Force must be taken at max. 12.7 mm deflection!","")</f>
        <v/>
      </c>
      <c r="D51" s="390"/>
      <c r="E51" s="337"/>
      <c r="F51" s="337"/>
      <c r="G51" s="337"/>
      <c r="H51" s="337"/>
      <c r="I51" s="337"/>
      <c r="J51" s="337"/>
      <c r="K51" s="337"/>
      <c r="L51" s="337"/>
      <c r="M51" s="337"/>
      <c r="N51" s="337"/>
      <c r="O51" s="337"/>
      <c r="P51" s="337"/>
      <c r="Q51" s="337"/>
      <c r="R51" s="337"/>
      <c r="S51" s="338"/>
      <c r="T51" s="330"/>
      <c r="U51" s="341" t="s">
        <v>397</v>
      </c>
      <c r="V51" s="833">
        <v>1</v>
      </c>
      <c r="W51" s="833"/>
      <c r="X51" s="334" t="s">
        <v>398</v>
      </c>
      <c r="Y51" s="334"/>
      <c r="Z51" s="334"/>
      <c r="AA51" s="334"/>
      <c r="AB51" s="334"/>
      <c r="AC51" s="334"/>
      <c r="AD51" s="334"/>
      <c r="AE51" s="334"/>
      <c r="AF51" s="341" t="s">
        <v>399</v>
      </c>
      <c r="AG51" s="831">
        <f>IF(AG46&gt;0,(AG46*V50^3)/48,AG50)</f>
        <v>1339009872.1404533</v>
      </c>
      <c r="AH51" s="831"/>
      <c r="AI51" s="345">
        <f>AG51*48/V50^3</f>
        <v>1004.25740410534</v>
      </c>
      <c r="AJ51" s="346">
        <f>100*AG51/AG50</f>
        <v>100</v>
      </c>
      <c r="AK51" s="334" t="s">
        <v>400</v>
      </c>
      <c r="AL51" s="335"/>
    </row>
    <row r="52" spans="1:38" ht="15">
      <c r="A52" s="336" t="s">
        <v>401</v>
      </c>
      <c r="B52" s="337"/>
      <c r="C52" s="337"/>
      <c r="D52" s="337"/>
      <c r="E52" s="337"/>
      <c r="F52" s="337"/>
      <c r="G52" s="337"/>
      <c r="H52" s="337"/>
      <c r="I52" s="337"/>
      <c r="J52" s="337"/>
      <c r="K52" s="337"/>
      <c r="L52" s="337"/>
      <c r="M52" s="337"/>
      <c r="N52" s="337"/>
      <c r="O52" s="337"/>
      <c r="P52" s="337"/>
      <c r="Q52" s="337"/>
      <c r="R52" s="337"/>
      <c r="S52" s="338"/>
      <c r="T52" s="330"/>
      <c r="U52" s="341" t="s">
        <v>402</v>
      </c>
      <c r="V52" s="833">
        <v>25.4</v>
      </c>
      <c r="W52" s="833"/>
      <c r="X52" s="334" t="s">
        <v>403</v>
      </c>
      <c r="Y52" s="334"/>
      <c r="Z52" s="334"/>
      <c r="AA52" s="334"/>
      <c r="AB52" s="334"/>
      <c r="AC52" s="334"/>
      <c r="AD52" s="334"/>
      <c r="AE52" s="334"/>
      <c r="AF52" s="341" t="s">
        <v>404</v>
      </c>
      <c r="AG52" s="834">
        <f>IF(AJ51&lt;75,0,IF(AG51&gt;=AG50,0,(AI51^-1-AI50^-1)^-1))</f>
        <v>0</v>
      </c>
      <c r="AH52" s="834"/>
      <c r="AI52" s="334"/>
      <c r="AJ52" s="334"/>
      <c r="AK52" s="334"/>
      <c r="AL52" s="335"/>
    </row>
    <row r="53" spans="1:38" ht="12.75" customHeight="1">
      <c r="A53" s="330"/>
      <c r="B53" s="347" t="s">
        <v>394</v>
      </c>
      <c r="C53" s="821">
        <v>400</v>
      </c>
      <c r="D53" s="821"/>
      <c r="E53" s="334" t="s">
        <v>405</v>
      </c>
      <c r="F53" s="337"/>
      <c r="G53" s="337"/>
      <c r="H53" s="337"/>
      <c r="I53" s="337"/>
      <c r="J53" s="337"/>
      <c r="K53" s="337"/>
      <c r="L53" s="337"/>
      <c r="M53" s="337"/>
      <c r="N53" s="337"/>
      <c r="O53" s="337"/>
      <c r="P53" s="337"/>
      <c r="Q53" s="337"/>
      <c r="R53" s="337"/>
      <c r="S53" s="338"/>
      <c r="T53" s="330"/>
      <c r="U53" s="341" t="s">
        <v>406</v>
      </c>
      <c r="V53" s="833">
        <v>23</v>
      </c>
      <c r="W53" s="833"/>
      <c r="X53" s="334" t="s">
        <v>407</v>
      </c>
      <c r="Y53" s="334"/>
      <c r="Z53" s="334"/>
      <c r="AA53" s="334"/>
      <c r="AB53" s="334"/>
      <c r="AC53" s="334"/>
      <c r="AD53" s="334"/>
      <c r="AE53" s="334"/>
      <c r="AF53" s="334"/>
      <c r="AG53" s="334"/>
      <c r="AH53" s="334"/>
      <c r="AI53" s="334"/>
      <c r="AJ53" s="334"/>
      <c r="AK53" s="334"/>
      <c r="AL53" s="335"/>
    </row>
    <row r="54" spans="1:38">
      <c r="A54" s="835" t="s">
        <v>408</v>
      </c>
      <c r="B54" s="835"/>
      <c r="C54" s="821"/>
      <c r="D54" s="821"/>
      <c r="E54" s="334" t="s">
        <v>79</v>
      </c>
      <c r="F54" s="337"/>
      <c r="G54" s="337"/>
      <c r="H54" s="337"/>
      <c r="I54" s="337"/>
      <c r="J54" s="337"/>
      <c r="K54" s="337"/>
      <c r="L54" s="337"/>
      <c r="M54" s="337"/>
      <c r="N54" s="337"/>
      <c r="O54" s="337"/>
      <c r="P54" s="337"/>
      <c r="Q54" s="337"/>
      <c r="R54" s="337"/>
      <c r="S54" s="338"/>
      <c r="T54" s="330"/>
      <c r="U54" s="334"/>
      <c r="V54" s="334"/>
      <c r="W54" s="334"/>
      <c r="X54" s="334"/>
      <c r="Y54" s="334"/>
      <c r="Z54" s="334"/>
      <c r="AA54" s="334"/>
      <c r="AB54" s="334"/>
      <c r="AC54" s="334"/>
      <c r="AD54" s="334"/>
      <c r="AE54" s="334"/>
      <c r="AF54" s="334"/>
      <c r="AG54" s="334"/>
      <c r="AH54" s="334"/>
      <c r="AI54" s="334"/>
      <c r="AJ54" s="334"/>
      <c r="AK54" s="334"/>
      <c r="AL54" s="335"/>
    </row>
    <row r="55" spans="1:38">
      <c r="A55" s="835" t="s">
        <v>410</v>
      </c>
      <c r="B55" s="835"/>
      <c r="C55" s="833"/>
      <c r="D55" s="833"/>
      <c r="E55" s="334" t="s">
        <v>411</v>
      </c>
      <c r="F55" s="334"/>
      <c r="G55" s="334"/>
      <c r="H55" s="334"/>
      <c r="I55" s="334"/>
      <c r="J55" s="334"/>
      <c r="K55" s="334"/>
      <c r="L55" s="334"/>
      <c r="M55" s="334"/>
      <c r="N55" s="334"/>
      <c r="O55" s="337"/>
      <c r="P55" s="337"/>
      <c r="Q55" s="337"/>
      <c r="R55" s="337"/>
      <c r="S55" s="338"/>
      <c r="T55" s="330"/>
      <c r="U55" s="334"/>
      <c r="V55" s="334"/>
      <c r="W55" s="334"/>
      <c r="X55" s="334"/>
      <c r="Y55" s="334"/>
      <c r="Z55" s="334"/>
      <c r="AA55" s="334"/>
      <c r="AB55" s="334"/>
      <c r="AC55" s="334"/>
      <c r="AD55" s="334"/>
      <c r="AE55" s="334"/>
      <c r="AF55" s="334"/>
      <c r="AG55" s="334"/>
      <c r="AH55" s="334"/>
      <c r="AI55" s="334"/>
      <c r="AJ55" s="334"/>
      <c r="AK55" s="334"/>
      <c r="AL55" s="335"/>
    </row>
    <row r="56" spans="1:38" ht="15.75" customHeight="1">
      <c r="A56" s="835" t="s">
        <v>412</v>
      </c>
      <c r="B56" s="835"/>
      <c r="C56" s="833"/>
      <c r="D56" s="833"/>
      <c r="E56" s="334" t="s">
        <v>77</v>
      </c>
      <c r="F56" s="334"/>
      <c r="G56" s="334"/>
      <c r="H56" s="334"/>
      <c r="I56" s="334"/>
      <c r="J56" s="334"/>
      <c r="K56" s="334"/>
      <c r="L56" s="334"/>
      <c r="M56" s="334"/>
      <c r="N56" s="334"/>
      <c r="O56" s="337"/>
      <c r="P56" s="337"/>
      <c r="Q56" s="337"/>
      <c r="R56" s="337"/>
      <c r="S56" s="338"/>
      <c r="T56" s="330"/>
      <c r="U56" s="836" t="str">
        <f>IF(AND(0&lt;$AJ$51,$AJ$51&lt;75),"Rig compliance out of normal bounds, perform and document another rig compliance test!","")</f>
        <v/>
      </c>
      <c r="V56" s="836"/>
      <c r="W56" s="836"/>
      <c r="X56" s="836"/>
      <c r="Y56" s="836"/>
      <c r="Z56" s="836"/>
      <c r="AA56" s="836"/>
      <c r="AB56" s="836"/>
      <c r="AC56" s="836"/>
      <c r="AD56" s="836"/>
      <c r="AE56" s="836"/>
      <c r="AF56" s="836"/>
      <c r="AG56" s="836"/>
      <c r="AH56" s="836"/>
      <c r="AI56" s="836"/>
      <c r="AJ56" s="836"/>
      <c r="AK56" s="836"/>
      <c r="AL56" s="335"/>
    </row>
    <row r="57" spans="1:38" ht="15.75" customHeight="1">
      <c r="A57" s="835" t="s">
        <v>413</v>
      </c>
      <c r="B57" s="835"/>
      <c r="C57" s="833"/>
      <c r="D57" s="833"/>
      <c r="E57" s="334" t="s">
        <v>78</v>
      </c>
      <c r="F57" s="334"/>
      <c r="G57" s="334"/>
      <c r="H57" s="334"/>
      <c r="I57" s="334"/>
      <c r="J57" s="334"/>
      <c r="K57" s="334"/>
      <c r="L57" s="334"/>
      <c r="M57" s="334"/>
      <c r="N57" s="334"/>
      <c r="O57" s="337"/>
      <c r="P57" s="337"/>
      <c r="Q57" s="337"/>
      <c r="R57" s="337"/>
      <c r="S57" s="338"/>
      <c r="T57" s="330"/>
      <c r="U57" s="836"/>
      <c r="V57" s="836"/>
      <c r="W57" s="836"/>
      <c r="X57" s="836"/>
      <c r="Y57" s="836"/>
      <c r="Z57" s="836"/>
      <c r="AA57" s="836"/>
      <c r="AB57" s="836"/>
      <c r="AC57" s="836"/>
      <c r="AD57" s="836"/>
      <c r="AE57" s="836"/>
      <c r="AF57" s="836"/>
      <c r="AG57" s="836"/>
      <c r="AH57" s="836"/>
      <c r="AI57" s="836"/>
      <c r="AJ57" s="836"/>
      <c r="AK57" s="836"/>
      <c r="AL57" s="335"/>
    </row>
    <row r="58" spans="1:38" ht="14.4">
      <c r="A58" s="349"/>
      <c r="B58" s="341" t="s">
        <v>414</v>
      </c>
      <c r="C58" s="837">
        <f>(C54*(((C55+C56+C57)^3)-(C55^3)))/12</f>
        <v>0</v>
      </c>
      <c r="D58" s="837"/>
      <c r="E58" s="334" t="s">
        <v>415</v>
      </c>
      <c r="F58" s="334"/>
      <c r="G58" s="334"/>
      <c r="H58" s="334"/>
      <c r="I58" s="334"/>
      <c r="J58" s="334"/>
      <c r="K58" s="334"/>
      <c r="L58" s="334"/>
      <c r="M58" s="334"/>
      <c r="N58" s="334"/>
      <c r="O58" s="337"/>
      <c r="P58" s="337"/>
      <c r="Q58" s="337"/>
      <c r="R58" s="337"/>
      <c r="S58" s="338"/>
      <c r="T58" s="330"/>
      <c r="U58" s="334"/>
      <c r="V58" s="334"/>
      <c r="W58" s="334"/>
      <c r="X58" s="334"/>
      <c r="Y58" s="334"/>
      <c r="Z58" s="334"/>
      <c r="AA58" s="334"/>
      <c r="AB58" s="334"/>
      <c r="AC58" s="334"/>
      <c r="AD58" s="334"/>
      <c r="AE58" s="350"/>
      <c r="AF58" s="334"/>
      <c r="AG58" s="334"/>
      <c r="AH58" s="334"/>
      <c r="AI58" s="334"/>
      <c r="AJ58" s="334"/>
      <c r="AK58" s="334"/>
      <c r="AL58" s="335"/>
    </row>
    <row r="59" spans="1:38">
      <c r="A59" s="344"/>
      <c r="B59" s="341" t="s">
        <v>416</v>
      </c>
      <c r="C59" s="828">
        <f>IF(C47&gt;0,0.001*((N46*(C47-C46)*C53^3)/(48*C58*(C47-C46))),0)</f>
        <v>0</v>
      </c>
      <c r="D59" s="828"/>
      <c r="E59" s="334" t="s">
        <v>417</v>
      </c>
      <c r="F59" s="337"/>
      <c r="G59" s="337"/>
      <c r="H59" s="337"/>
      <c r="I59" s="337"/>
      <c r="J59" s="337"/>
      <c r="K59" s="337"/>
      <c r="L59" s="337"/>
      <c r="M59" s="337"/>
      <c r="N59" s="337"/>
      <c r="O59" s="337"/>
      <c r="P59" s="337"/>
      <c r="Q59" s="337"/>
      <c r="R59" s="337"/>
      <c r="S59" s="338"/>
      <c r="T59" s="330"/>
      <c r="U59" s="334"/>
      <c r="V59" s="334"/>
      <c r="W59" s="334"/>
      <c r="X59" s="334"/>
      <c r="Y59" s="334"/>
      <c r="Z59" s="334"/>
      <c r="AA59" s="334"/>
      <c r="AB59" s="334"/>
      <c r="AC59" s="334"/>
      <c r="AD59" s="334"/>
      <c r="AE59" s="334"/>
      <c r="AF59" s="334"/>
      <c r="AG59" s="334"/>
      <c r="AH59" s="334"/>
      <c r="AI59" s="334"/>
      <c r="AJ59" s="334"/>
      <c r="AK59" s="334"/>
      <c r="AL59" s="335"/>
    </row>
    <row r="60" spans="1:38">
      <c r="A60" s="351"/>
      <c r="B60" s="352" t="s">
        <v>418</v>
      </c>
      <c r="C60" s="826" t="e">
        <f>C50*C53*0.5*SUM(C55:D57)/(4*C58)</f>
        <v>#DIV/0!</v>
      </c>
      <c r="D60" s="826"/>
      <c r="E60" s="353" t="s">
        <v>419</v>
      </c>
      <c r="F60" s="354"/>
      <c r="G60" s="354"/>
      <c r="H60" s="354"/>
      <c r="I60" s="354"/>
      <c r="J60" s="354"/>
      <c r="K60" s="354"/>
      <c r="L60" s="354"/>
      <c r="M60" s="354"/>
      <c r="N60" s="354"/>
      <c r="O60" s="354"/>
      <c r="P60" s="354"/>
      <c r="Q60" s="354"/>
      <c r="R60" s="354"/>
      <c r="S60" s="355"/>
      <c r="T60" s="356"/>
      <c r="U60" s="353"/>
      <c r="V60" s="353"/>
      <c r="W60" s="353"/>
      <c r="X60" s="353"/>
      <c r="Y60" s="353"/>
      <c r="Z60" s="353"/>
      <c r="AA60" s="353"/>
      <c r="AB60" s="353"/>
      <c r="AC60" s="353"/>
      <c r="AD60" s="353"/>
      <c r="AE60" s="353"/>
      <c r="AF60" s="353"/>
      <c r="AG60" s="353"/>
      <c r="AH60" s="353"/>
      <c r="AI60" s="353"/>
      <c r="AJ60" s="353"/>
      <c r="AK60" s="353"/>
      <c r="AL60" s="357"/>
    </row>
    <row r="61" spans="1:38">
      <c r="A61" s="358" t="s">
        <v>420</v>
      </c>
      <c r="S61" s="294"/>
      <c r="T61" s="358" t="s">
        <v>420</v>
      </c>
      <c r="AL61" s="294"/>
    </row>
    <row r="62" spans="1:38">
      <c r="A62" s="87" t="s">
        <v>421</v>
      </c>
      <c r="S62" s="294"/>
      <c r="T62" s="87" t="s">
        <v>421</v>
      </c>
      <c r="AL62" s="294"/>
    </row>
    <row r="63" spans="1:38">
      <c r="A63" s="359" t="s">
        <v>422</v>
      </c>
      <c r="B63" s="360"/>
      <c r="C63" s="360"/>
      <c r="D63" s="360"/>
      <c r="E63" s="360"/>
      <c r="F63" s="360"/>
      <c r="G63" s="360"/>
      <c r="H63" s="360"/>
      <c r="I63" s="360"/>
      <c r="J63" s="360"/>
      <c r="K63" s="360"/>
      <c r="L63" s="360"/>
      <c r="M63" s="360"/>
      <c r="N63" s="360"/>
      <c r="O63" s="360"/>
      <c r="P63" s="360"/>
      <c r="Q63" s="360"/>
      <c r="R63" s="360"/>
      <c r="S63" s="361"/>
      <c r="T63" s="359" t="s">
        <v>422</v>
      </c>
      <c r="U63" s="360"/>
      <c r="V63" s="360"/>
      <c r="W63" s="360"/>
      <c r="X63" s="360"/>
      <c r="Y63" s="360"/>
      <c r="Z63" s="360"/>
      <c r="AA63" s="360"/>
      <c r="AB63" s="360"/>
      <c r="AC63" s="360"/>
      <c r="AD63" s="360"/>
      <c r="AE63" s="360"/>
      <c r="AF63" s="360"/>
      <c r="AG63" s="360"/>
      <c r="AH63" s="360"/>
      <c r="AI63" s="360"/>
      <c r="AJ63" s="360"/>
      <c r="AK63" s="360"/>
      <c r="AL63" s="361"/>
    </row>
    <row r="64" spans="1:38">
      <c r="A64" s="359"/>
      <c r="B64" s="360"/>
      <c r="C64" s="360"/>
      <c r="D64" s="360"/>
      <c r="E64" s="360"/>
      <c r="F64" s="360"/>
      <c r="G64" s="360"/>
      <c r="H64" s="360"/>
      <c r="I64" s="360"/>
      <c r="J64" s="360"/>
      <c r="K64" s="360"/>
      <c r="L64" s="360"/>
      <c r="M64" s="360"/>
      <c r="N64" s="360"/>
      <c r="O64" s="360"/>
      <c r="P64" s="360"/>
      <c r="Q64" s="360"/>
      <c r="R64" s="360"/>
      <c r="S64" s="361"/>
      <c r="T64" s="359"/>
      <c r="U64" s="360"/>
      <c r="V64" s="360"/>
      <c r="W64" s="360"/>
      <c r="X64" s="360"/>
      <c r="Y64" s="360"/>
      <c r="Z64" s="360"/>
      <c r="AA64" s="360"/>
      <c r="AB64" s="360"/>
      <c r="AC64" s="360"/>
      <c r="AD64" s="360"/>
      <c r="AE64" s="360"/>
      <c r="AF64" s="360"/>
      <c r="AG64" s="360"/>
      <c r="AH64" s="360"/>
      <c r="AI64" s="360"/>
      <c r="AJ64" s="360"/>
      <c r="AK64" s="360"/>
      <c r="AL64" s="361"/>
    </row>
    <row r="65" spans="1:38" ht="22.8">
      <c r="A65" s="359"/>
      <c r="B65" s="363"/>
      <c r="C65" s="364" t="s">
        <v>423</v>
      </c>
      <c r="D65" s="365" t="s">
        <v>424</v>
      </c>
      <c r="F65" s="360"/>
      <c r="G65" s="360"/>
      <c r="H65" s="840"/>
      <c r="I65" s="840"/>
      <c r="J65" s="372"/>
      <c r="K65" s="372"/>
      <c r="L65" s="372"/>
      <c r="M65" s="372"/>
      <c r="N65" s="372"/>
      <c r="O65" s="360"/>
      <c r="P65" s="360"/>
      <c r="Q65" s="360"/>
      <c r="R65" s="360"/>
      <c r="S65" s="361"/>
      <c r="T65" s="359"/>
      <c r="U65" s="363"/>
      <c r="V65" s="364" t="s">
        <v>423</v>
      </c>
      <c r="W65" s="365" t="s">
        <v>424</v>
      </c>
      <c r="Y65" s="360"/>
      <c r="Z65" s="360"/>
      <c r="AA65" s="841"/>
      <c r="AB65" s="841"/>
      <c r="AC65" s="360"/>
      <c r="AD65" s="360"/>
      <c r="AE65" s="360"/>
      <c r="AF65" s="360"/>
      <c r="AG65" s="360"/>
      <c r="AH65" s="360"/>
      <c r="AI65" s="360"/>
      <c r="AJ65" s="360"/>
      <c r="AK65" s="360"/>
      <c r="AL65" s="361"/>
    </row>
    <row r="66" spans="1:38" ht="14.4">
      <c r="A66" s="359"/>
      <c r="B66" s="369">
        <v>1</v>
      </c>
      <c r="C66" s="375"/>
      <c r="D66" s="376"/>
      <c r="F66" s="360"/>
      <c r="G66" s="132"/>
      <c r="H66" s="373"/>
      <c r="I66" s="373"/>
      <c r="J66" s="304" t="s">
        <v>425</v>
      </c>
      <c r="K66" s="304"/>
      <c r="L66" s="372">
        <f t="array" ref="L66">MATCH(MIN(ABS(C66:C365-C50)),ABS(C66:C365-C50),0)</f>
        <v>1</v>
      </c>
      <c r="M66" s="372"/>
      <c r="N66" s="372"/>
      <c r="O66" s="360"/>
      <c r="P66" s="360"/>
      <c r="Q66" s="360"/>
      <c r="R66" s="360"/>
      <c r="S66" s="361"/>
      <c r="T66" s="359"/>
      <c r="U66" s="369">
        <v>1</v>
      </c>
      <c r="V66" s="375"/>
      <c r="W66" s="376"/>
      <c r="Y66" s="360"/>
      <c r="Z66" s="132"/>
      <c r="AA66" s="389"/>
      <c r="AB66" s="389"/>
      <c r="AC66" s="360"/>
      <c r="AD66" s="360"/>
      <c r="AE66" s="360"/>
      <c r="AF66" s="360"/>
      <c r="AG66" s="360"/>
      <c r="AH66" s="360"/>
      <c r="AI66" s="360"/>
      <c r="AJ66" s="360"/>
      <c r="AK66" s="360"/>
      <c r="AL66" s="361"/>
    </row>
    <row r="67" spans="1:38">
      <c r="A67" s="359"/>
      <c r="B67" s="369">
        <v>2</v>
      </c>
      <c r="C67" s="375"/>
      <c r="D67" s="376"/>
      <c r="F67" s="360"/>
      <c r="G67" s="132"/>
      <c r="H67" s="304"/>
      <c r="I67" s="304"/>
      <c r="J67" s="304" t="s">
        <v>427</v>
      </c>
      <c r="K67" s="304"/>
      <c r="L67" s="372">
        <f>INDEX(C66:E393,L66,2)</f>
        <v>0</v>
      </c>
      <c r="M67" s="372"/>
      <c r="N67" s="372"/>
      <c r="O67" s="360"/>
      <c r="P67" s="360"/>
      <c r="Q67" s="360"/>
      <c r="R67" s="360"/>
      <c r="S67" s="361"/>
      <c r="T67" s="359"/>
      <c r="U67" s="369">
        <v>2</v>
      </c>
      <c r="V67" s="375"/>
      <c r="W67" s="376"/>
      <c r="Y67" s="360"/>
      <c r="Z67" s="132"/>
      <c r="AC67" s="360"/>
      <c r="AD67" s="360"/>
      <c r="AE67" s="360"/>
      <c r="AF67" s="360"/>
      <c r="AG67" s="360"/>
      <c r="AH67" s="360"/>
      <c r="AI67" s="360"/>
      <c r="AJ67" s="360"/>
      <c r="AK67" s="360"/>
      <c r="AL67" s="361"/>
    </row>
    <row r="68" spans="1:38">
      <c r="A68" s="359"/>
      <c r="B68" s="369">
        <v>3</v>
      </c>
      <c r="C68" s="375"/>
      <c r="D68" s="376"/>
      <c r="F68" s="360"/>
      <c r="G68" s="132"/>
      <c r="H68" s="304"/>
      <c r="I68" s="304"/>
      <c r="J68" s="372"/>
      <c r="K68" s="372"/>
      <c r="L68" s="372"/>
      <c r="M68" s="372"/>
      <c r="N68" s="372"/>
      <c r="O68" s="360"/>
      <c r="P68" s="360"/>
      <c r="Q68" s="360"/>
      <c r="R68" s="360"/>
      <c r="S68" s="361"/>
      <c r="T68" s="359"/>
      <c r="U68" s="369">
        <v>3</v>
      </c>
      <c r="V68" s="375"/>
      <c r="W68" s="376"/>
      <c r="Y68" s="360"/>
      <c r="Z68" s="132"/>
      <c r="AC68" s="360"/>
      <c r="AD68" s="360"/>
      <c r="AE68" s="360"/>
      <c r="AF68" s="360"/>
      <c r="AG68" s="360"/>
      <c r="AH68" s="360"/>
      <c r="AI68" s="360"/>
      <c r="AJ68" s="360"/>
      <c r="AK68" s="360"/>
      <c r="AL68" s="361"/>
    </row>
    <row r="69" spans="1:38">
      <c r="A69" s="359"/>
      <c r="B69" s="369">
        <v>4</v>
      </c>
      <c r="C69" s="375"/>
      <c r="D69" s="376"/>
      <c r="F69" s="360"/>
      <c r="G69" s="360"/>
      <c r="H69" s="372"/>
      <c r="I69" s="372"/>
      <c r="J69" s="372"/>
      <c r="K69" s="372"/>
      <c r="L69" s="372"/>
      <c r="M69" s="372"/>
      <c r="N69" s="372"/>
      <c r="O69" s="360"/>
      <c r="P69" s="360"/>
      <c r="Q69" s="360"/>
      <c r="R69" s="360"/>
      <c r="S69" s="361"/>
      <c r="T69" s="359"/>
      <c r="U69" s="369">
        <v>4</v>
      </c>
      <c r="V69" s="375"/>
      <c r="W69" s="376"/>
      <c r="Y69" s="360"/>
      <c r="Z69" s="360"/>
      <c r="AA69" s="360"/>
      <c r="AB69" s="360"/>
      <c r="AC69" s="360"/>
      <c r="AD69" s="360"/>
      <c r="AE69" s="360"/>
      <c r="AF69" s="360"/>
      <c r="AG69" s="360"/>
      <c r="AH69" s="360"/>
      <c r="AI69" s="360"/>
      <c r="AJ69" s="360"/>
      <c r="AK69" s="360"/>
      <c r="AL69" s="361"/>
    </row>
    <row r="70" spans="1:38">
      <c r="A70" s="359"/>
      <c r="B70" s="369">
        <v>5</v>
      </c>
      <c r="C70" s="375"/>
      <c r="D70" s="376"/>
      <c r="F70" s="360"/>
      <c r="G70" s="360"/>
      <c r="H70" s="372"/>
      <c r="I70" s="372"/>
      <c r="J70" s="372"/>
      <c r="K70" s="372"/>
      <c r="L70" s="372"/>
      <c r="M70" s="372"/>
      <c r="N70" s="372"/>
      <c r="O70" s="360"/>
      <c r="P70" s="360"/>
      <c r="Q70" s="360"/>
      <c r="R70" s="360"/>
      <c r="S70" s="361"/>
      <c r="T70" s="359"/>
      <c r="U70" s="369">
        <v>5</v>
      </c>
      <c r="V70" s="375"/>
      <c r="W70" s="376"/>
      <c r="Y70" s="360"/>
      <c r="Z70" s="360"/>
      <c r="AA70" s="360"/>
      <c r="AB70" s="360"/>
      <c r="AC70" s="360"/>
      <c r="AD70" s="360"/>
      <c r="AE70" s="360"/>
      <c r="AF70" s="360"/>
      <c r="AG70" s="360"/>
      <c r="AH70" s="360"/>
      <c r="AI70" s="360"/>
      <c r="AJ70" s="360"/>
      <c r="AK70" s="360"/>
      <c r="AL70" s="361"/>
    </row>
    <row r="71" spans="1:38">
      <c r="A71" s="359"/>
      <c r="B71" s="369">
        <v>6</v>
      </c>
      <c r="C71" s="375"/>
      <c r="D71" s="376"/>
      <c r="F71" s="360"/>
      <c r="G71" s="360"/>
      <c r="H71" s="372"/>
      <c r="I71" s="372"/>
      <c r="J71" s="372"/>
      <c r="K71" s="372"/>
      <c r="L71" s="372"/>
      <c r="M71" s="372"/>
      <c r="N71" s="372"/>
      <c r="O71" s="360"/>
      <c r="P71" s="360"/>
      <c r="Q71" s="360"/>
      <c r="R71" s="360"/>
      <c r="S71" s="361"/>
      <c r="T71" s="359"/>
      <c r="U71" s="369">
        <v>6</v>
      </c>
      <c r="V71" s="375"/>
      <c r="W71" s="376"/>
      <c r="Y71" s="360"/>
      <c r="Z71" s="360"/>
      <c r="AA71" s="360"/>
      <c r="AB71" s="360"/>
      <c r="AC71" s="360"/>
      <c r="AD71" s="360"/>
      <c r="AE71" s="360"/>
      <c r="AF71" s="360"/>
      <c r="AG71" s="360"/>
      <c r="AH71" s="360"/>
      <c r="AI71" s="360"/>
      <c r="AJ71" s="360"/>
      <c r="AK71" s="360"/>
      <c r="AL71" s="361"/>
    </row>
    <row r="72" spans="1:38">
      <c r="A72" s="359"/>
      <c r="B72" s="369">
        <v>7</v>
      </c>
      <c r="C72" s="375"/>
      <c r="D72" s="376"/>
      <c r="F72" s="360"/>
      <c r="G72" s="360"/>
      <c r="H72" s="372"/>
      <c r="I72" s="372"/>
      <c r="J72" s="372"/>
      <c r="K72" s="372"/>
      <c r="L72" s="372"/>
      <c r="M72" s="372"/>
      <c r="N72" s="372"/>
      <c r="O72" s="360"/>
      <c r="P72" s="360"/>
      <c r="Q72" s="360"/>
      <c r="R72" s="360"/>
      <c r="S72" s="361"/>
      <c r="T72" s="359"/>
      <c r="U72" s="369">
        <v>7</v>
      </c>
      <c r="V72" s="375"/>
      <c r="W72" s="376"/>
      <c r="Y72" s="360"/>
      <c r="Z72" s="360"/>
      <c r="AA72" s="360"/>
      <c r="AB72" s="360"/>
      <c r="AC72" s="360"/>
      <c r="AD72" s="360"/>
      <c r="AE72" s="360"/>
      <c r="AF72" s="360"/>
      <c r="AG72" s="360"/>
      <c r="AH72" s="360"/>
      <c r="AI72" s="360"/>
      <c r="AJ72" s="360"/>
      <c r="AK72" s="360"/>
      <c r="AL72" s="361"/>
    </row>
    <row r="73" spans="1:38">
      <c r="A73" s="359"/>
      <c r="B73" s="369">
        <v>8</v>
      </c>
      <c r="C73" s="375"/>
      <c r="D73" s="376"/>
      <c r="F73" s="360"/>
      <c r="G73" s="360"/>
      <c r="H73" s="372"/>
      <c r="I73" s="372"/>
      <c r="J73" s="372"/>
      <c r="K73" s="372"/>
      <c r="L73" s="372"/>
      <c r="M73" s="372"/>
      <c r="N73" s="372"/>
      <c r="O73" s="360"/>
      <c r="P73" s="360"/>
      <c r="Q73" s="360"/>
      <c r="R73" s="360"/>
      <c r="S73" s="361"/>
      <c r="T73" s="359"/>
      <c r="U73" s="369">
        <v>8</v>
      </c>
      <c r="V73" s="375"/>
      <c r="W73" s="376"/>
      <c r="Y73" s="360"/>
      <c r="Z73" s="360"/>
      <c r="AA73" s="360"/>
      <c r="AB73" s="360"/>
      <c r="AC73" s="360"/>
      <c r="AD73" s="360"/>
      <c r="AE73" s="360"/>
      <c r="AF73" s="360"/>
      <c r="AG73" s="360"/>
      <c r="AH73" s="360"/>
      <c r="AI73" s="360"/>
      <c r="AJ73" s="360"/>
      <c r="AK73" s="360"/>
      <c r="AL73" s="361"/>
    </row>
    <row r="74" spans="1:38">
      <c r="A74" s="359"/>
      <c r="B74" s="369">
        <v>9</v>
      </c>
      <c r="C74" s="375"/>
      <c r="D74" s="376"/>
      <c r="F74" s="360"/>
      <c r="G74" s="360"/>
      <c r="H74" s="372"/>
      <c r="I74" s="372"/>
      <c r="J74" s="372"/>
      <c r="K74" s="372"/>
      <c r="L74" s="372"/>
      <c r="M74" s="372"/>
      <c r="N74" s="372"/>
      <c r="O74" s="360"/>
      <c r="P74" s="360"/>
      <c r="Q74" s="360"/>
      <c r="R74" s="360"/>
      <c r="S74" s="361"/>
      <c r="T74" s="359"/>
      <c r="U74" s="369">
        <v>9</v>
      </c>
      <c r="V74" s="375"/>
      <c r="W74" s="376"/>
      <c r="Y74" s="360"/>
      <c r="Z74" s="360"/>
      <c r="AA74" s="360"/>
      <c r="AB74" s="360"/>
      <c r="AC74" s="360"/>
      <c r="AD74" s="360"/>
      <c r="AE74" s="360"/>
      <c r="AF74" s="360"/>
      <c r="AG74" s="360"/>
      <c r="AH74" s="360"/>
      <c r="AI74" s="360"/>
      <c r="AJ74" s="360"/>
      <c r="AK74" s="360"/>
      <c r="AL74" s="361"/>
    </row>
    <row r="75" spans="1:38">
      <c r="A75" s="359"/>
      <c r="B75" s="369">
        <v>10</v>
      </c>
      <c r="C75" s="375"/>
      <c r="D75" s="376"/>
      <c r="F75" s="360"/>
      <c r="G75" s="360"/>
      <c r="H75" s="372"/>
      <c r="I75" s="372"/>
      <c r="J75" s="372"/>
      <c r="K75" s="372"/>
      <c r="L75" s="372"/>
      <c r="M75" s="372"/>
      <c r="N75" s="372"/>
      <c r="O75" s="360"/>
      <c r="P75" s="360"/>
      <c r="Q75" s="360"/>
      <c r="R75" s="360"/>
      <c r="S75" s="361"/>
      <c r="T75" s="359"/>
      <c r="U75" s="369">
        <v>10</v>
      </c>
      <c r="V75" s="375"/>
      <c r="W75" s="376"/>
      <c r="Y75" s="360"/>
      <c r="Z75" s="360"/>
      <c r="AA75" s="360"/>
      <c r="AB75" s="360"/>
      <c r="AC75" s="360"/>
      <c r="AD75" s="360"/>
      <c r="AE75" s="360"/>
      <c r="AF75" s="360"/>
      <c r="AG75" s="360"/>
      <c r="AH75" s="360"/>
      <c r="AI75" s="360"/>
      <c r="AJ75" s="360"/>
      <c r="AK75" s="360"/>
      <c r="AL75" s="361"/>
    </row>
    <row r="76" spans="1:38">
      <c r="A76" s="359"/>
      <c r="B76" s="369">
        <v>11</v>
      </c>
      <c r="C76" s="375"/>
      <c r="D76" s="376"/>
      <c r="F76" s="360"/>
      <c r="G76" s="360"/>
      <c r="H76" s="372"/>
      <c r="I76" s="372"/>
      <c r="J76" s="372"/>
      <c r="K76" s="372"/>
      <c r="L76" s="372"/>
      <c r="M76" s="372"/>
      <c r="N76" s="372"/>
      <c r="O76" s="360"/>
      <c r="P76" s="360"/>
      <c r="Q76" s="360"/>
      <c r="R76" s="360"/>
      <c r="S76" s="361"/>
      <c r="T76" s="359"/>
      <c r="U76" s="369">
        <v>11</v>
      </c>
      <c r="V76" s="375"/>
      <c r="W76" s="376"/>
      <c r="Y76" s="360"/>
      <c r="Z76" s="360"/>
      <c r="AA76" s="360"/>
      <c r="AB76" s="360"/>
      <c r="AC76" s="360"/>
      <c r="AD76" s="360"/>
      <c r="AE76" s="360"/>
      <c r="AF76" s="360"/>
      <c r="AG76" s="360"/>
      <c r="AH76" s="360"/>
      <c r="AI76" s="360"/>
      <c r="AJ76" s="360"/>
      <c r="AK76" s="360"/>
      <c r="AL76" s="361"/>
    </row>
    <row r="77" spans="1:38">
      <c r="A77" s="359"/>
      <c r="B77" s="369">
        <v>12</v>
      </c>
      <c r="C77" s="375"/>
      <c r="D77" s="376"/>
      <c r="F77" s="360"/>
      <c r="G77" s="360"/>
      <c r="H77" s="360"/>
      <c r="I77" s="360"/>
      <c r="J77" s="360"/>
      <c r="K77" s="360"/>
      <c r="L77" s="360"/>
      <c r="M77" s="360"/>
      <c r="N77" s="360"/>
      <c r="O77" s="360"/>
      <c r="P77" s="360"/>
      <c r="Q77" s="360"/>
      <c r="R77" s="360"/>
      <c r="S77" s="361"/>
      <c r="T77" s="359"/>
      <c r="U77" s="369">
        <v>12</v>
      </c>
      <c r="V77" s="375"/>
      <c r="W77" s="376"/>
      <c r="Y77" s="360"/>
      <c r="Z77" s="360"/>
      <c r="AA77" s="360"/>
      <c r="AB77" s="360"/>
      <c r="AC77" s="360"/>
      <c r="AD77" s="360"/>
      <c r="AE77" s="360"/>
      <c r="AF77" s="360"/>
      <c r="AG77" s="360"/>
      <c r="AH77" s="360"/>
      <c r="AI77" s="360"/>
      <c r="AJ77" s="360"/>
      <c r="AK77" s="360"/>
      <c r="AL77" s="361"/>
    </row>
    <row r="78" spans="1:38">
      <c r="A78" s="359"/>
      <c r="B78" s="369">
        <v>13</v>
      </c>
      <c r="C78" s="375"/>
      <c r="D78" s="376"/>
      <c r="F78" s="360"/>
      <c r="G78" s="360"/>
      <c r="H78" s="360"/>
      <c r="I78" s="360"/>
      <c r="J78" s="360"/>
      <c r="K78" s="360"/>
      <c r="L78" s="360"/>
      <c r="M78" s="360"/>
      <c r="N78" s="360"/>
      <c r="O78" s="360"/>
      <c r="P78" s="360"/>
      <c r="Q78" s="360"/>
      <c r="R78" s="360"/>
      <c r="S78" s="361"/>
      <c r="T78" s="359"/>
      <c r="U78" s="369">
        <v>13</v>
      </c>
      <c r="V78" s="375"/>
      <c r="W78" s="376"/>
      <c r="Y78" s="360"/>
      <c r="Z78" s="360"/>
      <c r="AA78" s="360"/>
      <c r="AB78" s="360"/>
      <c r="AC78" s="360"/>
      <c r="AD78" s="360"/>
      <c r="AE78" s="360"/>
      <c r="AF78" s="360"/>
      <c r="AG78" s="360"/>
      <c r="AH78" s="360"/>
      <c r="AI78" s="360"/>
      <c r="AJ78" s="360"/>
      <c r="AK78" s="360"/>
      <c r="AL78" s="361"/>
    </row>
    <row r="79" spans="1:38">
      <c r="A79" s="359"/>
      <c r="B79" s="369">
        <v>14</v>
      </c>
      <c r="C79" s="375"/>
      <c r="D79" s="376"/>
      <c r="F79" s="360"/>
      <c r="G79" s="360"/>
      <c r="H79" s="360"/>
      <c r="I79" s="360"/>
      <c r="J79" s="360"/>
      <c r="K79" s="360"/>
      <c r="L79" s="360"/>
      <c r="M79" s="360"/>
      <c r="N79" s="360"/>
      <c r="O79" s="360"/>
      <c r="P79" s="360"/>
      <c r="Q79" s="360"/>
      <c r="R79" s="360"/>
      <c r="S79" s="361"/>
      <c r="T79" s="359"/>
      <c r="U79" s="369">
        <v>14</v>
      </c>
      <c r="V79" s="375"/>
      <c r="W79" s="376"/>
      <c r="Y79" s="360"/>
      <c r="Z79" s="360"/>
      <c r="AA79" s="360"/>
      <c r="AB79" s="360"/>
      <c r="AC79" s="360"/>
      <c r="AD79" s="360"/>
      <c r="AE79" s="360"/>
      <c r="AF79" s="360"/>
      <c r="AG79" s="360"/>
      <c r="AH79" s="360"/>
      <c r="AI79" s="360"/>
      <c r="AJ79" s="360"/>
      <c r="AK79" s="360"/>
      <c r="AL79" s="361"/>
    </row>
    <row r="80" spans="1:38">
      <c r="A80" s="359"/>
      <c r="B80" s="369">
        <v>15</v>
      </c>
      <c r="C80" s="375"/>
      <c r="D80" s="376"/>
      <c r="F80" s="360"/>
      <c r="G80" s="360"/>
      <c r="H80" s="360"/>
      <c r="I80" s="360"/>
      <c r="J80" s="360"/>
      <c r="K80" s="360"/>
      <c r="L80" s="360"/>
      <c r="M80" s="360"/>
      <c r="N80" s="360"/>
      <c r="O80" s="360"/>
      <c r="P80" s="360"/>
      <c r="Q80" s="360"/>
      <c r="R80" s="360"/>
      <c r="S80" s="361"/>
      <c r="T80" s="359"/>
      <c r="U80" s="369">
        <v>15</v>
      </c>
      <c r="V80" s="375"/>
      <c r="W80" s="376"/>
      <c r="Y80" s="360"/>
      <c r="Z80" s="360"/>
      <c r="AA80" s="360"/>
      <c r="AB80" s="360"/>
      <c r="AC80" s="360"/>
      <c r="AD80" s="360"/>
      <c r="AE80" s="360"/>
      <c r="AF80" s="360"/>
      <c r="AG80" s="360"/>
      <c r="AH80" s="360"/>
      <c r="AI80" s="360"/>
      <c r="AJ80" s="360"/>
      <c r="AK80" s="360"/>
      <c r="AL80" s="361"/>
    </row>
    <row r="81" spans="1:38">
      <c r="A81" s="359"/>
      <c r="B81" s="369">
        <v>16</v>
      </c>
      <c r="C81" s="375"/>
      <c r="D81" s="376"/>
      <c r="F81" s="360"/>
      <c r="G81" s="360"/>
      <c r="H81" s="360"/>
      <c r="I81" s="360"/>
      <c r="J81" s="360"/>
      <c r="K81" s="360"/>
      <c r="L81" s="360"/>
      <c r="M81" s="360"/>
      <c r="N81" s="360"/>
      <c r="O81" s="360"/>
      <c r="P81" s="360"/>
      <c r="Q81" s="360"/>
      <c r="R81" s="360"/>
      <c r="S81" s="361"/>
      <c r="T81" s="359"/>
      <c r="U81" s="369">
        <v>16</v>
      </c>
      <c r="V81" s="375"/>
      <c r="W81" s="376"/>
      <c r="Y81" s="360"/>
      <c r="Z81" s="360"/>
      <c r="AA81" s="360"/>
      <c r="AB81" s="360"/>
      <c r="AC81" s="360"/>
      <c r="AD81" s="360"/>
      <c r="AE81" s="360"/>
      <c r="AF81" s="360"/>
      <c r="AG81" s="360"/>
      <c r="AH81" s="360"/>
      <c r="AI81" s="360"/>
      <c r="AJ81" s="360"/>
      <c r="AK81" s="360"/>
      <c r="AL81" s="361"/>
    </row>
    <row r="82" spans="1:38">
      <c r="A82" s="359"/>
      <c r="B82" s="369">
        <v>17</v>
      </c>
      <c r="C82" s="375"/>
      <c r="D82" s="376"/>
      <c r="F82" s="360"/>
      <c r="G82" s="360"/>
      <c r="H82" s="360"/>
      <c r="I82" s="360"/>
      <c r="J82" s="360"/>
      <c r="K82" s="360"/>
      <c r="L82" s="360"/>
      <c r="M82" s="360"/>
      <c r="N82" s="360"/>
      <c r="O82" s="360"/>
      <c r="P82" s="360"/>
      <c r="Q82" s="360"/>
      <c r="R82" s="360"/>
      <c r="S82" s="361"/>
      <c r="T82" s="359"/>
      <c r="U82" s="369">
        <v>17</v>
      </c>
      <c r="V82" s="375"/>
      <c r="W82" s="376"/>
      <c r="Y82" s="360"/>
      <c r="Z82" s="360"/>
      <c r="AA82" s="360"/>
      <c r="AB82" s="360"/>
      <c r="AC82" s="360"/>
      <c r="AD82" s="360"/>
      <c r="AE82" s="360"/>
      <c r="AF82" s="360"/>
      <c r="AG82" s="360"/>
      <c r="AH82" s="360"/>
      <c r="AI82" s="360"/>
      <c r="AJ82" s="360"/>
      <c r="AK82" s="360"/>
      <c r="AL82" s="361"/>
    </row>
    <row r="83" spans="1:38">
      <c r="A83" s="359"/>
      <c r="B83" s="369">
        <v>18</v>
      </c>
      <c r="C83" s="375"/>
      <c r="D83" s="376"/>
      <c r="F83" s="360"/>
      <c r="G83" s="360"/>
      <c r="H83" s="360"/>
      <c r="I83" s="360"/>
      <c r="J83" s="360"/>
      <c r="K83" s="360"/>
      <c r="L83" s="360"/>
      <c r="M83" s="360"/>
      <c r="N83" s="360"/>
      <c r="O83" s="360"/>
      <c r="P83" s="360"/>
      <c r="Q83" s="360"/>
      <c r="R83" s="360"/>
      <c r="S83" s="361"/>
      <c r="T83" s="359"/>
      <c r="U83" s="369">
        <v>18</v>
      </c>
      <c r="V83" s="375"/>
      <c r="W83" s="376"/>
      <c r="Y83" s="360"/>
      <c r="Z83" s="360"/>
      <c r="AA83" s="360"/>
      <c r="AB83" s="360"/>
      <c r="AC83" s="360"/>
      <c r="AD83" s="360"/>
      <c r="AE83" s="360"/>
      <c r="AF83" s="360"/>
      <c r="AG83" s="360"/>
      <c r="AH83" s="360"/>
      <c r="AI83" s="360"/>
      <c r="AJ83" s="360"/>
      <c r="AK83" s="360"/>
      <c r="AL83" s="361"/>
    </row>
    <row r="84" spans="1:38">
      <c r="A84" s="359"/>
      <c r="B84" s="369">
        <v>19</v>
      </c>
      <c r="C84" s="375"/>
      <c r="D84" s="376"/>
      <c r="F84" s="360"/>
      <c r="G84" s="360"/>
      <c r="H84" s="360"/>
      <c r="I84" s="360"/>
      <c r="J84" s="360"/>
      <c r="K84" s="360"/>
      <c r="L84" s="360"/>
      <c r="M84" s="360"/>
      <c r="N84" s="360"/>
      <c r="O84" s="360"/>
      <c r="P84" s="360"/>
      <c r="Q84" s="360"/>
      <c r="R84" s="360"/>
      <c r="S84" s="361"/>
      <c r="T84" s="359"/>
      <c r="U84" s="369">
        <v>19</v>
      </c>
      <c r="V84" s="375"/>
      <c r="W84" s="376"/>
      <c r="Y84" s="360"/>
      <c r="Z84" s="360"/>
      <c r="AA84" s="360"/>
      <c r="AB84" s="360"/>
      <c r="AC84" s="360"/>
      <c r="AD84" s="360"/>
      <c r="AE84" s="360"/>
      <c r="AF84" s="360"/>
      <c r="AG84" s="360"/>
      <c r="AH84" s="360"/>
      <c r="AI84" s="360"/>
      <c r="AJ84" s="360"/>
      <c r="AK84" s="360"/>
      <c r="AL84" s="361"/>
    </row>
    <row r="85" spans="1:38">
      <c r="A85" s="359"/>
      <c r="B85" s="369">
        <v>20</v>
      </c>
      <c r="C85" s="375"/>
      <c r="D85" s="376"/>
      <c r="F85" s="360"/>
      <c r="G85" s="360"/>
      <c r="H85" s="360"/>
      <c r="I85" s="360"/>
      <c r="J85" s="360"/>
      <c r="K85" s="360"/>
      <c r="L85" s="360"/>
      <c r="M85" s="360"/>
      <c r="N85" s="360"/>
      <c r="O85" s="360"/>
      <c r="P85" s="360"/>
      <c r="Q85" s="360"/>
      <c r="R85" s="360"/>
      <c r="S85" s="361"/>
      <c r="T85" s="359"/>
      <c r="U85" s="369">
        <v>20</v>
      </c>
      <c r="V85" s="375"/>
      <c r="W85" s="376"/>
      <c r="Y85" s="360"/>
      <c r="Z85" s="360"/>
      <c r="AA85" s="360"/>
      <c r="AB85" s="360"/>
      <c r="AC85" s="360"/>
      <c r="AD85" s="360"/>
      <c r="AE85" s="360"/>
      <c r="AF85" s="360"/>
      <c r="AG85" s="360"/>
      <c r="AH85" s="360"/>
      <c r="AI85" s="360"/>
      <c r="AJ85" s="360"/>
      <c r="AK85" s="360"/>
      <c r="AL85" s="361"/>
    </row>
    <row r="86" spans="1:38">
      <c r="A86" s="359"/>
      <c r="B86" s="369">
        <v>21</v>
      </c>
      <c r="C86" s="375"/>
      <c r="D86" s="376"/>
      <c r="F86" s="360"/>
      <c r="G86" s="360"/>
      <c r="H86" s="360"/>
      <c r="I86" s="360"/>
      <c r="J86" s="360"/>
      <c r="K86" s="360"/>
      <c r="L86" s="360"/>
      <c r="M86" s="360"/>
      <c r="N86" s="360"/>
      <c r="O86" s="360"/>
      <c r="P86" s="360"/>
      <c r="Q86" s="360"/>
      <c r="R86" s="360"/>
      <c r="S86" s="361"/>
      <c r="T86" s="359"/>
      <c r="U86" s="369">
        <v>21</v>
      </c>
      <c r="V86" s="375"/>
      <c r="W86" s="376"/>
      <c r="Y86" s="360"/>
      <c r="Z86" s="360"/>
      <c r="AA86" s="360"/>
      <c r="AB86" s="360"/>
      <c r="AC86" s="360"/>
      <c r="AD86" s="360"/>
      <c r="AE86" s="360"/>
      <c r="AF86" s="360"/>
      <c r="AG86" s="360"/>
      <c r="AH86" s="360"/>
      <c r="AI86" s="360"/>
      <c r="AJ86" s="360"/>
      <c r="AK86" s="360"/>
      <c r="AL86" s="361"/>
    </row>
    <row r="87" spans="1:38">
      <c r="A87" s="359"/>
      <c r="B87" s="369">
        <v>22</v>
      </c>
      <c r="C87" s="375"/>
      <c r="D87" s="376"/>
      <c r="F87" s="360"/>
      <c r="G87" s="360"/>
      <c r="H87" s="360"/>
      <c r="I87" s="360"/>
      <c r="J87" s="360"/>
      <c r="K87" s="360"/>
      <c r="L87" s="360"/>
      <c r="M87" s="360"/>
      <c r="N87" s="360"/>
      <c r="O87" s="360"/>
      <c r="P87" s="360"/>
      <c r="Q87" s="360"/>
      <c r="R87" s="360"/>
      <c r="S87" s="361"/>
      <c r="T87" s="359"/>
      <c r="U87" s="369">
        <v>22</v>
      </c>
      <c r="V87" s="375"/>
      <c r="W87" s="376"/>
      <c r="Y87" s="360"/>
      <c r="Z87" s="360"/>
      <c r="AA87" s="360"/>
      <c r="AB87" s="360"/>
      <c r="AC87" s="360"/>
      <c r="AD87" s="360"/>
      <c r="AE87" s="360"/>
      <c r="AF87" s="360"/>
      <c r="AG87" s="360"/>
      <c r="AH87" s="360"/>
      <c r="AI87" s="360"/>
      <c r="AJ87" s="360"/>
      <c r="AK87" s="360"/>
      <c r="AL87" s="361"/>
    </row>
    <row r="88" spans="1:38">
      <c r="A88" s="359"/>
      <c r="B88" s="369">
        <v>23</v>
      </c>
      <c r="C88" s="375"/>
      <c r="D88" s="376"/>
      <c r="F88" s="360"/>
      <c r="G88" s="360"/>
      <c r="H88" s="360"/>
      <c r="I88" s="360"/>
      <c r="J88" s="360"/>
      <c r="K88" s="360"/>
      <c r="L88" s="360"/>
      <c r="M88" s="360"/>
      <c r="N88" s="360"/>
      <c r="O88" s="360"/>
      <c r="P88" s="360"/>
      <c r="Q88" s="360"/>
      <c r="R88" s="360"/>
      <c r="S88" s="361"/>
      <c r="T88" s="359"/>
      <c r="U88" s="369">
        <v>23</v>
      </c>
      <c r="V88" s="375"/>
      <c r="W88" s="376"/>
      <c r="Y88" s="360"/>
      <c r="Z88" s="360"/>
      <c r="AA88" s="360"/>
      <c r="AB88" s="360"/>
      <c r="AC88" s="360"/>
      <c r="AD88" s="360"/>
      <c r="AE88" s="360"/>
      <c r="AF88" s="360"/>
      <c r="AG88" s="360"/>
      <c r="AH88" s="360"/>
      <c r="AI88" s="360"/>
      <c r="AJ88" s="360"/>
      <c r="AK88" s="360"/>
      <c r="AL88" s="361"/>
    </row>
    <row r="89" spans="1:38">
      <c r="A89" s="359"/>
      <c r="B89" s="369">
        <v>24</v>
      </c>
      <c r="C89" s="375"/>
      <c r="D89" s="376"/>
      <c r="F89" s="360"/>
      <c r="G89" s="360"/>
      <c r="H89" s="360"/>
      <c r="I89" s="360"/>
      <c r="J89" s="360"/>
      <c r="K89" s="360"/>
      <c r="L89" s="360"/>
      <c r="M89" s="360"/>
      <c r="N89" s="360"/>
      <c r="O89" s="360"/>
      <c r="P89" s="360"/>
      <c r="Q89" s="360"/>
      <c r="R89" s="360"/>
      <c r="S89" s="361"/>
      <c r="T89" s="359"/>
      <c r="U89" s="369">
        <v>24</v>
      </c>
      <c r="V89" s="375"/>
      <c r="W89" s="376"/>
      <c r="Y89" s="360"/>
      <c r="Z89" s="360"/>
      <c r="AA89" s="360"/>
      <c r="AB89" s="360"/>
      <c r="AC89" s="360"/>
      <c r="AD89" s="360"/>
      <c r="AE89" s="360"/>
      <c r="AF89" s="360"/>
      <c r="AG89" s="360"/>
      <c r="AH89" s="360"/>
      <c r="AI89" s="360"/>
      <c r="AJ89" s="360"/>
      <c r="AK89" s="360"/>
      <c r="AL89" s="361"/>
    </row>
    <row r="90" spans="1:38">
      <c r="A90" s="359"/>
      <c r="B90" s="369">
        <v>25</v>
      </c>
      <c r="C90" s="375"/>
      <c r="D90" s="376"/>
      <c r="F90" s="360"/>
      <c r="G90" s="360"/>
      <c r="H90" s="360"/>
      <c r="I90" s="360"/>
      <c r="J90" s="360"/>
      <c r="K90" s="360"/>
      <c r="L90" s="360"/>
      <c r="M90" s="360"/>
      <c r="N90" s="360"/>
      <c r="O90" s="360"/>
      <c r="P90" s="360"/>
      <c r="Q90" s="360"/>
      <c r="R90" s="360"/>
      <c r="S90" s="361"/>
      <c r="T90" s="359"/>
      <c r="U90" s="369">
        <v>25</v>
      </c>
      <c r="V90" s="375"/>
      <c r="W90" s="376"/>
      <c r="Y90" s="360"/>
      <c r="Z90" s="360"/>
      <c r="AA90" s="360"/>
      <c r="AB90" s="360"/>
      <c r="AC90" s="360"/>
      <c r="AD90" s="360"/>
      <c r="AE90" s="360"/>
      <c r="AF90" s="360"/>
      <c r="AG90" s="360"/>
      <c r="AH90" s="360"/>
      <c r="AI90" s="360"/>
      <c r="AJ90" s="360"/>
      <c r="AK90" s="360"/>
      <c r="AL90" s="361"/>
    </row>
    <row r="91" spans="1:38">
      <c r="A91" s="359"/>
      <c r="B91" s="369">
        <v>26</v>
      </c>
      <c r="C91" s="375"/>
      <c r="D91" s="376"/>
      <c r="F91" s="360"/>
      <c r="G91" s="360"/>
      <c r="H91" s="360"/>
      <c r="I91" s="360"/>
      <c r="J91" s="360"/>
      <c r="K91" s="360"/>
      <c r="L91" s="360"/>
      <c r="M91" s="360"/>
      <c r="N91" s="360"/>
      <c r="O91" s="360"/>
      <c r="P91" s="360"/>
      <c r="Q91" s="360"/>
      <c r="R91" s="360"/>
      <c r="S91" s="361"/>
      <c r="T91" s="359"/>
      <c r="U91" s="369">
        <v>26</v>
      </c>
      <c r="V91" s="375"/>
      <c r="W91" s="376"/>
      <c r="Y91" s="360"/>
      <c r="Z91" s="360"/>
      <c r="AA91" s="360"/>
      <c r="AB91" s="360"/>
      <c r="AC91" s="360"/>
      <c r="AD91" s="360"/>
      <c r="AE91" s="360"/>
      <c r="AF91" s="360"/>
      <c r="AG91" s="360"/>
      <c r="AH91" s="360"/>
      <c r="AI91" s="360"/>
      <c r="AJ91" s="360"/>
      <c r="AK91" s="360"/>
      <c r="AL91" s="361"/>
    </row>
    <row r="92" spans="1:38">
      <c r="A92" s="359"/>
      <c r="B92" s="369">
        <v>27</v>
      </c>
      <c r="C92" s="375"/>
      <c r="D92" s="376"/>
      <c r="F92" s="360"/>
      <c r="G92" s="360"/>
      <c r="H92" s="360"/>
      <c r="I92" s="360"/>
      <c r="J92" s="360"/>
      <c r="K92" s="360"/>
      <c r="L92" s="360"/>
      <c r="M92" s="360"/>
      <c r="N92" s="360"/>
      <c r="O92" s="360"/>
      <c r="P92" s="360"/>
      <c r="Q92" s="360"/>
      <c r="R92" s="360"/>
      <c r="S92" s="361"/>
      <c r="T92" s="359"/>
      <c r="U92" s="369">
        <v>27</v>
      </c>
      <c r="V92" s="375"/>
      <c r="W92" s="376"/>
      <c r="Y92" s="360"/>
      <c r="Z92" s="360"/>
      <c r="AA92" s="360"/>
      <c r="AB92" s="360"/>
      <c r="AC92" s="360"/>
      <c r="AD92" s="360"/>
      <c r="AE92" s="360"/>
      <c r="AF92" s="360"/>
      <c r="AG92" s="360"/>
      <c r="AH92" s="360"/>
      <c r="AI92" s="360"/>
      <c r="AJ92" s="360"/>
      <c r="AK92" s="360"/>
      <c r="AL92" s="361"/>
    </row>
    <row r="93" spans="1:38">
      <c r="A93" s="359"/>
      <c r="B93" s="369">
        <v>28</v>
      </c>
      <c r="C93" s="375"/>
      <c r="D93" s="376"/>
      <c r="F93" s="360"/>
      <c r="G93" s="360"/>
      <c r="H93" s="360"/>
      <c r="I93" s="360"/>
      <c r="J93" s="360"/>
      <c r="K93" s="360"/>
      <c r="L93" s="360"/>
      <c r="M93" s="360"/>
      <c r="N93" s="360"/>
      <c r="O93" s="360"/>
      <c r="P93" s="360"/>
      <c r="Q93" s="360"/>
      <c r="R93" s="360"/>
      <c r="S93" s="361"/>
      <c r="T93" s="359"/>
      <c r="U93" s="369">
        <v>28</v>
      </c>
      <c r="V93" s="375"/>
      <c r="W93" s="376"/>
      <c r="Y93" s="360"/>
      <c r="Z93" s="360"/>
      <c r="AA93" s="360"/>
      <c r="AB93" s="360"/>
      <c r="AC93" s="360"/>
      <c r="AD93" s="360"/>
      <c r="AE93" s="360"/>
      <c r="AF93" s="360"/>
      <c r="AG93" s="360"/>
      <c r="AH93" s="360"/>
      <c r="AI93" s="360"/>
      <c r="AJ93" s="360"/>
      <c r="AK93" s="360"/>
      <c r="AL93" s="361"/>
    </row>
    <row r="94" spans="1:38">
      <c r="A94" s="359"/>
      <c r="B94" s="369">
        <v>29</v>
      </c>
      <c r="C94" s="375"/>
      <c r="D94" s="376"/>
      <c r="F94" s="360"/>
      <c r="G94" s="360"/>
      <c r="H94" s="360"/>
      <c r="I94" s="360"/>
      <c r="J94" s="360"/>
      <c r="K94" s="360"/>
      <c r="L94" s="360"/>
      <c r="M94" s="360"/>
      <c r="N94" s="360"/>
      <c r="O94" s="360"/>
      <c r="P94" s="360"/>
      <c r="Q94" s="360"/>
      <c r="R94" s="360"/>
      <c r="S94" s="361"/>
      <c r="T94" s="359"/>
      <c r="U94" s="369">
        <v>29</v>
      </c>
      <c r="V94" s="375"/>
      <c r="W94" s="376"/>
      <c r="Y94" s="360"/>
      <c r="Z94" s="360"/>
      <c r="AA94" s="360"/>
      <c r="AB94" s="360"/>
      <c r="AC94" s="360"/>
      <c r="AD94" s="360"/>
      <c r="AE94" s="360"/>
      <c r="AF94" s="360"/>
      <c r="AG94" s="360"/>
      <c r="AH94" s="360"/>
      <c r="AI94" s="360"/>
      <c r="AJ94" s="360"/>
      <c r="AK94" s="360"/>
      <c r="AL94" s="361"/>
    </row>
    <row r="95" spans="1:38">
      <c r="A95" s="359"/>
      <c r="B95" s="369">
        <v>30</v>
      </c>
      <c r="C95" s="375"/>
      <c r="D95" s="376"/>
      <c r="F95" s="360"/>
      <c r="G95" s="360"/>
      <c r="H95" s="360"/>
      <c r="I95" s="360"/>
      <c r="J95" s="360"/>
      <c r="K95" s="360"/>
      <c r="L95" s="360"/>
      <c r="M95" s="360"/>
      <c r="N95" s="360"/>
      <c r="O95" s="360"/>
      <c r="P95" s="360"/>
      <c r="Q95" s="360"/>
      <c r="R95" s="360"/>
      <c r="S95" s="361"/>
      <c r="T95" s="359"/>
      <c r="U95" s="369">
        <v>30</v>
      </c>
      <c r="V95" s="375"/>
      <c r="W95" s="376"/>
      <c r="Y95" s="360"/>
      <c r="Z95" s="360"/>
      <c r="AA95" s="360"/>
      <c r="AB95" s="360"/>
      <c r="AC95" s="360"/>
      <c r="AD95" s="360"/>
      <c r="AE95" s="360"/>
      <c r="AF95" s="360"/>
      <c r="AG95" s="360"/>
      <c r="AH95" s="360"/>
      <c r="AI95" s="360"/>
      <c r="AJ95" s="360"/>
      <c r="AK95" s="360"/>
      <c r="AL95" s="361"/>
    </row>
    <row r="96" spans="1:38">
      <c r="A96" s="359"/>
      <c r="B96" s="369">
        <v>31</v>
      </c>
      <c r="C96" s="375"/>
      <c r="D96" s="376"/>
      <c r="F96" s="360"/>
      <c r="G96" s="360"/>
      <c r="H96" s="360"/>
      <c r="I96" s="360"/>
      <c r="J96" s="360"/>
      <c r="K96" s="360"/>
      <c r="L96" s="360"/>
      <c r="M96" s="360"/>
      <c r="N96" s="360"/>
      <c r="O96" s="360"/>
      <c r="P96" s="360"/>
      <c r="Q96" s="360"/>
      <c r="R96" s="360"/>
      <c r="S96" s="361"/>
      <c r="T96" s="359"/>
      <c r="U96" s="369">
        <v>31</v>
      </c>
      <c r="V96" s="375"/>
      <c r="W96" s="376"/>
      <c r="Y96" s="360"/>
      <c r="Z96" s="360"/>
      <c r="AA96" s="360"/>
      <c r="AB96" s="360"/>
      <c r="AC96" s="360"/>
      <c r="AD96" s="360"/>
      <c r="AE96" s="360"/>
      <c r="AF96" s="360"/>
      <c r="AG96" s="360"/>
      <c r="AH96" s="360"/>
      <c r="AI96" s="360"/>
      <c r="AJ96" s="360"/>
      <c r="AK96" s="360"/>
      <c r="AL96" s="361"/>
    </row>
    <row r="97" spans="1:38">
      <c r="A97" s="359"/>
      <c r="B97" s="369">
        <v>32</v>
      </c>
      <c r="C97" s="375"/>
      <c r="D97" s="376"/>
      <c r="F97" s="360"/>
      <c r="G97" s="360"/>
      <c r="H97" s="360"/>
      <c r="I97" s="360"/>
      <c r="J97" s="360"/>
      <c r="K97" s="360"/>
      <c r="L97" s="360"/>
      <c r="M97" s="360"/>
      <c r="N97" s="360"/>
      <c r="O97" s="360"/>
      <c r="P97" s="360"/>
      <c r="Q97" s="360"/>
      <c r="R97" s="360"/>
      <c r="S97" s="361"/>
      <c r="T97" s="359"/>
      <c r="U97" s="369">
        <v>32</v>
      </c>
      <c r="V97" s="375"/>
      <c r="W97" s="376"/>
      <c r="Y97" s="360"/>
      <c r="Z97" s="360"/>
      <c r="AA97" s="360"/>
      <c r="AB97" s="360"/>
      <c r="AC97" s="360"/>
      <c r="AD97" s="360"/>
      <c r="AE97" s="360"/>
      <c r="AF97" s="360"/>
      <c r="AG97" s="360"/>
      <c r="AH97" s="360"/>
      <c r="AI97" s="360"/>
      <c r="AJ97" s="360"/>
      <c r="AK97" s="360"/>
      <c r="AL97" s="361"/>
    </row>
    <row r="98" spans="1:38">
      <c r="A98" s="359"/>
      <c r="B98" s="369">
        <v>33</v>
      </c>
      <c r="C98" s="375"/>
      <c r="D98" s="376"/>
      <c r="F98" s="360"/>
      <c r="G98" s="360"/>
      <c r="H98" s="360"/>
      <c r="I98" s="360"/>
      <c r="J98" s="360"/>
      <c r="K98" s="360"/>
      <c r="L98" s="360"/>
      <c r="M98" s="360"/>
      <c r="N98" s="360"/>
      <c r="O98" s="360"/>
      <c r="P98" s="360"/>
      <c r="Q98" s="360"/>
      <c r="R98" s="360"/>
      <c r="S98" s="361"/>
      <c r="T98" s="359"/>
      <c r="U98" s="369">
        <v>33</v>
      </c>
      <c r="V98" s="375"/>
      <c r="W98" s="376"/>
      <c r="Y98" s="360"/>
      <c r="Z98" s="360"/>
      <c r="AA98" s="360"/>
      <c r="AB98" s="360"/>
      <c r="AC98" s="360"/>
      <c r="AD98" s="360"/>
      <c r="AE98" s="360"/>
      <c r="AF98" s="360"/>
      <c r="AG98" s="360"/>
      <c r="AH98" s="360"/>
      <c r="AI98" s="360"/>
      <c r="AJ98" s="360"/>
      <c r="AK98" s="360"/>
      <c r="AL98" s="361"/>
    </row>
    <row r="99" spans="1:38">
      <c r="A99" s="359"/>
      <c r="B99" s="369">
        <v>34</v>
      </c>
      <c r="C99" s="375"/>
      <c r="D99" s="376"/>
      <c r="F99" s="360"/>
      <c r="G99" s="360"/>
      <c r="H99" s="360"/>
      <c r="I99" s="360"/>
      <c r="J99" s="360"/>
      <c r="K99" s="360"/>
      <c r="L99" s="360"/>
      <c r="M99" s="360"/>
      <c r="N99" s="360"/>
      <c r="O99" s="360"/>
      <c r="P99" s="360"/>
      <c r="Q99" s="360"/>
      <c r="R99" s="360"/>
      <c r="S99" s="361"/>
      <c r="T99" s="359"/>
      <c r="U99" s="369">
        <v>34</v>
      </c>
      <c r="V99" s="375"/>
      <c r="W99" s="376"/>
      <c r="Y99" s="360"/>
      <c r="Z99" s="360"/>
      <c r="AA99" s="360"/>
      <c r="AB99" s="360"/>
      <c r="AC99" s="360"/>
      <c r="AD99" s="360"/>
      <c r="AE99" s="360"/>
      <c r="AF99" s="360"/>
      <c r="AG99" s="360"/>
      <c r="AH99" s="360"/>
      <c r="AI99" s="360"/>
      <c r="AJ99" s="360"/>
      <c r="AK99" s="360"/>
      <c r="AL99" s="361"/>
    </row>
    <row r="100" spans="1:38">
      <c r="A100" s="359"/>
      <c r="B100" s="369">
        <v>35</v>
      </c>
      <c r="C100" s="375"/>
      <c r="D100" s="376"/>
      <c r="F100" s="360"/>
      <c r="G100" s="360"/>
      <c r="H100" s="360"/>
      <c r="I100" s="360"/>
      <c r="J100" s="360"/>
      <c r="K100" s="360"/>
      <c r="L100" s="360"/>
      <c r="M100" s="360"/>
      <c r="N100" s="360"/>
      <c r="O100" s="360"/>
      <c r="P100" s="360"/>
      <c r="Q100" s="360"/>
      <c r="R100" s="360"/>
      <c r="S100" s="361"/>
      <c r="T100" s="359"/>
      <c r="U100" s="369">
        <v>35</v>
      </c>
      <c r="V100" s="375"/>
      <c r="W100" s="376"/>
      <c r="Y100" s="360"/>
      <c r="Z100" s="360"/>
      <c r="AA100" s="360"/>
      <c r="AB100" s="360"/>
      <c r="AC100" s="360"/>
      <c r="AD100" s="360"/>
      <c r="AE100" s="360"/>
      <c r="AF100" s="360"/>
      <c r="AG100" s="360"/>
      <c r="AH100" s="360"/>
      <c r="AI100" s="360"/>
      <c r="AJ100" s="360"/>
      <c r="AK100" s="360"/>
      <c r="AL100" s="361"/>
    </row>
    <row r="101" spans="1:38">
      <c r="A101" s="359"/>
      <c r="B101" s="369">
        <v>36</v>
      </c>
      <c r="C101" s="375"/>
      <c r="D101" s="376"/>
      <c r="F101" s="360"/>
      <c r="G101" s="360"/>
      <c r="H101" s="360"/>
      <c r="I101" s="360"/>
      <c r="J101" s="360"/>
      <c r="K101" s="360"/>
      <c r="L101" s="360"/>
      <c r="M101" s="360"/>
      <c r="N101" s="360"/>
      <c r="O101" s="360"/>
      <c r="P101" s="360"/>
      <c r="Q101" s="360"/>
      <c r="R101" s="360"/>
      <c r="S101" s="361"/>
      <c r="T101" s="359"/>
      <c r="U101" s="369">
        <v>36</v>
      </c>
      <c r="V101" s="375"/>
      <c r="W101" s="376"/>
      <c r="Y101" s="360"/>
      <c r="Z101" s="360"/>
      <c r="AA101" s="360"/>
      <c r="AB101" s="360"/>
      <c r="AC101" s="360"/>
      <c r="AD101" s="360"/>
      <c r="AE101" s="360"/>
      <c r="AF101" s="360"/>
      <c r="AG101" s="360"/>
      <c r="AH101" s="360"/>
      <c r="AI101" s="360"/>
      <c r="AJ101" s="360"/>
      <c r="AK101" s="360"/>
      <c r="AL101" s="361"/>
    </row>
    <row r="102" spans="1:38">
      <c r="A102" s="359"/>
      <c r="B102" s="369">
        <v>37</v>
      </c>
      <c r="C102" s="375"/>
      <c r="D102" s="376"/>
      <c r="F102" s="360"/>
      <c r="G102" s="360"/>
      <c r="H102" s="360"/>
      <c r="I102" s="360"/>
      <c r="J102" s="360"/>
      <c r="K102" s="360"/>
      <c r="L102" s="360"/>
      <c r="M102" s="360"/>
      <c r="N102" s="360"/>
      <c r="O102" s="360"/>
      <c r="P102" s="360"/>
      <c r="Q102" s="360"/>
      <c r="R102" s="360"/>
      <c r="S102" s="361"/>
      <c r="T102" s="359"/>
      <c r="U102" s="369">
        <v>37</v>
      </c>
      <c r="V102" s="375"/>
      <c r="W102" s="376"/>
      <c r="Y102" s="360"/>
      <c r="Z102" s="360"/>
      <c r="AA102" s="360"/>
      <c r="AB102" s="360"/>
      <c r="AC102" s="360"/>
      <c r="AD102" s="360"/>
      <c r="AE102" s="360"/>
      <c r="AF102" s="360"/>
      <c r="AG102" s="360"/>
      <c r="AH102" s="360"/>
      <c r="AI102" s="360"/>
      <c r="AJ102" s="360"/>
      <c r="AK102" s="360"/>
      <c r="AL102" s="361"/>
    </row>
    <row r="103" spans="1:38">
      <c r="A103" s="359"/>
      <c r="B103" s="369">
        <v>38</v>
      </c>
      <c r="C103" s="375"/>
      <c r="D103" s="376"/>
      <c r="F103" s="360"/>
      <c r="G103" s="360"/>
      <c r="H103" s="360"/>
      <c r="I103" s="360"/>
      <c r="J103" s="360"/>
      <c r="K103" s="360"/>
      <c r="L103" s="360"/>
      <c r="M103" s="360"/>
      <c r="N103" s="360"/>
      <c r="O103" s="360"/>
      <c r="P103" s="360"/>
      <c r="Q103" s="360"/>
      <c r="R103" s="360"/>
      <c r="S103" s="361"/>
      <c r="T103" s="359"/>
      <c r="U103" s="369">
        <v>38</v>
      </c>
      <c r="V103" s="375"/>
      <c r="W103" s="376"/>
      <c r="Y103" s="360"/>
      <c r="Z103" s="360"/>
      <c r="AA103" s="360"/>
      <c r="AB103" s="360"/>
      <c r="AC103" s="360"/>
      <c r="AD103" s="360"/>
      <c r="AE103" s="360"/>
      <c r="AF103" s="360"/>
      <c r="AG103" s="360"/>
      <c r="AH103" s="360"/>
      <c r="AI103" s="360"/>
      <c r="AJ103" s="360"/>
      <c r="AK103" s="360"/>
      <c r="AL103" s="361"/>
    </row>
    <row r="104" spans="1:38">
      <c r="A104" s="359"/>
      <c r="B104" s="369">
        <v>39</v>
      </c>
      <c r="C104" s="375"/>
      <c r="D104" s="376"/>
      <c r="F104" s="360"/>
      <c r="G104" s="360"/>
      <c r="H104" s="360"/>
      <c r="I104" s="360"/>
      <c r="J104" s="360"/>
      <c r="K104" s="360"/>
      <c r="L104" s="360"/>
      <c r="M104" s="360"/>
      <c r="N104" s="360"/>
      <c r="O104" s="360"/>
      <c r="P104" s="360"/>
      <c r="Q104" s="360"/>
      <c r="R104" s="360"/>
      <c r="S104" s="361"/>
      <c r="T104" s="359"/>
      <c r="U104" s="369">
        <v>39</v>
      </c>
      <c r="V104" s="375"/>
      <c r="W104" s="376"/>
      <c r="Y104" s="360"/>
      <c r="Z104" s="360"/>
      <c r="AA104" s="360"/>
      <c r="AB104" s="360"/>
      <c r="AC104" s="360"/>
      <c r="AD104" s="360"/>
      <c r="AE104" s="360"/>
      <c r="AF104" s="360"/>
      <c r="AG104" s="360"/>
      <c r="AH104" s="360"/>
      <c r="AI104" s="360"/>
      <c r="AJ104" s="360"/>
      <c r="AK104" s="360"/>
      <c r="AL104" s="361"/>
    </row>
    <row r="105" spans="1:38">
      <c r="A105" s="359"/>
      <c r="B105" s="369">
        <v>40</v>
      </c>
      <c r="C105" s="375"/>
      <c r="D105" s="376"/>
      <c r="F105" s="360"/>
      <c r="G105" s="360"/>
      <c r="H105" s="360"/>
      <c r="I105" s="360"/>
      <c r="J105" s="360"/>
      <c r="K105" s="360"/>
      <c r="L105" s="360"/>
      <c r="M105" s="360"/>
      <c r="N105" s="360"/>
      <c r="O105" s="360"/>
      <c r="P105" s="360"/>
      <c r="Q105" s="360"/>
      <c r="R105" s="360"/>
      <c r="S105" s="361"/>
      <c r="T105" s="359"/>
      <c r="U105" s="369">
        <v>40</v>
      </c>
      <c r="V105" s="375"/>
      <c r="W105" s="376"/>
      <c r="Y105" s="360"/>
      <c r="Z105" s="360"/>
      <c r="AA105" s="360"/>
      <c r="AB105" s="360"/>
      <c r="AC105" s="360"/>
      <c r="AD105" s="360"/>
      <c r="AE105" s="360"/>
      <c r="AF105" s="360"/>
      <c r="AG105" s="360"/>
      <c r="AH105" s="360"/>
      <c r="AI105" s="360"/>
      <c r="AJ105" s="360"/>
      <c r="AK105" s="360"/>
      <c r="AL105" s="361"/>
    </row>
    <row r="106" spans="1:38">
      <c r="A106" s="359"/>
      <c r="B106" s="369">
        <v>41</v>
      </c>
      <c r="C106" s="375"/>
      <c r="D106" s="376"/>
      <c r="F106" s="360"/>
      <c r="G106" s="360"/>
      <c r="H106" s="360"/>
      <c r="I106" s="360"/>
      <c r="J106" s="360"/>
      <c r="K106" s="360"/>
      <c r="L106" s="360"/>
      <c r="M106" s="360"/>
      <c r="N106" s="360"/>
      <c r="O106" s="360"/>
      <c r="P106" s="360"/>
      <c r="Q106" s="360"/>
      <c r="R106" s="360"/>
      <c r="S106" s="361"/>
      <c r="T106" s="359"/>
      <c r="U106" s="369">
        <v>41</v>
      </c>
      <c r="V106" s="375"/>
      <c r="W106" s="376"/>
      <c r="Y106" s="360"/>
      <c r="Z106" s="360"/>
      <c r="AA106" s="360"/>
      <c r="AB106" s="360"/>
      <c r="AC106" s="360"/>
      <c r="AD106" s="360"/>
      <c r="AE106" s="360"/>
      <c r="AF106" s="360"/>
      <c r="AG106" s="360"/>
      <c r="AH106" s="360"/>
      <c r="AI106" s="360"/>
      <c r="AJ106" s="360"/>
      <c r="AK106" s="360"/>
      <c r="AL106" s="361"/>
    </row>
    <row r="107" spans="1:38">
      <c r="A107" s="359"/>
      <c r="B107" s="369">
        <v>42</v>
      </c>
      <c r="C107" s="375"/>
      <c r="D107" s="376"/>
      <c r="F107" s="360"/>
      <c r="G107" s="360"/>
      <c r="H107" s="360"/>
      <c r="I107" s="360"/>
      <c r="J107" s="360"/>
      <c r="K107" s="360"/>
      <c r="L107" s="360"/>
      <c r="M107" s="360"/>
      <c r="N107" s="360"/>
      <c r="O107" s="360"/>
      <c r="P107" s="360"/>
      <c r="Q107" s="360"/>
      <c r="R107" s="360"/>
      <c r="S107" s="361"/>
      <c r="T107" s="359"/>
      <c r="U107" s="369">
        <v>42</v>
      </c>
      <c r="V107" s="375"/>
      <c r="W107" s="376"/>
      <c r="Y107" s="360"/>
      <c r="Z107" s="360"/>
      <c r="AA107" s="360"/>
      <c r="AB107" s="360"/>
      <c r="AC107" s="360"/>
      <c r="AD107" s="360"/>
      <c r="AE107" s="360"/>
      <c r="AF107" s="360"/>
      <c r="AG107" s="360"/>
      <c r="AH107" s="360"/>
      <c r="AI107" s="360"/>
      <c r="AJ107" s="360"/>
      <c r="AK107" s="360"/>
      <c r="AL107" s="361"/>
    </row>
    <row r="108" spans="1:38">
      <c r="A108" s="359"/>
      <c r="B108" s="369">
        <v>43</v>
      </c>
      <c r="C108" s="375"/>
      <c r="D108" s="376"/>
      <c r="F108" s="360"/>
      <c r="G108" s="360"/>
      <c r="H108" s="360"/>
      <c r="I108" s="360"/>
      <c r="J108" s="360"/>
      <c r="K108" s="360"/>
      <c r="L108" s="360"/>
      <c r="M108" s="360"/>
      <c r="N108" s="360"/>
      <c r="O108" s="360"/>
      <c r="P108" s="360"/>
      <c r="Q108" s="360"/>
      <c r="R108" s="360"/>
      <c r="S108" s="361"/>
      <c r="T108" s="359"/>
      <c r="U108" s="369">
        <v>43</v>
      </c>
      <c r="V108" s="375"/>
      <c r="W108" s="376"/>
      <c r="Y108" s="360"/>
      <c r="Z108" s="360"/>
      <c r="AA108" s="360"/>
      <c r="AB108" s="360"/>
      <c r="AC108" s="360"/>
      <c r="AD108" s="360"/>
      <c r="AE108" s="360"/>
      <c r="AF108" s="360"/>
      <c r="AG108" s="360"/>
      <c r="AH108" s="360"/>
      <c r="AI108" s="360"/>
      <c r="AJ108" s="360"/>
      <c r="AK108" s="360"/>
      <c r="AL108" s="361"/>
    </row>
    <row r="109" spans="1:38">
      <c r="A109" s="359"/>
      <c r="B109" s="369">
        <v>44</v>
      </c>
      <c r="C109" s="375"/>
      <c r="D109" s="376"/>
      <c r="F109" s="360"/>
      <c r="G109" s="360"/>
      <c r="H109" s="360"/>
      <c r="I109" s="360"/>
      <c r="J109" s="360"/>
      <c r="K109" s="360"/>
      <c r="L109" s="360"/>
      <c r="M109" s="360"/>
      <c r="N109" s="360"/>
      <c r="O109" s="360"/>
      <c r="P109" s="360"/>
      <c r="Q109" s="360"/>
      <c r="R109" s="360"/>
      <c r="S109" s="361"/>
      <c r="T109" s="359"/>
      <c r="U109" s="369">
        <v>44</v>
      </c>
      <c r="V109" s="375"/>
      <c r="W109" s="376"/>
      <c r="Y109" s="360"/>
      <c r="Z109" s="360"/>
      <c r="AA109" s="360"/>
      <c r="AB109" s="360"/>
      <c r="AC109" s="360"/>
      <c r="AD109" s="360"/>
      <c r="AE109" s="360"/>
      <c r="AF109" s="360"/>
      <c r="AG109" s="360"/>
      <c r="AH109" s="360"/>
      <c r="AI109" s="360"/>
      <c r="AJ109" s="360"/>
      <c r="AK109" s="360"/>
      <c r="AL109" s="361"/>
    </row>
    <row r="110" spans="1:38">
      <c r="A110" s="359"/>
      <c r="B110" s="369">
        <v>45</v>
      </c>
      <c r="C110" s="375"/>
      <c r="D110" s="376"/>
      <c r="F110" s="360"/>
      <c r="G110" s="360"/>
      <c r="H110" s="360"/>
      <c r="I110" s="360"/>
      <c r="J110" s="360"/>
      <c r="K110" s="360"/>
      <c r="L110" s="360"/>
      <c r="M110" s="360"/>
      <c r="N110" s="360"/>
      <c r="O110" s="360"/>
      <c r="P110" s="360"/>
      <c r="Q110" s="360"/>
      <c r="R110" s="360"/>
      <c r="S110" s="361"/>
      <c r="T110" s="359"/>
      <c r="U110" s="369">
        <v>45</v>
      </c>
      <c r="V110" s="375"/>
      <c r="W110" s="376"/>
      <c r="Y110" s="360"/>
      <c r="Z110" s="360"/>
      <c r="AA110" s="360"/>
      <c r="AB110" s="360"/>
      <c r="AC110" s="360"/>
      <c r="AD110" s="360"/>
      <c r="AE110" s="360"/>
      <c r="AF110" s="360"/>
      <c r="AG110" s="360"/>
      <c r="AH110" s="360"/>
      <c r="AI110" s="360"/>
      <c r="AJ110" s="360"/>
      <c r="AK110" s="360"/>
      <c r="AL110" s="361"/>
    </row>
    <row r="111" spans="1:38">
      <c r="A111" s="359"/>
      <c r="B111" s="369">
        <v>46</v>
      </c>
      <c r="C111" s="375"/>
      <c r="D111" s="376"/>
      <c r="F111" s="360"/>
      <c r="G111" s="360"/>
      <c r="H111" s="360"/>
      <c r="I111" s="360"/>
      <c r="J111" s="360"/>
      <c r="K111" s="360"/>
      <c r="L111" s="360"/>
      <c r="M111" s="360"/>
      <c r="N111" s="360"/>
      <c r="O111" s="360"/>
      <c r="P111" s="360"/>
      <c r="Q111" s="360"/>
      <c r="R111" s="360"/>
      <c r="S111" s="361"/>
      <c r="T111" s="359"/>
      <c r="U111" s="369">
        <v>46</v>
      </c>
      <c r="V111" s="375"/>
      <c r="W111" s="376"/>
      <c r="Y111" s="360"/>
      <c r="Z111" s="360"/>
      <c r="AA111" s="360"/>
      <c r="AB111" s="360"/>
      <c r="AC111" s="360"/>
      <c r="AD111" s="360"/>
      <c r="AE111" s="360"/>
      <c r="AF111" s="360"/>
      <c r="AG111" s="360"/>
      <c r="AH111" s="360"/>
      <c r="AI111" s="360"/>
      <c r="AJ111" s="360"/>
      <c r="AK111" s="360"/>
      <c r="AL111" s="361"/>
    </row>
    <row r="112" spans="1:38">
      <c r="A112" s="359"/>
      <c r="B112" s="369">
        <v>47</v>
      </c>
      <c r="C112" s="375"/>
      <c r="D112" s="376"/>
      <c r="F112" s="360"/>
      <c r="G112" s="360"/>
      <c r="H112" s="360"/>
      <c r="I112" s="360"/>
      <c r="J112" s="360"/>
      <c r="K112" s="360"/>
      <c r="L112" s="360"/>
      <c r="M112" s="360"/>
      <c r="N112" s="360"/>
      <c r="O112" s="360"/>
      <c r="P112" s="360"/>
      <c r="Q112" s="360"/>
      <c r="R112" s="360"/>
      <c r="S112" s="361"/>
      <c r="T112" s="359"/>
      <c r="U112" s="369">
        <v>47</v>
      </c>
      <c r="V112" s="375"/>
      <c r="W112" s="376"/>
      <c r="Y112" s="360"/>
      <c r="Z112" s="360"/>
      <c r="AA112" s="360"/>
      <c r="AB112" s="360"/>
      <c r="AC112" s="360"/>
      <c r="AD112" s="360"/>
      <c r="AE112" s="360"/>
      <c r="AF112" s="360"/>
      <c r="AG112" s="360"/>
      <c r="AH112" s="360"/>
      <c r="AI112" s="360"/>
      <c r="AJ112" s="360"/>
      <c r="AK112" s="360"/>
      <c r="AL112" s="361"/>
    </row>
    <row r="113" spans="1:38">
      <c r="A113" s="359"/>
      <c r="B113" s="369">
        <v>48</v>
      </c>
      <c r="C113" s="375"/>
      <c r="D113" s="376"/>
      <c r="F113" s="360"/>
      <c r="G113" s="360"/>
      <c r="H113" s="360"/>
      <c r="I113" s="360"/>
      <c r="J113" s="360"/>
      <c r="K113" s="360"/>
      <c r="L113" s="360"/>
      <c r="M113" s="360"/>
      <c r="N113" s="360"/>
      <c r="O113" s="360"/>
      <c r="P113" s="360"/>
      <c r="Q113" s="360"/>
      <c r="R113" s="360"/>
      <c r="S113" s="361"/>
      <c r="T113" s="359"/>
      <c r="U113" s="369">
        <v>48</v>
      </c>
      <c r="V113" s="375"/>
      <c r="W113" s="376"/>
      <c r="Y113" s="360"/>
      <c r="Z113" s="360"/>
      <c r="AA113" s="360"/>
      <c r="AB113" s="360"/>
      <c r="AC113" s="360"/>
      <c r="AD113" s="360"/>
      <c r="AE113" s="360"/>
      <c r="AF113" s="360"/>
      <c r="AG113" s="360"/>
      <c r="AH113" s="360"/>
      <c r="AI113" s="360"/>
      <c r="AJ113" s="360"/>
      <c r="AK113" s="360"/>
      <c r="AL113" s="361"/>
    </row>
    <row r="114" spans="1:38">
      <c r="A114" s="359"/>
      <c r="B114" s="369">
        <v>49</v>
      </c>
      <c r="C114" s="375"/>
      <c r="D114" s="376"/>
      <c r="F114" s="360"/>
      <c r="G114" s="360"/>
      <c r="H114" s="360"/>
      <c r="I114" s="360"/>
      <c r="J114" s="360"/>
      <c r="K114" s="360"/>
      <c r="L114" s="360"/>
      <c r="M114" s="360"/>
      <c r="N114" s="360"/>
      <c r="O114" s="360"/>
      <c r="P114" s="360"/>
      <c r="Q114" s="360"/>
      <c r="R114" s="360"/>
      <c r="S114" s="361"/>
      <c r="T114" s="359"/>
      <c r="U114" s="369">
        <v>49</v>
      </c>
      <c r="V114" s="375"/>
      <c r="W114" s="376"/>
      <c r="Y114" s="360"/>
      <c r="Z114" s="360"/>
      <c r="AA114" s="360"/>
      <c r="AB114" s="360"/>
      <c r="AC114" s="360"/>
      <c r="AD114" s="360"/>
      <c r="AE114" s="360"/>
      <c r="AF114" s="360"/>
      <c r="AG114" s="360"/>
      <c r="AH114" s="360"/>
      <c r="AI114" s="360"/>
      <c r="AJ114" s="360"/>
      <c r="AK114" s="360"/>
      <c r="AL114" s="361"/>
    </row>
    <row r="115" spans="1:38">
      <c r="A115" s="359"/>
      <c r="B115" s="369">
        <v>50</v>
      </c>
      <c r="C115" s="375"/>
      <c r="D115" s="376"/>
      <c r="F115" s="360"/>
      <c r="G115" s="360"/>
      <c r="H115" s="360"/>
      <c r="I115" s="360"/>
      <c r="J115" s="360"/>
      <c r="K115" s="360"/>
      <c r="L115" s="360"/>
      <c r="M115" s="360"/>
      <c r="N115" s="360"/>
      <c r="O115" s="360"/>
      <c r="P115" s="360"/>
      <c r="Q115" s="360"/>
      <c r="R115" s="360"/>
      <c r="S115" s="361"/>
      <c r="T115" s="359"/>
      <c r="U115" s="369">
        <v>50</v>
      </c>
      <c r="V115" s="375"/>
      <c r="W115" s="376"/>
      <c r="Y115" s="360"/>
      <c r="Z115" s="360"/>
      <c r="AA115" s="360"/>
      <c r="AB115" s="360"/>
      <c r="AC115" s="360"/>
      <c r="AD115" s="360"/>
      <c r="AE115" s="360"/>
      <c r="AF115" s="360"/>
      <c r="AG115" s="360"/>
      <c r="AH115" s="360"/>
      <c r="AI115" s="360"/>
      <c r="AJ115" s="360"/>
      <c r="AK115" s="360"/>
      <c r="AL115" s="361"/>
    </row>
    <row r="116" spans="1:38">
      <c r="A116" s="359"/>
      <c r="B116" s="369">
        <v>51</v>
      </c>
      <c r="C116" s="375"/>
      <c r="D116" s="376"/>
      <c r="F116" s="360"/>
      <c r="G116" s="360"/>
      <c r="H116" s="360"/>
      <c r="I116" s="360"/>
      <c r="J116" s="360"/>
      <c r="K116" s="360"/>
      <c r="L116" s="360"/>
      <c r="M116" s="360"/>
      <c r="N116" s="360"/>
      <c r="O116" s="360"/>
      <c r="P116" s="360"/>
      <c r="Q116" s="360"/>
      <c r="R116" s="360"/>
      <c r="S116" s="361"/>
      <c r="T116" s="359"/>
      <c r="U116" s="369">
        <v>51</v>
      </c>
      <c r="V116" s="375"/>
      <c r="W116" s="376"/>
      <c r="Y116" s="360"/>
      <c r="Z116" s="360"/>
      <c r="AA116" s="360"/>
      <c r="AB116" s="360"/>
      <c r="AC116" s="360"/>
      <c r="AD116" s="360"/>
      <c r="AE116" s="360"/>
      <c r="AF116" s="360"/>
      <c r="AG116" s="360"/>
      <c r="AH116" s="360"/>
      <c r="AI116" s="360"/>
      <c r="AJ116" s="360"/>
      <c r="AK116" s="360"/>
      <c r="AL116" s="361"/>
    </row>
    <row r="117" spans="1:38">
      <c r="A117" s="359"/>
      <c r="B117" s="369">
        <v>52</v>
      </c>
      <c r="C117" s="375"/>
      <c r="D117" s="376"/>
      <c r="F117" s="360"/>
      <c r="G117" s="360"/>
      <c r="H117" s="360"/>
      <c r="I117" s="360"/>
      <c r="J117" s="360"/>
      <c r="K117" s="360"/>
      <c r="L117" s="360"/>
      <c r="M117" s="360"/>
      <c r="N117" s="360"/>
      <c r="O117" s="360"/>
      <c r="P117" s="360"/>
      <c r="Q117" s="360"/>
      <c r="R117" s="360"/>
      <c r="S117" s="361"/>
      <c r="T117" s="359"/>
      <c r="U117" s="369">
        <v>52</v>
      </c>
      <c r="V117" s="375"/>
      <c r="W117" s="376"/>
      <c r="Y117" s="360"/>
      <c r="Z117" s="360"/>
      <c r="AA117" s="360"/>
      <c r="AB117" s="360"/>
      <c r="AC117" s="360"/>
      <c r="AD117" s="360"/>
      <c r="AE117" s="360"/>
      <c r="AF117" s="360"/>
      <c r="AG117" s="360"/>
      <c r="AH117" s="360"/>
      <c r="AI117" s="360"/>
      <c r="AJ117" s="360"/>
      <c r="AK117" s="360"/>
      <c r="AL117" s="361"/>
    </row>
    <row r="118" spans="1:38">
      <c r="A118" s="359"/>
      <c r="B118" s="369">
        <v>53</v>
      </c>
      <c r="C118" s="375"/>
      <c r="D118" s="376"/>
      <c r="F118" s="360"/>
      <c r="G118" s="360"/>
      <c r="H118" s="360"/>
      <c r="I118" s="360"/>
      <c r="J118" s="360"/>
      <c r="K118" s="360"/>
      <c r="L118" s="360"/>
      <c r="M118" s="360"/>
      <c r="N118" s="360"/>
      <c r="O118" s="360"/>
      <c r="P118" s="360"/>
      <c r="Q118" s="360"/>
      <c r="R118" s="360"/>
      <c r="S118" s="361"/>
      <c r="T118" s="359"/>
      <c r="U118" s="369">
        <v>53</v>
      </c>
      <c r="V118" s="375"/>
      <c r="W118" s="376"/>
      <c r="Y118" s="360"/>
      <c r="Z118" s="360"/>
      <c r="AA118" s="360"/>
      <c r="AB118" s="360"/>
      <c r="AC118" s="360"/>
      <c r="AD118" s="360"/>
      <c r="AE118" s="360"/>
      <c r="AF118" s="360"/>
      <c r="AG118" s="360"/>
      <c r="AH118" s="360"/>
      <c r="AI118" s="360"/>
      <c r="AJ118" s="360"/>
      <c r="AK118" s="360"/>
      <c r="AL118" s="361"/>
    </row>
    <row r="119" spans="1:38">
      <c r="A119" s="359"/>
      <c r="B119" s="369">
        <v>54</v>
      </c>
      <c r="C119" s="375"/>
      <c r="D119" s="376"/>
      <c r="F119" s="360"/>
      <c r="G119" s="360"/>
      <c r="H119" s="360"/>
      <c r="I119" s="360"/>
      <c r="J119" s="360"/>
      <c r="K119" s="360"/>
      <c r="L119" s="360"/>
      <c r="M119" s="360"/>
      <c r="N119" s="360"/>
      <c r="O119" s="360"/>
      <c r="P119" s="360"/>
      <c r="Q119" s="360"/>
      <c r="R119" s="360"/>
      <c r="S119" s="361"/>
      <c r="T119" s="359"/>
      <c r="U119" s="369">
        <v>54</v>
      </c>
      <c r="V119" s="375"/>
      <c r="W119" s="376"/>
      <c r="Y119" s="360"/>
      <c r="Z119" s="360"/>
      <c r="AA119" s="360"/>
      <c r="AB119" s="360"/>
      <c r="AC119" s="360"/>
      <c r="AD119" s="360"/>
      <c r="AE119" s="360"/>
      <c r="AF119" s="360"/>
      <c r="AG119" s="360"/>
      <c r="AH119" s="360"/>
      <c r="AI119" s="360"/>
      <c r="AJ119" s="360"/>
      <c r="AK119" s="360"/>
      <c r="AL119" s="361"/>
    </row>
    <row r="120" spans="1:38">
      <c r="A120" s="359"/>
      <c r="B120" s="369">
        <v>55</v>
      </c>
      <c r="C120" s="375"/>
      <c r="D120" s="376"/>
      <c r="F120" s="360"/>
      <c r="G120" s="360"/>
      <c r="H120" s="360"/>
      <c r="I120" s="360"/>
      <c r="J120" s="360"/>
      <c r="K120" s="360"/>
      <c r="L120" s="360"/>
      <c r="M120" s="360"/>
      <c r="N120" s="360"/>
      <c r="O120" s="360"/>
      <c r="P120" s="360"/>
      <c r="Q120" s="360"/>
      <c r="R120" s="360"/>
      <c r="S120" s="361"/>
      <c r="T120" s="359"/>
      <c r="U120" s="369">
        <v>55</v>
      </c>
      <c r="V120" s="375"/>
      <c r="W120" s="376"/>
      <c r="Y120" s="360"/>
      <c r="Z120" s="360"/>
      <c r="AA120" s="360"/>
      <c r="AB120" s="360"/>
      <c r="AC120" s="360"/>
      <c r="AD120" s="360"/>
      <c r="AE120" s="360"/>
      <c r="AF120" s="360"/>
      <c r="AG120" s="360"/>
      <c r="AH120" s="360"/>
      <c r="AI120" s="360"/>
      <c r="AJ120" s="360"/>
      <c r="AK120" s="360"/>
      <c r="AL120" s="361"/>
    </row>
    <row r="121" spans="1:38">
      <c r="A121" s="359"/>
      <c r="B121" s="369">
        <v>56</v>
      </c>
      <c r="C121" s="375"/>
      <c r="D121" s="376"/>
      <c r="F121" s="360"/>
      <c r="G121" s="360"/>
      <c r="H121" s="360"/>
      <c r="I121" s="360"/>
      <c r="J121" s="360"/>
      <c r="K121" s="360"/>
      <c r="L121" s="360"/>
      <c r="M121" s="360"/>
      <c r="N121" s="360"/>
      <c r="O121" s="360"/>
      <c r="P121" s="360"/>
      <c r="Q121" s="360"/>
      <c r="R121" s="360"/>
      <c r="S121" s="361"/>
      <c r="T121" s="359"/>
      <c r="U121" s="369">
        <v>56</v>
      </c>
      <c r="V121" s="375"/>
      <c r="W121" s="376"/>
      <c r="Y121" s="360"/>
      <c r="Z121" s="360"/>
      <c r="AA121" s="360"/>
      <c r="AB121" s="360"/>
      <c r="AC121" s="360"/>
      <c r="AD121" s="360"/>
      <c r="AE121" s="360"/>
      <c r="AF121" s="360"/>
      <c r="AG121" s="360"/>
      <c r="AH121" s="360"/>
      <c r="AI121" s="360"/>
      <c r="AJ121" s="360"/>
      <c r="AK121" s="360"/>
      <c r="AL121" s="361"/>
    </row>
    <row r="122" spans="1:38">
      <c r="A122" s="359"/>
      <c r="B122" s="369">
        <v>57</v>
      </c>
      <c r="C122" s="375"/>
      <c r="D122" s="376"/>
      <c r="F122" s="360"/>
      <c r="G122" s="360"/>
      <c r="H122" s="360"/>
      <c r="I122" s="360"/>
      <c r="J122" s="360"/>
      <c r="K122" s="360"/>
      <c r="L122" s="360"/>
      <c r="M122" s="360"/>
      <c r="N122" s="360"/>
      <c r="O122" s="360"/>
      <c r="P122" s="360"/>
      <c r="Q122" s="360"/>
      <c r="R122" s="360"/>
      <c r="S122" s="361"/>
      <c r="T122" s="359"/>
      <c r="U122" s="369">
        <v>57</v>
      </c>
      <c r="V122" s="375"/>
      <c r="W122" s="376"/>
      <c r="Y122" s="360"/>
      <c r="Z122" s="360"/>
      <c r="AA122" s="360"/>
      <c r="AB122" s="360"/>
      <c r="AC122" s="360"/>
      <c r="AD122" s="360"/>
      <c r="AE122" s="360"/>
      <c r="AF122" s="360"/>
      <c r="AG122" s="360"/>
      <c r="AH122" s="360"/>
      <c r="AI122" s="360"/>
      <c r="AJ122" s="360"/>
      <c r="AK122" s="360"/>
      <c r="AL122" s="361"/>
    </row>
    <row r="123" spans="1:38">
      <c r="A123" s="359"/>
      <c r="B123" s="369">
        <v>58</v>
      </c>
      <c r="C123" s="375"/>
      <c r="D123" s="376"/>
      <c r="F123" s="360"/>
      <c r="G123" s="360"/>
      <c r="H123" s="360"/>
      <c r="I123" s="360"/>
      <c r="J123" s="360"/>
      <c r="K123" s="360"/>
      <c r="L123" s="360"/>
      <c r="M123" s="360"/>
      <c r="N123" s="360"/>
      <c r="O123" s="360"/>
      <c r="P123" s="360"/>
      <c r="Q123" s="360"/>
      <c r="R123" s="360"/>
      <c r="S123" s="361"/>
      <c r="T123" s="359"/>
      <c r="U123" s="369">
        <v>58</v>
      </c>
      <c r="V123" s="375"/>
      <c r="W123" s="376"/>
      <c r="Y123" s="360"/>
      <c r="Z123" s="360"/>
      <c r="AA123" s="360"/>
      <c r="AB123" s="360"/>
      <c r="AC123" s="360"/>
      <c r="AD123" s="360"/>
      <c r="AE123" s="360"/>
      <c r="AF123" s="360"/>
      <c r="AG123" s="360"/>
      <c r="AH123" s="360"/>
      <c r="AI123" s="360"/>
      <c r="AJ123" s="360"/>
      <c r="AK123" s="360"/>
      <c r="AL123" s="361"/>
    </row>
    <row r="124" spans="1:38">
      <c r="A124" s="359"/>
      <c r="B124" s="369">
        <v>59</v>
      </c>
      <c r="C124" s="375"/>
      <c r="D124" s="376"/>
      <c r="F124" s="360"/>
      <c r="G124" s="360"/>
      <c r="H124" s="360"/>
      <c r="I124" s="360"/>
      <c r="J124" s="360"/>
      <c r="K124" s="360"/>
      <c r="L124" s="360"/>
      <c r="M124" s="360"/>
      <c r="N124" s="360"/>
      <c r="O124" s="360"/>
      <c r="P124" s="360"/>
      <c r="Q124" s="360"/>
      <c r="R124" s="360"/>
      <c r="S124" s="361"/>
      <c r="T124" s="359"/>
      <c r="U124" s="369">
        <v>59</v>
      </c>
      <c r="V124" s="375"/>
      <c r="W124" s="376"/>
      <c r="Y124" s="360"/>
      <c r="Z124" s="360"/>
      <c r="AA124" s="360"/>
      <c r="AB124" s="360"/>
      <c r="AC124" s="360"/>
      <c r="AD124" s="360"/>
      <c r="AE124" s="360"/>
      <c r="AF124" s="360"/>
      <c r="AG124" s="360"/>
      <c r="AH124" s="360"/>
      <c r="AI124" s="360"/>
      <c r="AJ124" s="360"/>
      <c r="AK124" s="360"/>
      <c r="AL124" s="361"/>
    </row>
    <row r="125" spans="1:38">
      <c r="A125" s="359"/>
      <c r="B125" s="369">
        <v>60</v>
      </c>
      <c r="C125" s="375"/>
      <c r="D125" s="376"/>
      <c r="F125" s="360"/>
      <c r="G125" s="360"/>
      <c r="H125" s="360"/>
      <c r="I125" s="360"/>
      <c r="J125" s="360"/>
      <c r="K125" s="360"/>
      <c r="L125" s="360"/>
      <c r="M125" s="360"/>
      <c r="N125" s="360"/>
      <c r="O125" s="360"/>
      <c r="P125" s="360"/>
      <c r="Q125" s="360"/>
      <c r="R125" s="360"/>
      <c r="S125" s="361"/>
      <c r="T125" s="359"/>
      <c r="U125" s="369">
        <v>60</v>
      </c>
      <c r="V125" s="375"/>
      <c r="W125" s="376"/>
      <c r="Y125" s="360"/>
      <c r="Z125" s="360"/>
      <c r="AA125" s="360"/>
      <c r="AB125" s="360"/>
      <c r="AC125" s="360"/>
      <c r="AD125" s="360"/>
      <c r="AE125" s="360"/>
      <c r="AF125" s="360"/>
      <c r="AG125" s="360"/>
      <c r="AH125" s="360"/>
      <c r="AI125" s="360"/>
      <c r="AJ125" s="360"/>
      <c r="AK125" s="360"/>
      <c r="AL125" s="361"/>
    </row>
    <row r="126" spans="1:38">
      <c r="A126" s="359"/>
      <c r="B126" s="369">
        <v>61</v>
      </c>
      <c r="C126" s="375"/>
      <c r="D126" s="376"/>
      <c r="F126" s="360"/>
      <c r="G126" s="360"/>
      <c r="H126" s="360"/>
      <c r="I126" s="360"/>
      <c r="J126" s="360"/>
      <c r="K126" s="360"/>
      <c r="L126" s="360"/>
      <c r="M126" s="360"/>
      <c r="N126" s="360"/>
      <c r="O126" s="360"/>
      <c r="P126" s="360"/>
      <c r="Q126" s="360"/>
      <c r="R126" s="360"/>
      <c r="S126" s="361"/>
      <c r="T126" s="359"/>
      <c r="U126" s="369">
        <v>61</v>
      </c>
      <c r="V126" s="375"/>
      <c r="W126" s="376"/>
      <c r="Y126" s="360"/>
      <c r="Z126" s="360"/>
      <c r="AA126" s="360"/>
      <c r="AB126" s="360"/>
      <c r="AC126" s="360"/>
      <c r="AD126" s="360"/>
      <c r="AE126" s="360"/>
      <c r="AF126" s="360"/>
      <c r="AG126" s="360"/>
      <c r="AH126" s="360"/>
      <c r="AI126" s="360"/>
      <c r="AJ126" s="360"/>
      <c r="AK126" s="360"/>
      <c r="AL126" s="361"/>
    </row>
    <row r="127" spans="1:38">
      <c r="A127" s="359"/>
      <c r="B127" s="369">
        <v>62</v>
      </c>
      <c r="C127" s="375"/>
      <c r="D127" s="376"/>
      <c r="F127" s="360"/>
      <c r="G127" s="360"/>
      <c r="H127" s="360"/>
      <c r="I127" s="360"/>
      <c r="J127" s="360"/>
      <c r="K127" s="360"/>
      <c r="L127" s="360"/>
      <c r="M127" s="360"/>
      <c r="N127" s="360"/>
      <c r="O127" s="360"/>
      <c r="P127" s="360"/>
      <c r="Q127" s="360"/>
      <c r="R127" s="360"/>
      <c r="S127" s="361"/>
      <c r="T127" s="359"/>
      <c r="U127" s="369">
        <v>62</v>
      </c>
      <c r="V127" s="375"/>
      <c r="W127" s="376"/>
      <c r="Y127" s="360"/>
      <c r="Z127" s="360"/>
      <c r="AA127" s="360"/>
      <c r="AB127" s="360"/>
      <c r="AC127" s="360"/>
      <c r="AD127" s="360"/>
      <c r="AE127" s="360"/>
      <c r="AF127" s="360"/>
      <c r="AG127" s="360"/>
      <c r="AH127" s="360"/>
      <c r="AI127" s="360"/>
      <c r="AJ127" s="360"/>
      <c r="AK127" s="360"/>
      <c r="AL127" s="361"/>
    </row>
    <row r="128" spans="1:38">
      <c r="A128" s="359"/>
      <c r="B128" s="369">
        <v>63</v>
      </c>
      <c r="C128" s="375"/>
      <c r="D128" s="376"/>
      <c r="F128" s="360"/>
      <c r="G128" s="360"/>
      <c r="H128" s="360"/>
      <c r="I128" s="360"/>
      <c r="J128" s="360"/>
      <c r="K128" s="360"/>
      <c r="L128" s="360"/>
      <c r="M128" s="360"/>
      <c r="N128" s="360"/>
      <c r="O128" s="360"/>
      <c r="P128" s="360"/>
      <c r="Q128" s="360"/>
      <c r="R128" s="360"/>
      <c r="S128" s="361"/>
      <c r="T128" s="359"/>
      <c r="U128" s="369">
        <v>63</v>
      </c>
      <c r="V128" s="375"/>
      <c r="W128" s="376"/>
      <c r="Y128" s="360"/>
      <c r="Z128" s="360"/>
      <c r="AA128" s="360"/>
      <c r="AB128" s="360"/>
      <c r="AC128" s="360"/>
      <c r="AD128" s="360"/>
      <c r="AE128" s="360"/>
      <c r="AF128" s="360"/>
      <c r="AG128" s="360"/>
      <c r="AH128" s="360"/>
      <c r="AI128" s="360"/>
      <c r="AJ128" s="360"/>
      <c r="AK128" s="360"/>
      <c r="AL128" s="361"/>
    </row>
    <row r="129" spans="1:38">
      <c r="A129" s="359"/>
      <c r="B129" s="369">
        <v>64</v>
      </c>
      <c r="C129" s="375"/>
      <c r="D129" s="376"/>
      <c r="F129" s="360"/>
      <c r="G129" s="360"/>
      <c r="H129" s="360"/>
      <c r="I129" s="360"/>
      <c r="J129" s="360"/>
      <c r="K129" s="360"/>
      <c r="L129" s="360"/>
      <c r="M129" s="360"/>
      <c r="N129" s="360"/>
      <c r="O129" s="360"/>
      <c r="P129" s="360"/>
      <c r="Q129" s="360"/>
      <c r="R129" s="360"/>
      <c r="S129" s="361"/>
      <c r="T129" s="359"/>
      <c r="U129" s="369">
        <v>64</v>
      </c>
      <c r="V129" s="375"/>
      <c r="W129" s="376"/>
      <c r="Y129" s="360"/>
      <c r="Z129" s="360"/>
      <c r="AA129" s="360"/>
      <c r="AB129" s="360"/>
      <c r="AC129" s="360"/>
      <c r="AD129" s="360"/>
      <c r="AE129" s="360"/>
      <c r="AF129" s="360"/>
      <c r="AG129" s="360"/>
      <c r="AH129" s="360"/>
      <c r="AI129" s="360"/>
      <c r="AJ129" s="360"/>
      <c r="AK129" s="360"/>
      <c r="AL129" s="361"/>
    </row>
    <row r="130" spans="1:38">
      <c r="A130" s="359"/>
      <c r="B130" s="369">
        <v>65</v>
      </c>
      <c r="C130" s="375"/>
      <c r="D130" s="376"/>
      <c r="F130" s="360"/>
      <c r="G130" s="360"/>
      <c r="H130" s="360"/>
      <c r="I130" s="360"/>
      <c r="J130" s="360"/>
      <c r="K130" s="360"/>
      <c r="L130" s="360"/>
      <c r="M130" s="360"/>
      <c r="N130" s="360"/>
      <c r="O130" s="360"/>
      <c r="P130" s="360"/>
      <c r="Q130" s="360"/>
      <c r="R130" s="360"/>
      <c r="S130" s="361"/>
      <c r="T130" s="359"/>
      <c r="U130" s="369">
        <v>65</v>
      </c>
      <c r="V130" s="375"/>
      <c r="W130" s="376"/>
      <c r="Y130" s="360"/>
      <c r="Z130" s="360"/>
      <c r="AA130" s="360"/>
      <c r="AB130" s="360"/>
      <c r="AC130" s="360"/>
      <c r="AD130" s="360"/>
      <c r="AE130" s="360"/>
      <c r="AF130" s="360"/>
      <c r="AG130" s="360"/>
      <c r="AH130" s="360"/>
      <c r="AI130" s="360"/>
      <c r="AJ130" s="360"/>
      <c r="AK130" s="360"/>
      <c r="AL130" s="361"/>
    </row>
    <row r="131" spans="1:38">
      <c r="A131" s="359"/>
      <c r="B131" s="369">
        <v>66</v>
      </c>
      <c r="C131" s="375"/>
      <c r="D131" s="376"/>
      <c r="F131" s="360"/>
      <c r="G131" s="360"/>
      <c r="H131" s="360"/>
      <c r="I131" s="360"/>
      <c r="J131" s="360"/>
      <c r="K131" s="360"/>
      <c r="L131" s="360"/>
      <c r="M131" s="360"/>
      <c r="N131" s="360"/>
      <c r="O131" s="360"/>
      <c r="P131" s="360"/>
      <c r="Q131" s="360"/>
      <c r="R131" s="360"/>
      <c r="S131" s="361"/>
      <c r="T131" s="359"/>
      <c r="U131" s="369">
        <v>66</v>
      </c>
      <c r="V131" s="375"/>
      <c r="W131" s="376"/>
      <c r="Y131" s="360"/>
      <c r="Z131" s="360"/>
      <c r="AA131" s="360"/>
      <c r="AB131" s="360"/>
      <c r="AC131" s="360"/>
      <c r="AD131" s="360"/>
      <c r="AE131" s="360"/>
      <c r="AF131" s="360"/>
      <c r="AG131" s="360"/>
      <c r="AH131" s="360"/>
      <c r="AI131" s="360"/>
      <c r="AJ131" s="360"/>
      <c r="AK131" s="360"/>
      <c r="AL131" s="361"/>
    </row>
    <row r="132" spans="1:38">
      <c r="A132" s="359"/>
      <c r="B132" s="369">
        <v>67</v>
      </c>
      <c r="C132" s="375"/>
      <c r="D132" s="376"/>
      <c r="F132" s="360"/>
      <c r="G132" s="360"/>
      <c r="H132" s="360"/>
      <c r="I132" s="360"/>
      <c r="J132" s="360"/>
      <c r="K132" s="360"/>
      <c r="L132" s="360"/>
      <c r="M132" s="360"/>
      <c r="N132" s="360"/>
      <c r="O132" s="360"/>
      <c r="P132" s="360"/>
      <c r="Q132" s="360"/>
      <c r="R132" s="360"/>
      <c r="S132" s="361"/>
      <c r="T132" s="359"/>
      <c r="U132" s="369">
        <v>67</v>
      </c>
      <c r="V132" s="375"/>
      <c r="W132" s="376"/>
      <c r="Y132" s="360"/>
      <c r="Z132" s="360"/>
      <c r="AA132" s="360"/>
      <c r="AB132" s="360"/>
      <c r="AC132" s="360"/>
      <c r="AD132" s="360"/>
      <c r="AE132" s="360"/>
      <c r="AF132" s="360"/>
      <c r="AG132" s="360"/>
      <c r="AH132" s="360"/>
      <c r="AI132" s="360"/>
      <c r="AJ132" s="360"/>
      <c r="AK132" s="360"/>
      <c r="AL132" s="361"/>
    </row>
    <row r="133" spans="1:38">
      <c r="A133" s="359"/>
      <c r="B133" s="369">
        <v>68</v>
      </c>
      <c r="C133" s="375"/>
      <c r="D133" s="376"/>
      <c r="F133" s="360"/>
      <c r="G133" s="360"/>
      <c r="H133" s="360"/>
      <c r="I133" s="360"/>
      <c r="J133" s="360"/>
      <c r="K133" s="360"/>
      <c r="L133" s="360"/>
      <c r="M133" s="360"/>
      <c r="N133" s="360"/>
      <c r="O133" s="360"/>
      <c r="P133" s="360"/>
      <c r="Q133" s="360"/>
      <c r="R133" s="360"/>
      <c r="S133" s="361"/>
      <c r="T133" s="359"/>
      <c r="U133" s="369">
        <v>68</v>
      </c>
      <c r="V133" s="375"/>
      <c r="W133" s="376"/>
      <c r="Y133" s="360"/>
      <c r="Z133" s="360"/>
      <c r="AA133" s="360"/>
      <c r="AB133" s="360"/>
      <c r="AC133" s="360"/>
      <c r="AD133" s="360"/>
      <c r="AE133" s="360"/>
      <c r="AF133" s="360"/>
      <c r="AG133" s="360"/>
      <c r="AH133" s="360"/>
      <c r="AI133" s="360"/>
      <c r="AJ133" s="360"/>
      <c r="AK133" s="360"/>
      <c r="AL133" s="361"/>
    </row>
    <row r="134" spans="1:38">
      <c r="A134" s="359"/>
      <c r="B134" s="369">
        <v>69</v>
      </c>
      <c r="C134" s="375"/>
      <c r="D134" s="376"/>
      <c r="F134" s="360"/>
      <c r="G134" s="360"/>
      <c r="H134" s="360"/>
      <c r="I134" s="360"/>
      <c r="J134" s="360"/>
      <c r="K134" s="360"/>
      <c r="L134" s="360"/>
      <c r="M134" s="360"/>
      <c r="N134" s="360"/>
      <c r="O134" s="360"/>
      <c r="P134" s="360"/>
      <c r="Q134" s="360"/>
      <c r="R134" s="360"/>
      <c r="S134" s="361"/>
      <c r="T134" s="359"/>
      <c r="U134" s="369">
        <v>69</v>
      </c>
      <c r="V134" s="375"/>
      <c r="W134" s="376"/>
      <c r="Y134" s="360"/>
      <c r="Z134" s="360"/>
      <c r="AA134" s="360"/>
      <c r="AB134" s="360"/>
      <c r="AC134" s="360"/>
      <c r="AD134" s="360"/>
      <c r="AE134" s="360"/>
      <c r="AF134" s="360"/>
      <c r="AG134" s="360"/>
      <c r="AH134" s="360"/>
      <c r="AI134" s="360"/>
      <c r="AJ134" s="360"/>
      <c r="AK134" s="360"/>
      <c r="AL134" s="361"/>
    </row>
    <row r="135" spans="1:38">
      <c r="A135" s="359"/>
      <c r="B135" s="369">
        <v>70</v>
      </c>
      <c r="C135" s="375"/>
      <c r="D135" s="376"/>
      <c r="F135" s="360"/>
      <c r="G135" s="360"/>
      <c r="H135" s="360"/>
      <c r="I135" s="360"/>
      <c r="J135" s="360"/>
      <c r="K135" s="360"/>
      <c r="L135" s="360"/>
      <c r="M135" s="360"/>
      <c r="N135" s="360"/>
      <c r="O135" s="360"/>
      <c r="P135" s="360"/>
      <c r="Q135" s="360"/>
      <c r="R135" s="360"/>
      <c r="S135" s="361"/>
      <c r="T135" s="359"/>
      <c r="U135" s="369">
        <v>70</v>
      </c>
      <c r="V135" s="375"/>
      <c r="W135" s="376"/>
      <c r="Y135" s="360"/>
      <c r="Z135" s="360"/>
      <c r="AA135" s="360"/>
      <c r="AB135" s="360"/>
      <c r="AC135" s="360"/>
      <c r="AD135" s="360"/>
      <c r="AE135" s="360"/>
      <c r="AF135" s="360"/>
      <c r="AG135" s="360"/>
      <c r="AH135" s="360"/>
      <c r="AI135" s="360"/>
      <c r="AJ135" s="360"/>
      <c r="AK135" s="360"/>
      <c r="AL135" s="361"/>
    </row>
    <row r="136" spans="1:38">
      <c r="A136" s="359"/>
      <c r="B136" s="369">
        <v>71</v>
      </c>
      <c r="C136" s="375"/>
      <c r="D136" s="376"/>
      <c r="F136" s="360"/>
      <c r="G136" s="360"/>
      <c r="H136" s="360"/>
      <c r="I136" s="360"/>
      <c r="J136" s="360"/>
      <c r="K136" s="360"/>
      <c r="L136" s="360"/>
      <c r="M136" s="360"/>
      <c r="N136" s="360"/>
      <c r="O136" s="360"/>
      <c r="P136" s="360"/>
      <c r="Q136" s="360"/>
      <c r="R136" s="360"/>
      <c r="S136" s="361"/>
      <c r="T136" s="359"/>
      <c r="U136" s="369">
        <v>71</v>
      </c>
      <c r="V136" s="375"/>
      <c r="W136" s="376"/>
      <c r="Y136" s="360"/>
      <c r="Z136" s="360"/>
      <c r="AA136" s="360"/>
      <c r="AB136" s="360"/>
      <c r="AC136" s="360"/>
      <c r="AD136" s="360"/>
      <c r="AE136" s="360"/>
      <c r="AF136" s="360"/>
      <c r="AG136" s="360"/>
      <c r="AH136" s="360"/>
      <c r="AI136" s="360"/>
      <c r="AJ136" s="360"/>
      <c r="AK136" s="360"/>
      <c r="AL136" s="361"/>
    </row>
    <row r="137" spans="1:38">
      <c r="A137" s="359"/>
      <c r="B137" s="369">
        <v>72</v>
      </c>
      <c r="C137" s="375"/>
      <c r="D137" s="376"/>
      <c r="F137" s="360"/>
      <c r="G137" s="360"/>
      <c r="H137" s="360"/>
      <c r="I137" s="360"/>
      <c r="J137" s="360"/>
      <c r="K137" s="360"/>
      <c r="L137" s="360"/>
      <c r="M137" s="360"/>
      <c r="N137" s="360"/>
      <c r="O137" s="360"/>
      <c r="P137" s="360"/>
      <c r="Q137" s="360"/>
      <c r="R137" s="360"/>
      <c r="S137" s="361"/>
      <c r="T137" s="359"/>
      <c r="U137" s="369">
        <v>72</v>
      </c>
      <c r="V137" s="375"/>
      <c r="W137" s="376"/>
      <c r="Y137" s="360"/>
      <c r="Z137" s="360"/>
      <c r="AA137" s="360"/>
      <c r="AB137" s="360"/>
      <c r="AC137" s="360"/>
      <c r="AD137" s="360"/>
      <c r="AE137" s="360"/>
      <c r="AF137" s="360"/>
      <c r="AG137" s="360"/>
      <c r="AH137" s="360"/>
      <c r="AI137" s="360"/>
      <c r="AJ137" s="360"/>
      <c r="AK137" s="360"/>
      <c r="AL137" s="361"/>
    </row>
    <row r="138" spans="1:38">
      <c r="A138" s="359"/>
      <c r="B138" s="369">
        <v>73</v>
      </c>
      <c r="C138" s="375"/>
      <c r="D138" s="376"/>
      <c r="F138" s="360"/>
      <c r="G138" s="360"/>
      <c r="H138" s="360"/>
      <c r="I138" s="360"/>
      <c r="J138" s="360"/>
      <c r="K138" s="360"/>
      <c r="L138" s="360"/>
      <c r="M138" s="360"/>
      <c r="N138" s="360"/>
      <c r="O138" s="360"/>
      <c r="P138" s="360"/>
      <c r="Q138" s="360"/>
      <c r="R138" s="360"/>
      <c r="S138" s="361"/>
      <c r="T138" s="359"/>
      <c r="U138" s="369">
        <v>73</v>
      </c>
      <c r="V138" s="375"/>
      <c r="W138" s="376"/>
      <c r="Y138" s="360"/>
      <c r="Z138" s="360"/>
      <c r="AA138" s="360"/>
      <c r="AB138" s="360"/>
      <c r="AC138" s="360"/>
      <c r="AD138" s="360"/>
      <c r="AE138" s="360"/>
      <c r="AF138" s="360"/>
      <c r="AG138" s="360"/>
      <c r="AH138" s="360"/>
      <c r="AI138" s="360"/>
      <c r="AJ138" s="360"/>
      <c r="AK138" s="360"/>
      <c r="AL138" s="361"/>
    </row>
    <row r="139" spans="1:38">
      <c r="A139" s="359"/>
      <c r="B139" s="369">
        <v>74</v>
      </c>
      <c r="C139" s="375"/>
      <c r="D139" s="376"/>
      <c r="F139" s="360"/>
      <c r="G139" s="360"/>
      <c r="H139" s="360"/>
      <c r="I139" s="360"/>
      <c r="J139" s="360"/>
      <c r="K139" s="360"/>
      <c r="L139" s="360"/>
      <c r="M139" s="360"/>
      <c r="N139" s="360"/>
      <c r="O139" s="360"/>
      <c r="P139" s="360"/>
      <c r="Q139" s="360"/>
      <c r="R139" s="360"/>
      <c r="S139" s="361"/>
      <c r="T139" s="359"/>
      <c r="U139" s="369">
        <v>74</v>
      </c>
      <c r="V139" s="375"/>
      <c r="W139" s="376"/>
      <c r="Y139" s="360"/>
      <c r="Z139" s="360"/>
      <c r="AA139" s="360"/>
      <c r="AB139" s="360"/>
      <c r="AC139" s="360"/>
      <c r="AD139" s="360"/>
      <c r="AE139" s="360"/>
      <c r="AF139" s="360"/>
      <c r="AG139" s="360"/>
      <c r="AH139" s="360"/>
      <c r="AI139" s="360"/>
      <c r="AJ139" s="360"/>
      <c r="AK139" s="360"/>
      <c r="AL139" s="361"/>
    </row>
    <row r="140" spans="1:38">
      <c r="A140" s="359"/>
      <c r="B140" s="369">
        <v>75</v>
      </c>
      <c r="C140" s="375"/>
      <c r="D140" s="376"/>
      <c r="F140" s="360"/>
      <c r="G140" s="360"/>
      <c r="H140" s="360"/>
      <c r="I140" s="360"/>
      <c r="J140" s="360"/>
      <c r="K140" s="360"/>
      <c r="L140" s="360"/>
      <c r="M140" s="360"/>
      <c r="N140" s="360"/>
      <c r="O140" s="360"/>
      <c r="P140" s="360"/>
      <c r="Q140" s="360"/>
      <c r="R140" s="360"/>
      <c r="S140" s="361"/>
      <c r="T140" s="359"/>
      <c r="U140" s="369">
        <v>75</v>
      </c>
      <c r="V140" s="375"/>
      <c r="W140" s="376"/>
      <c r="Y140" s="360"/>
      <c r="Z140" s="360"/>
      <c r="AA140" s="360"/>
      <c r="AB140" s="360"/>
      <c r="AC140" s="360"/>
      <c r="AD140" s="360"/>
      <c r="AE140" s="360"/>
      <c r="AF140" s="360"/>
      <c r="AG140" s="360"/>
      <c r="AH140" s="360"/>
      <c r="AI140" s="360"/>
      <c r="AJ140" s="360"/>
      <c r="AK140" s="360"/>
      <c r="AL140" s="361"/>
    </row>
    <row r="141" spans="1:38">
      <c r="A141" s="359"/>
      <c r="B141" s="369">
        <v>76</v>
      </c>
      <c r="C141" s="375"/>
      <c r="D141" s="376"/>
      <c r="F141" s="360"/>
      <c r="G141" s="360"/>
      <c r="H141" s="360"/>
      <c r="I141" s="360"/>
      <c r="J141" s="360"/>
      <c r="K141" s="360"/>
      <c r="L141" s="360"/>
      <c r="M141" s="360"/>
      <c r="N141" s="360"/>
      <c r="O141" s="360"/>
      <c r="P141" s="360"/>
      <c r="Q141" s="360"/>
      <c r="R141" s="360"/>
      <c r="S141" s="361"/>
      <c r="T141" s="359"/>
      <c r="U141" s="369">
        <v>76</v>
      </c>
      <c r="V141" s="375"/>
      <c r="W141" s="376"/>
      <c r="Y141" s="360"/>
      <c r="Z141" s="360"/>
      <c r="AA141" s="360"/>
      <c r="AB141" s="360"/>
      <c r="AC141" s="360"/>
      <c r="AD141" s="360"/>
      <c r="AE141" s="360"/>
      <c r="AF141" s="360"/>
      <c r="AG141" s="360"/>
      <c r="AH141" s="360"/>
      <c r="AI141" s="360"/>
      <c r="AJ141" s="360"/>
      <c r="AK141" s="360"/>
      <c r="AL141" s="361"/>
    </row>
    <row r="142" spans="1:38">
      <c r="A142" s="359"/>
      <c r="B142" s="369">
        <v>77</v>
      </c>
      <c r="C142" s="375"/>
      <c r="D142" s="376"/>
      <c r="F142" s="360"/>
      <c r="G142" s="360"/>
      <c r="H142" s="360"/>
      <c r="I142" s="360"/>
      <c r="J142" s="360"/>
      <c r="K142" s="360"/>
      <c r="L142" s="360"/>
      <c r="M142" s="360"/>
      <c r="N142" s="360"/>
      <c r="O142" s="360"/>
      <c r="P142" s="360"/>
      <c r="Q142" s="360"/>
      <c r="R142" s="360"/>
      <c r="S142" s="361"/>
      <c r="T142" s="359"/>
      <c r="U142" s="369">
        <v>77</v>
      </c>
      <c r="V142" s="375"/>
      <c r="W142" s="376"/>
      <c r="Y142" s="360"/>
      <c r="Z142" s="360"/>
      <c r="AA142" s="360"/>
      <c r="AB142" s="360"/>
      <c r="AC142" s="360"/>
      <c r="AD142" s="360"/>
      <c r="AE142" s="360"/>
      <c r="AF142" s="360"/>
      <c r="AG142" s="360"/>
      <c r="AH142" s="360"/>
      <c r="AI142" s="360"/>
      <c r="AJ142" s="360"/>
      <c r="AK142" s="360"/>
      <c r="AL142" s="361"/>
    </row>
    <row r="143" spans="1:38">
      <c r="A143" s="359"/>
      <c r="B143" s="369">
        <v>78</v>
      </c>
      <c r="C143" s="375"/>
      <c r="D143" s="376"/>
      <c r="F143" s="360"/>
      <c r="G143" s="360"/>
      <c r="H143" s="360"/>
      <c r="I143" s="360"/>
      <c r="J143" s="360"/>
      <c r="K143" s="360"/>
      <c r="L143" s="360"/>
      <c r="M143" s="360"/>
      <c r="N143" s="360"/>
      <c r="O143" s="360"/>
      <c r="P143" s="360"/>
      <c r="Q143" s="360"/>
      <c r="R143" s="360"/>
      <c r="S143" s="361"/>
      <c r="T143" s="359"/>
      <c r="U143" s="369">
        <v>78</v>
      </c>
      <c r="V143" s="375"/>
      <c r="W143" s="376"/>
      <c r="Y143" s="360"/>
      <c r="Z143" s="360"/>
      <c r="AA143" s="360"/>
      <c r="AB143" s="360"/>
      <c r="AC143" s="360"/>
      <c r="AD143" s="360"/>
      <c r="AE143" s="360"/>
      <c r="AF143" s="360"/>
      <c r="AG143" s="360"/>
      <c r="AH143" s="360"/>
      <c r="AI143" s="360"/>
      <c r="AJ143" s="360"/>
      <c r="AK143" s="360"/>
      <c r="AL143" s="361"/>
    </row>
    <row r="144" spans="1:38">
      <c r="A144" s="359"/>
      <c r="B144" s="369">
        <v>79</v>
      </c>
      <c r="C144" s="375"/>
      <c r="D144" s="376"/>
      <c r="F144" s="360"/>
      <c r="G144" s="360"/>
      <c r="H144" s="360"/>
      <c r="I144" s="360"/>
      <c r="J144" s="360"/>
      <c r="K144" s="360"/>
      <c r="L144" s="360"/>
      <c r="M144" s="360"/>
      <c r="N144" s="360"/>
      <c r="O144" s="360"/>
      <c r="P144" s="360"/>
      <c r="Q144" s="360"/>
      <c r="R144" s="360"/>
      <c r="S144" s="361"/>
      <c r="T144" s="359"/>
      <c r="U144" s="369">
        <v>79</v>
      </c>
      <c r="V144" s="375"/>
      <c r="W144" s="376"/>
      <c r="Y144" s="360"/>
      <c r="Z144" s="360"/>
      <c r="AA144" s="360"/>
      <c r="AB144" s="360"/>
      <c r="AC144" s="360"/>
      <c r="AD144" s="360"/>
      <c r="AE144" s="360"/>
      <c r="AF144" s="360"/>
      <c r="AG144" s="360"/>
      <c r="AH144" s="360"/>
      <c r="AI144" s="360"/>
      <c r="AJ144" s="360"/>
      <c r="AK144" s="360"/>
      <c r="AL144" s="361"/>
    </row>
    <row r="145" spans="1:38">
      <c r="A145" s="359"/>
      <c r="B145" s="369">
        <v>80</v>
      </c>
      <c r="C145" s="375"/>
      <c r="D145" s="376"/>
      <c r="F145" s="360"/>
      <c r="G145" s="360"/>
      <c r="H145" s="360"/>
      <c r="I145" s="360"/>
      <c r="J145" s="360"/>
      <c r="K145" s="360"/>
      <c r="L145" s="360"/>
      <c r="M145" s="360"/>
      <c r="N145" s="360"/>
      <c r="O145" s="360"/>
      <c r="P145" s="360"/>
      <c r="Q145" s="360"/>
      <c r="R145" s="360"/>
      <c r="S145" s="361"/>
      <c r="T145" s="359"/>
      <c r="U145" s="369">
        <v>80</v>
      </c>
      <c r="V145" s="375"/>
      <c r="W145" s="376"/>
      <c r="Y145" s="360"/>
      <c r="Z145" s="360"/>
      <c r="AA145" s="360"/>
      <c r="AB145" s="360"/>
      <c r="AC145" s="360"/>
      <c r="AD145" s="360"/>
      <c r="AE145" s="360"/>
      <c r="AF145" s="360"/>
      <c r="AG145" s="360"/>
      <c r="AH145" s="360"/>
      <c r="AI145" s="360"/>
      <c r="AJ145" s="360"/>
      <c r="AK145" s="360"/>
      <c r="AL145" s="361"/>
    </row>
    <row r="146" spans="1:38">
      <c r="A146" s="359"/>
      <c r="B146" s="369">
        <v>81</v>
      </c>
      <c r="C146" s="375"/>
      <c r="D146" s="376"/>
      <c r="F146" s="360"/>
      <c r="G146" s="360"/>
      <c r="H146" s="360"/>
      <c r="I146" s="360"/>
      <c r="J146" s="360"/>
      <c r="K146" s="360"/>
      <c r="L146" s="360"/>
      <c r="M146" s="360"/>
      <c r="N146" s="360"/>
      <c r="O146" s="360"/>
      <c r="P146" s="360"/>
      <c r="Q146" s="360"/>
      <c r="R146" s="360"/>
      <c r="S146" s="361"/>
      <c r="T146" s="359"/>
      <c r="U146" s="369">
        <v>81</v>
      </c>
      <c r="V146" s="375"/>
      <c r="W146" s="376"/>
      <c r="Y146" s="360"/>
      <c r="Z146" s="360"/>
      <c r="AA146" s="360"/>
      <c r="AB146" s="360"/>
      <c r="AC146" s="360"/>
      <c r="AD146" s="360"/>
      <c r="AE146" s="360"/>
      <c r="AF146" s="360"/>
      <c r="AG146" s="360"/>
      <c r="AH146" s="360"/>
      <c r="AI146" s="360"/>
      <c r="AJ146" s="360"/>
      <c r="AK146" s="360"/>
      <c r="AL146" s="361"/>
    </row>
    <row r="147" spans="1:38">
      <c r="A147" s="359"/>
      <c r="B147" s="369">
        <v>82</v>
      </c>
      <c r="C147" s="375"/>
      <c r="D147" s="376"/>
      <c r="F147" s="360"/>
      <c r="G147" s="360"/>
      <c r="H147" s="360"/>
      <c r="I147" s="360"/>
      <c r="J147" s="360"/>
      <c r="K147" s="360"/>
      <c r="L147" s="360"/>
      <c r="M147" s="360"/>
      <c r="N147" s="360"/>
      <c r="O147" s="360"/>
      <c r="P147" s="360"/>
      <c r="Q147" s="360"/>
      <c r="R147" s="360"/>
      <c r="S147" s="361"/>
      <c r="T147" s="359"/>
      <c r="U147" s="369">
        <v>82</v>
      </c>
      <c r="V147" s="375"/>
      <c r="W147" s="376"/>
      <c r="Y147" s="360"/>
      <c r="Z147" s="360"/>
      <c r="AA147" s="360"/>
      <c r="AB147" s="360"/>
      <c r="AC147" s="360"/>
      <c r="AD147" s="360"/>
      <c r="AE147" s="360"/>
      <c r="AF147" s="360"/>
      <c r="AG147" s="360"/>
      <c r="AH147" s="360"/>
      <c r="AI147" s="360"/>
      <c r="AJ147" s="360"/>
      <c r="AK147" s="360"/>
      <c r="AL147" s="361"/>
    </row>
    <row r="148" spans="1:38">
      <c r="A148" s="359"/>
      <c r="B148" s="369">
        <v>83</v>
      </c>
      <c r="C148" s="375"/>
      <c r="D148" s="376"/>
      <c r="F148" s="360"/>
      <c r="G148" s="360"/>
      <c r="H148" s="360"/>
      <c r="I148" s="360"/>
      <c r="J148" s="360"/>
      <c r="K148" s="360"/>
      <c r="L148" s="360"/>
      <c r="M148" s="360"/>
      <c r="N148" s="360"/>
      <c r="O148" s="360"/>
      <c r="P148" s="360"/>
      <c r="Q148" s="360"/>
      <c r="R148" s="360"/>
      <c r="S148" s="361"/>
      <c r="T148" s="359"/>
      <c r="U148" s="369">
        <v>83</v>
      </c>
      <c r="V148" s="375"/>
      <c r="W148" s="376"/>
      <c r="Y148" s="360"/>
      <c r="Z148" s="360"/>
      <c r="AA148" s="360"/>
      <c r="AB148" s="360"/>
      <c r="AC148" s="360"/>
      <c r="AD148" s="360"/>
      <c r="AE148" s="360"/>
      <c r="AF148" s="360"/>
      <c r="AG148" s="360"/>
      <c r="AH148" s="360"/>
      <c r="AI148" s="360"/>
      <c r="AJ148" s="360"/>
      <c r="AK148" s="360"/>
      <c r="AL148" s="361"/>
    </row>
    <row r="149" spans="1:38">
      <c r="A149" s="359"/>
      <c r="B149" s="369">
        <v>84</v>
      </c>
      <c r="C149" s="375"/>
      <c r="D149" s="376"/>
      <c r="F149" s="360"/>
      <c r="G149" s="360"/>
      <c r="H149" s="360"/>
      <c r="I149" s="360"/>
      <c r="J149" s="360"/>
      <c r="K149" s="360"/>
      <c r="L149" s="360"/>
      <c r="M149" s="360"/>
      <c r="N149" s="360"/>
      <c r="O149" s="360"/>
      <c r="P149" s="360"/>
      <c r="Q149" s="360"/>
      <c r="R149" s="360"/>
      <c r="S149" s="361"/>
      <c r="T149" s="359"/>
      <c r="U149" s="369">
        <v>84</v>
      </c>
      <c r="V149" s="375"/>
      <c r="W149" s="376"/>
      <c r="Y149" s="360"/>
      <c r="Z149" s="360"/>
      <c r="AA149" s="360"/>
      <c r="AB149" s="360"/>
      <c r="AC149" s="360"/>
      <c r="AD149" s="360"/>
      <c r="AE149" s="360"/>
      <c r="AF149" s="360"/>
      <c r="AG149" s="360"/>
      <c r="AH149" s="360"/>
      <c r="AI149" s="360"/>
      <c r="AJ149" s="360"/>
      <c r="AK149" s="360"/>
      <c r="AL149" s="361"/>
    </row>
    <row r="150" spans="1:38">
      <c r="A150" s="359"/>
      <c r="B150" s="369">
        <v>85</v>
      </c>
      <c r="C150" s="375"/>
      <c r="D150" s="376"/>
      <c r="F150" s="360"/>
      <c r="G150" s="360"/>
      <c r="H150" s="360"/>
      <c r="I150" s="360"/>
      <c r="J150" s="360"/>
      <c r="K150" s="360"/>
      <c r="L150" s="360"/>
      <c r="M150" s="360"/>
      <c r="N150" s="360"/>
      <c r="O150" s="360"/>
      <c r="P150" s="360"/>
      <c r="Q150" s="360"/>
      <c r="R150" s="360"/>
      <c r="S150" s="361"/>
      <c r="T150" s="359"/>
      <c r="U150" s="369">
        <v>85</v>
      </c>
      <c r="V150" s="375"/>
      <c r="W150" s="376"/>
      <c r="Y150" s="360"/>
      <c r="Z150" s="360"/>
      <c r="AA150" s="360"/>
      <c r="AB150" s="360"/>
      <c r="AC150" s="360"/>
      <c r="AD150" s="360"/>
      <c r="AE150" s="360"/>
      <c r="AF150" s="360"/>
      <c r="AG150" s="360"/>
      <c r="AH150" s="360"/>
      <c r="AI150" s="360"/>
      <c r="AJ150" s="360"/>
      <c r="AK150" s="360"/>
      <c r="AL150" s="361"/>
    </row>
    <row r="151" spans="1:38">
      <c r="A151" s="359"/>
      <c r="B151" s="369">
        <v>86</v>
      </c>
      <c r="C151" s="375"/>
      <c r="D151" s="376"/>
      <c r="F151" s="360"/>
      <c r="G151" s="360"/>
      <c r="H151" s="360"/>
      <c r="I151" s="360"/>
      <c r="J151" s="360"/>
      <c r="K151" s="360"/>
      <c r="L151" s="360"/>
      <c r="M151" s="360"/>
      <c r="N151" s="360"/>
      <c r="O151" s="360"/>
      <c r="P151" s="360"/>
      <c r="Q151" s="360"/>
      <c r="R151" s="360"/>
      <c r="S151" s="361"/>
      <c r="T151" s="359"/>
      <c r="U151" s="369">
        <v>86</v>
      </c>
      <c r="V151" s="375"/>
      <c r="W151" s="376"/>
      <c r="Y151" s="360"/>
      <c r="Z151" s="360"/>
      <c r="AA151" s="360"/>
      <c r="AB151" s="360"/>
      <c r="AC151" s="360"/>
      <c r="AD151" s="360"/>
      <c r="AE151" s="360"/>
      <c r="AF151" s="360"/>
      <c r="AG151" s="360"/>
      <c r="AH151" s="360"/>
      <c r="AI151" s="360"/>
      <c r="AJ151" s="360"/>
      <c r="AK151" s="360"/>
      <c r="AL151" s="361"/>
    </row>
    <row r="152" spans="1:38">
      <c r="A152" s="359"/>
      <c r="B152" s="369">
        <v>87</v>
      </c>
      <c r="C152" s="375"/>
      <c r="D152" s="376"/>
      <c r="F152" s="360"/>
      <c r="G152" s="360"/>
      <c r="H152" s="360"/>
      <c r="I152" s="360"/>
      <c r="J152" s="360"/>
      <c r="K152" s="360"/>
      <c r="L152" s="360"/>
      <c r="M152" s="360"/>
      <c r="N152" s="360"/>
      <c r="O152" s="360"/>
      <c r="P152" s="360"/>
      <c r="Q152" s="360"/>
      <c r="R152" s="360"/>
      <c r="S152" s="361"/>
      <c r="T152" s="359"/>
      <c r="U152" s="369">
        <v>87</v>
      </c>
      <c r="V152" s="375"/>
      <c r="W152" s="376"/>
      <c r="Y152" s="360"/>
      <c r="Z152" s="360"/>
      <c r="AA152" s="360"/>
      <c r="AB152" s="360"/>
      <c r="AC152" s="360"/>
      <c r="AD152" s="360"/>
      <c r="AE152" s="360"/>
      <c r="AF152" s="360"/>
      <c r="AG152" s="360"/>
      <c r="AH152" s="360"/>
      <c r="AI152" s="360"/>
      <c r="AJ152" s="360"/>
      <c r="AK152" s="360"/>
      <c r="AL152" s="361"/>
    </row>
    <row r="153" spans="1:38">
      <c r="A153" s="359"/>
      <c r="B153" s="369">
        <v>88</v>
      </c>
      <c r="C153" s="375"/>
      <c r="D153" s="376"/>
      <c r="F153" s="360"/>
      <c r="G153" s="360"/>
      <c r="H153" s="360"/>
      <c r="I153" s="360"/>
      <c r="J153" s="360"/>
      <c r="K153" s="360"/>
      <c r="L153" s="360"/>
      <c r="M153" s="360"/>
      <c r="N153" s="360"/>
      <c r="O153" s="360"/>
      <c r="P153" s="360"/>
      <c r="Q153" s="360"/>
      <c r="R153" s="360"/>
      <c r="S153" s="361"/>
      <c r="T153" s="359"/>
      <c r="U153" s="369">
        <v>88</v>
      </c>
      <c r="V153" s="375"/>
      <c r="W153" s="376"/>
      <c r="Y153" s="360"/>
      <c r="Z153" s="360"/>
      <c r="AA153" s="360"/>
      <c r="AB153" s="360"/>
      <c r="AC153" s="360"/>
      <c r="AD153" s="360"/>
      <c r="AE153" s="360"/>
      <c r="AF153" s="360"/>
      <c r="AG153" s="360"/>
      <c r="AH153" s="360"/>
      <c r="AI153" s="360"/>
      <c r="AJ153" s="360"/>
      <c r="AK153" s="360"/>
      <c r="AL153" s="361"/>
    </row>
    <row r="154" spans="1:38">
      <c r="A154" s="359"/>
      <c r="B154" s="369">
        <v>89</v>
      </c>
      <c r="C154" s="375"/>
      <c r="D154" s="376"/>
      <c r="F154" s="360"/>
      <c r="G154" s="360"/>
      <c r="H154" s="360"/>
      <c r="I154" s="360"/>
      <c r="J154" s="360"/>
      <c r="K154" s="360"/>
      <c r="L154" s="360"/>
      <c r="M154" s="360"/>
      <c r="N154" s="360"/>
      <c r="O154" s="360"/>
      <c r="P154" s="360"/>
      <c r="Q154" s="360"/>
      <c r="R154" s="360"/>
      <c r="S154" s="361"/>
      <c r="T154" s="359"/>
      <c r="U154" s="369">
        <v>89</v>
      </c>
      <c r="V154" s="375"/>
      <c r="W154" s="376"/>
      <c r="Y154" s="360"/>
      <c r="Z154" s="360"/>
      <c r="AA154" s="360"/>
      <c r="AB154" s="360"/>
      <c r="AC154" s="360"/>
      <c r="AD154" s="360"/>
      <c r="AE154" s="360"/>
      <c r="AF154" s="360"/>
      <c r="AG154" s="360"/>
      <c r="AH154" s="360"/>
      <c r="AI154" s="360"/>
      <c r="AJ154" s="360"/>
      <c r="AK154" s="360"/>
      <c r="AL154" s="361"/>
    </row>
    <row r="155" spans="1:38">
      <c r="A155" s="359"/>
      <c r="B155" s="369">
        <v>90</v>
      </c>
      <c r="C155" s="375"/>
      <c r="D155" s="376"/>
      <c r="F155" s="360"/>
      <c r="G155" s="360"/>
      <c r="H155" s="360"/>
      <c r="I155" s="360"/>
      <c r="J155" s="360"/>
      <c r="K155" s="360"/>
      <c r="L155" s="360"/>
      <c r="M155" s="360"/>
      <c r="N155" s="360"/>
      <c r="O155" s="360"/>
      <c r="P155" s="360"/>
      <c r="Q155" s="360"/>
      <c r="R155" s="360"/>
      <c r="S155" s="361"/>
      <c r="T155" s="359"/>
      <c r="U155" s="369">
        <v>90</v>
      </c>
      <c r="V155" s="375"/>
      <c r="W155" s="376"/>
      <c r="Y155" s="360"/>
      <c r="Z155" s="360"/>
      <c r="AA155" s="360"/>
      <c r="AB155" s="360"/>
      <c r="AC155" s="360"/>
      <c r="AD155" s="360"/>
      <c r="AE155" s="360"/>
      <c r="AF155" s="360"/>
      <c r="AG155" s="360"/>
      <c r="AH155" s="360"/>
      <c r="AI155" s="360"/>
      <c r="AJ155" s="360"/>
      <c r="AK155" s="360"/>
      <c r="AL155" s="361"/>
    </row>
    <row r="156" spans="1:38">
      <c r="A156" s="359"/>
      <c r="B156" s="369">
        <v>91</v>
      </c>
      <c r="C156" s="375"/>
      <c r="D156" s="376"/>
      <c r="F156" s="360"/>
      <c r="G156" s="360"/>
      <c r="H156" s="360"/>
      <c r="I156" s="360"/>
      <c r="J156" s="360"/>
      <c r="K156" s="360"/>
      <c r="L156" s="360"/>
      <c r="M156" s="360"/>
      <c r="N156" s="360"/>
      <c r="O156" s="360"/>
      <c r="P156" s="360"/>
      <c r="Q156" s="360"/>
      <c r="R156" s="360"/>
      <c r="S156" s="361"/>
      <c r="T156" s="359"/>
      <c r="U156" s="369">
        <v>91</v>
      </c>
      <c r="V156" s="375"/>
      <c r="W156" s="376"/>
      <c r="Y156" s="360"/>
      <c r="Z156" s="360"/>
      <c r="AA156" s="360"/>
      <c r="AB156" s="360"/>
      <c r="AC156" s="360"/>
      <c r="AD156" s="360"/>
      <c r="AE156" s="360"/>
      <c r="AF156" s="360"/>
      <c r="AG156" s="360"/>
      <c r="AH156" s="360"/>
      <c r="AI156" s="360"/>
      <c r="AJ156" s="360"/>
      <c r="AK156" s="360"/>
      <c r="AL156" s="361"/>
    </row>
    <row r="157" spans="1:38">
      <c r="A157" s="359"/>
      <c r="B157" s="369">
        <v>92</v>
      </c>
      <c r="C157" s="375"/>
      <c r="D157" s="376"/>
      <c r="F157" s="360"/>
      <c r="G157" s="360"/>
      <c r="H157" s="360"/>
      <c r="I157" s="360"/>
      <c r="J157" s="360"/>
      <c r="K157" s="360"/>
      <c r="L157" s="360"/>
      <c r="M157" s="360"/>
      <c r="N157" s="360"/>
      <c r="O157" s="360"/>
      <c r="P157" s="360"/>
      <c r="Q157" s="360"/>
      <c r="R157" s="360"/>
      <c r="S157" s="361"/>
      <c r="T157" s="359"/>
      <c r="U157" s="369">
        <v>92</v>
      </c>
      <c r="V157" s="375"/>
      <c r="W157" s="376"/>
      <c r="Y157" s="360"/>
      <c r="Z157" s="360"/>
      <c r="AA157" s="360"/>
      <c r="AB157" s="360"/>
      <c r="AC157" s="360"/>
      <c r="AD157" s="360"/>
      <c r="AE157" s="360"/>
      <c r="AF157" s="360"/>
      <c r="AG157" s="360"/>
      <c r="AH157" s="360"/>
      <c r="AI157" s="360"/>
      <c r="AJ157" s="360"/>
      <c r="AK157" s="360"/>
      <c r="AL157" s="361"/>
    </row>
    <row r="158" spans="1:38">
      <c r="A158" s="359"/>
      <c r="B158" s="369">
        <v>93</v>
      </c>
      <c r="C158" s="375"/>
      <c r="D158" s="376"/>
      <c r="F158" s="360"/>
      <c r="G158" s="360"/>
      <c r="H158" s="360"/>
      <c r="I158" s="360"/>
      <c r="J158" s="360"/>
      <c r="K158" s="360"/>
      <c r="L158" s="360"/>
      <c r="M158" s="360"/>
      <c r="N158" s="360"/>
      <c r="O158" s="360"/>
      <c r="P158" s="360"/>
      <c r="Q158" s="360"/>
      <c r="R158" s="360"/>
      <c r="S158" s="361"/>
      <c r="T158" s="359"/>
      <c r="U158" s="369">
        <v>93</v>
      </c>
      <c r="V158" s="375"/>
      <c r="W158" s="376"/>
      <c r="Y158" s="360"/>
      <c r="Z158" s="360"/>
      <c r="AA158" s="360"/>
      <c r="AB158" s="360"/>
      <c r="AC158" s="360"/>
      <c r="AD158" s="360"/>
      <c r="AE158" s="360"/>
      <c r="AF158" s="360"/>
      <c r="AG158" s="360"/>
      <c r="AH158" s="360"/>
      <c r="AI158" s="360"/>
      <c r="AJ158" s="360"/>
      <c r="AK158" s="360"/>
      <c r="AL158" s="361"/>
    </row>
    <row r="159" spans="1:38">
      <c r="A159" s="359"/>
      <c r="B159" s="369">
        <v>94</v>
      </c>
      <c r="C159" s="375"/>
      <c r="D159" s="376"/>
      <c r="F159" s="360"/>
      <c r="G159" s="360"/>
      <c r="H159" s="360"/>
      <c r="I159" s="360"/>
      <c r="J159" s="360"/>
      <c r="K159" s="360"/>
      <c r="L159" s="360"/>
      <c r="M159" s="360"/>
      <c r="N159" s="360"/>
      <c r="O159" s="360"/>
      <c r="P159" s="360"/>
      <c r="Q159" s="360"/>
      <c r="R159" s="360"/>
      <c r="S159" s="361"/>
      <c r="T159" s="359"/>
      <c r="U159" s="369">
        <v>94</v>
      </c>
      <c r="V159" s="375"/>
      <c r="W159" s="376"/>
      <c r="Y159" s="360"/>
      <c r="Z159" s="360"/>
      <c r="AA159" s="360"/>
      <c r="AB159" s="360"/>
      <c r="AC159" s="360"/>
      <c r="AD159" s="360"/>
      <c r="AE159" s="360"/>
      <c r="AF159" s="360"/>
      <c r="AG159" s="360"/>
      <c r="AH159" s="360"/>
      <c r="AI159" s="360"/>
      <c r="AJ159" s="360"/>
      <c r="AK159" s="360"/>
      <c r="AL159" s="361"/>
    </row>
    <row r="160" spans="1:38">
      <c r="A160" s="359"/>
      <c r="B160" s="369">
        <v>95</v>
      </c>
      <c r="C160" s="375"/>
      <c r="D160" s="376"/>
      <c r="F160" s="360"/>
      <c r="G160" s="360"/>
      <c r="H160" s="360"/>
      <c r="I160" s="360"/>
      <c r="J160" s="360"/>
      <c r="K160" s="360"/>
      <c r="L160" s="360"/>
      <c r="M160" s="360"/>
      <c r="N160" s="360"/>
      <c r="O160" s="360"/>
      <c r="P160" s="360"/>
      <c r="Q160" s="360"/>
      <c r="R160" s="360"/>
      <c r="S160" s="361"/>
      <c r="T160" s="359"/>
      <c r="U160" s="369">
        <v>95</v>
      </c>
      <c r="V160" s="375"/>
      <c r="W160" s="376"/>
      <c r="Y160" s="360"/>
      <c r="Z160" s="360"/>
      <c r="AA160" s="360"/>
      <c r="AB160" s="360"/>
      <c r="AC160" s="360"/>
      <c r="AD160" s="360"/>
      <c r="AE160" s="360"/>
      <c r="AF160" s="360"/>
      <c r="AG160" s="360"/>
      <c r="AH160" s="360"/>
      <c r="AI160" s="360"/>
      <c r="AJ160" s="360"/>
      <c r="AK160" s="360"/>
      <c r="AL160" s="361"/>
    </row>
    <row r="161" spans="1:38">
      <c r="A161" s="359"/>
      <c r="B161" s="369">
        <v>96</v>
      </c>
      <c r="C161" s="375"/>
      <c r="D161" s="376"/>
      <c r="F161" s="360"/>
      <c r="G161" s="360"/>
      <c r="H161" s="360"/>
      <c r="I161" s="360"/>
      <c r="J161" s="360"/>
      <c r="K161" s="360"/>
      <c r="L161" s="360"/>
      <c r="M161" s="360"/>
      <c r="N161" s="360"/>
      <c r="O161" s="360"/>
      <c r="P161" s="360"/>
      <c r="Q161" s="360"/>
      <c r="R161" s="360"/>
      <c r="S161" s="361"/>
      <c r="T161" s="359"/>
      <c r="U161" s="369">
        <v>96</v>
      </c>
      <c r="V161" s="375"/>
      <c r="W161" s="376"/>
      <c r="Y161" s="360"/>
      <c r="Z161" s="360"/>
      <c r="AA161" s="360"/>
      <c r="AB161" s="360"/>
      <c r="AC161" s="360"/>
      <c r="AD161" s="360"/>
      <c r="AE161" s="360"/>
      <c r="AF161" s="360"/>
      <c r="AG161" s="360"/>
      <c r="AH161" s="360"/>
      <c r="AI161" s="360"/>
      <c r="AJ161" s="360"/>
      <c r="AK161" s="360"/>
      <c r="AL161" s="361"/>
    </row>
    <row r="162" spans="1:38">
      <c r="A162" s="359"/>
      <c r="B162" s="369">
        <v>97</v>
      </c>
      <c r="C162" s="375"/>
      <c r="D162" s="376"/>
      <c r="F162" s="360"/>
      <c r="G162" s="360"/>
      <c r="H162" s="360"/>
      <c r="I162" s="360"/>
      <c r="J162" s="360"/>
      <c r="K162" s="360"/>
      <c r="L162" s="360"/>
      <c r="M162" s="360"/>
      <c r="N162" s="360"/>
      <c r="O162" s="360"/>
      <c r="P162" s="360"/>
      <c r="Q162" s="360"/>
      <c r="R162" s="360"/>
      <c r="S162" s="361"/>
      <c r="T162" s="359"/>
      <c r="U162" s="369">
        <v>97</v>
      </c>
      <c r="V162" s="375"/>
      <c r="W162" s="376"/>
      <c r="Y162" s="360"/>
      <c r="Z162" s="360"/>
      <c r="AA162" s="360"/>
      <c r="AB162" s="360"/>
      <c r="AC162" s="360"/>
      <c r="AD162" s="360"/>
      <c r="AE162" s="360"/>
      <c r="AF162" s="360"/>
      <c r="AG162" s="360"/>
      <c r="AH162" s="360"/>
      <c r="AI162" s="360"/>
      <c r="AJ162" s="360"/>
      <c r="AK162" s="360"/>
      <c r="AL162" s="361"/>
    </row>
    <row r="163" spans="1:38">
      <c r="A163" s="359"/>
      <c r="B163" s="369">
        <v>98</v>
      </c>
      <c r="C163" s="375"/>
      <c r="D163" s="376"/>
      <c r="F163" s="360"/>
      <c r="G163" s="360"/>
      <c r="H163" s="360"/>
      <c r="I163" s="360"/>
      <c r="J163" s="360"/>
      <c r="K163" s="360"/>
      <c r="L163" s="360"/>
      <c r="M163" s="360"/>
      <c r="N163" s="360"/>
      <c r="O163" s="360"/>
      <c r="P163" s="360"/>
      <c r="Q163" s="360"/>
      <c r="R163" s="360"/>
      <c r="S163" s="361"/>
      <c r="T163" s="359"/>
      <c r="U163" s="369">
        <v>98</v>
      </c>
      <c r="V163" s="375"/>
      <c r="W163" s="376"/>
      <c r="Y163" s="360"/>
      <c r="Z163" s="360"/>
      <c r="AA163" s="360"/>
      <c r="AB163" s="360"/>
      <c r="AC163" s="360"/>
      <c r="AD163" s="360"/>
      <c r="AE163" s="360"/>
      <c r="AF163" s="360"/>
      <c r="AG163" s="360"/>
      <c r="AH163" s="360"/>
      <c r="AI163" s="360"/>
      <c r="AJ163" s="360"/>
      <c r="AK163" s="360"/>
      <c r="AL163" s="361"/>
    </row>
    <row r="164" spans="1:38">
      <c r="A164" s="359"/>
      <c r="B164" s="369">
        <v>99</v>
      </c>
      <c r="C164" s="375"/>
      <c r="D164" s="376"/>
      <c r="F164" s="360"/>
      <c r="G164" s="360"/>
      <c r="H164" s="360"/>
      <c r="I164" s="360"/>
      <c r="J164" s="360"/>
      <c r="K164" s="360"/>
      <c r="L164" s="360"/>
      <c r="M164" s="360"/>
      <c r="N164" s="360"/>
      <c r="O164" s="360"/>
      <c r="P164" s="360"/>
      <c r="Q164" s="360"/>
      <c r="R164" s="360"/>
      <c r="S164" s="361"/>
      <c r="T164" s="359"/>
      <c r="U164" s="369">
        <v>99</v>
      </c>
      <c r="V164" s="375"/>
      <c r="W164" s="376"/>
      <c r="Y164" s="360"/>
      <c r="Z164" s="360"/>
      <c r="AA164" s="360"/>
      <c r="AB164" s="360"/>
      <c r="AC164" s="360"/>
      <c r="AD164" s="360"/>
      <c r="AE164" s="360"/>
      <c r="AF164" s="360"/>
      <c r="AG164" s="360"/>
      <c r="AH164" s="360"/>
      <c r="AI164" s="360"/>
      <c r="AJ164" s="360"/>
      <c r="AK164" s="360"/>
      <c r="AL164" s="361"/>
    </row>
    <row r="165" spans="1:38">
      <c r="A165" s="359"/>
      <c r="B165" s="369">
        <v>100</v>
      </c>
      <c r="C165" s="375"/>
      <c r="D165" s="376"/>
      <c r="F165" s="360"/>
      <c r="G165" s="360"/>
      <c r="H165" s="360"/>
      <c r="I165" s="360"/>
      <c r="J165" s="360"/>
      <c r="K165" s="360"/>
      <c r="L165" s="360"/>
      <c r="M165" s="360"/>
      <c r="N165" s="360"/>
      <c r="O165" s="360"/>
      <c r="P165" s="360"/>
      <c r="Q165" s="360"/>
      <c r="R165" s="360"/>
      <c r="S165" s="361"/>
      <c r="T165" s="359"/>
      <c r="U165" s="369">
        <v>100</v>
      </c>
      <c r="V165" s="375"/>
      <c r="W165" s="376"/>
      <c r="Y165" s="360"/>
      <c r="Z165" s="360"/>
      <c r="AA165" s="360"/>
      <c r="AB165" s="360"/>
      <c r="AC165" s="360"/>
      <c r="AD165" s="360"/>
      <c r="AE165" s="360"/>
      <c r="AF165" s="360"/>
      <c r="AG165" s="360"/>
      <c r="AH165" s="360"/>
      <c r="AI165" s="360"/>
      <c r="AJ165" s="360"/>
      <c r="AK165" s="360"/>
      <c r="AL165" s="361"/>
    </row>
    <row r="166" spans="1:38">
      <c r="A166" s="359"/>
      <c r="B166" s="369">
        <v>101</v>
      </c>
      <c r="C166" s="375"/>
      <c r="D166" s="376"/>
      <c r="F166" s="360"/>
      <c r="G166" s="360"/>
      <c r="H166" s="360"/>
      <c r="I166" s="360"/>
      <c r="J166" s="360"/>
      <c r="K166" s="360"/>
      <c r="L166" s="360"/>
      <c r="M166" s="360"/>
      <c r="N166" s="360"/>
      <c r="O166" s="360"/>
      <c r="P166" s="360"/>
      <c r="Q166" s="360"/>
      <c r="R166" s="360"/>
      <c r="S166" s="361"/>
      <c r="T166" s="359"/>
      <c r="U166" s="369">
        <v>101</v>
      </c>
      <c r="V166" s="375"/>
      <c r="W166" s="376"/>
      <c r="Y166" s="360"/>
      <c r="Z166" s="360"/>
      <c r="AA166" s="360"/>
      <c r="AB166" s="360"/>
      <c r="AC166" s="360"/>
      <c r="AD166" s="360"/>
      <c r="AE166" s="360"/>
      <c r="AF166" s="360"/>
      <c r="AG166" s="360"/>
      <c r="AH166" s="360"/>
      <c r="AI166" s="360"/>
      <c r="AJ166" s="360"/>
      <c r="AK166" s="360"/>
      <c r="AL166" s="361"/>
    </row>
    <row r="167" spans="1:38">
      <c r="A167" s="359"/>
      <c r="B167" s="369">
        <v>102</v>
      </c>
      <c r="C167" s="375"/>
      <c r="D167" s="376"/>
      <c r="F167" s="360"/>
      <c r="G167" s="360"/>
      <c r="H167" s="360"/>
      <c r="I167" s="360"/>
      <c r="J167" s="360"/>
      <c r="K167" s="360"/>
      <c r="L167" s="360"/>
      <c r="M167" s="360"/>
      <c r="N167" s="360"/>
      <c r="O167" s="360"/>
      <c r="P167" s="360"/>
      <c r="Q167" s="360"/>
      <c r="R167" s="360"/>
      <c r="S167" s="361"/>
      <c r="T167" s="359"/>
      <c r="U167" s="369">
        <v>102</v>
      </c>
      <c r="V167" s="375"/>
      <c r="W167" s="376"/>
      <c r="Y167" s="360"/>
      <c r="Z167" s="360"/>
      <c r="AA167" s="360"/>
      <c r="AB167" s="360"/>
      <c r="AC167" s="360"/>
      <c r="AD167" s="360"/>
      <c r="AE167" s="360"/>
      <c r="AF167" s="360"/>
      <c r="AG167" s="360"/>
      <c r="AH167" s="360"/>
      <c r="AI167" s="360"/>
      <c r="AJ167" s="360"/>
      <c r="AK167" s="360"/>
      <c r="AL167" s="361"/>
    </row>
    <row r="168" spans="1:38">
      <c r="A168" s="359"/>
      <c r="B168" s="369">
        <v>103</v>
      </c>
      <c r="C168" s="375"/>
      <c r="D168" s="376"/>
      <c r="F168" s="360"/>
      <c r="G168" s="360"/>
      <c r="H168" s="360"/>
      <c r="I168" s="360"/>
      <c r="J168" s="360"/>
      <c r="K168" s="360"/>
      <c r="L168" s="360"/>
      <c r="M168" s="360"/>
      <c r="N168" s="360"/>
      <c r="O168" s="360"/>
      <c r="P168" s="360"/>
      <c r="Q168" s="360"/>
      <c r="R168" s="360"/>
      <c r="S168" s="361"/>
      <c r="T168" s="359"/>
      <c r="U168" s="369">
        <v>103</v>
      </c>
      <c r="V168" s="375"/>
      <c r="W168" s="376"/>
      <c r="Y168" s="360"/>
      <c r="Z168" s="360"/>
      <c r="AA168" s="360"/>
      <c r="AB168" s="360"/>
      <c r="AC168" s="360"/>
      <c r="AD168" s="360"/>
      <c r="AE168" s="360"/>
      <c r="AF168" s="360"/>
      <c r="AG168" s="360"/>
      <c r="AH168" s="360"/>
      <c r="AI168" s="360"/>
      <c r="AJ168" s="360"/>
      <c r="AK168" s="360"/>
      <c r="AL168" s="361"/>
    </row>
    <row r="169" spans="1:38">
      <c r="A169" s="359"/>
      <c r="B169" s="369">
        <v>104</v>
      </c>
      <c r="C169" s="375"/>
      <c r="D169" s="376"/>
      <c r="F169" s="360"/>
      <c r="G169" s="360"/>
      <c r="H169" s="360"/>
      <c r="I169" s="360"/>
      <c r="J169" s="360"/>
      <c r="K169" s="360"/>
      <c r="L169" s="360"/>
      <c r="M169" s="360"/>
      <c r="N169" s="360"/>
      <c r="O169" s="360"/>
      <c r="P169" s="360"/>
      <c r="Q169" s="360"/>
      <c r="R169" s="360"/>
      <c r="S169" s="361"/>
      <c r="T169" s="359"/>
      <c r="U169" s="369">
        <v>104</v>
      </c>
      <c r="V169" s="375"/>
      <c r="W169" s="376"/>
      <c r="Y169" s="360"/>
      <c r="Z169" s="360"/>
      <c r="AA169" s="360"/>
      <c r="AB169" s="360"/>
      <c r="AC169" s="360"/>
      <c r="AD169" s="360"/>
      <c r="AE169" s="360"/>
      <c r="AF169" s="360"/>
      <c r="AG169" s="360"/>
      <c r="AH169" s="360"/>
      <c r="AI169" s="360"/>
      <c r="AJ169" s="360"/>
      <c r="AK169" s="360"/>
      <c r="AL169" s="361"/>
    </row>
    <row r="170" spans="1:38">
      <c r="A170" s="359"/>
      <c r="B170" s="369">
        <v>105</v>
      </c>
      <c r="C170" s="375"/>
      <c r="D170" s="376"/>
      <c r="F170" s="360"/>
      <c r="G170" s="360"/>
      <c r="H170" s="360"/>
      <c r="I170" s="360"/>
      <c r="J170" s="360"/>
      <c r="K170" s="360"/>
      <c r="L170" s="360"/>
      <c r="M170" s="360"/>
      <c r="N170" s="360"/>
      <c r="O170" s="360"/>
      <c r="P170" s="360"/>
      <c r="Q170" s="360"/>
      <c r="R170" s="360"/>
      <c r="S170" s="361"/>
      <c r="T170" s="359"/>
      <c r="U170" s="369">
        <v>105</v>
      </c>
      <c r="V170" s="375"/>
      <c r="W170" s="376"/>
      <c r="Y170" s="360"/>
      <c r="Z170" s="360"/>
      <c r="AA170" s="360"/>
      <c r="AB170" s="360"/>
      <c r="AC170" s="360"/>
      <c r="AD170" s="360"/>
      <c r="AE170" s="360"/>
      <c r="AF170" s="360"/>
      <c r="AG170" s="360"/>
      <c r="AH170" s="360"/>
      <c r="AI170" s="360"/>
      <c r="AJ170" s="360"/>
      <c r="AK170" s="360"/>
      <c r="AL170" s="361"/>
    </row>
    <row r="171" spans="1:38">
      <c r="A171" s="359"/>
      <c r="B171" s="369">
        <v>106</v>
      </c>
      <c r="C171" s="375"/>
      <c r="D171" s="376"/>
      <c r="F171" s="360"/>
      <c r="G171" s="360"/>
      <c r="H171" s="360"/>
      <c r="I171" s="360"/>
      <c r="J171" s="360"/>
      <c r="K171" s="360"/>
      <c r="L171" s="360"/>
      <c r="M171" s="360"/>
      <c r="N171" s="360"/>
      <c r="O171" s="360"/>
      <c r="P171" s="360"/>
      <c r="Q171" s="360"/>
      <c r="R171" s="360"/>
      <c r="S171" s="361"/>
      <c r="T171" s="359"/>
      <c r="U171" s="369">
        <v>106</v>
      </c>
      <c r="V171" s="375"/>
      <c r="W171" s="376"/>
      <c r="Y171" s="360"/>
      <c r="Z171" s="360"/>
      <c r="AA171" s="360"/>
      <c r="AB171" s="360"/>
      <c r="AC171" s="360"/>
      <c r="AD171" s="360"/>
      <c r="AE171" s="360"/>
      <c r="AF171" s="360"/>
      <c r="AG171" s="360"/>
      <c r="AH171" s="360"/>
      <c r="AI171" s="360"/>
      <c r="AJ171" s="360"/>
      <c r="AK171" s="360"/>
      <c r="AL171" s="361"/>
    </row>
    <row r="172" spans="1:38">
      <c r="A172" s="359"/>
      <c r="B172" s="369">
        <v>107</v>
      </c>
      <c r="C172" s="375"/>
      <c r="D172" s="376"/>
      <c r="F172" s="360"/>
      <c r="G172" s="360"/>
      <c r="H172" s="360"/>
      <c r="I172" s="360"/>
      <c r="J172" s="360"/>
      <c r="K172" s="360"/>
      <c r="L172" s="360"/>
      <c r="M172" s="360"/>
      <c r="N172" s="360"/>
      <c r="O172" s="360"/>
      <c r="P172" s="360"/>
      <c r="Q172" s="360"/>
      <c r="R172" s="360"/>
      <c r="S172" s="361"/>
      <c r="T172" s="359"/>
      <c r="U172" s="369">
        <v>107</v>
      </c>
      <c r="V172" s="375"/>
      <c r="W172" s="376"/>
      <c r="Y172" s="360"/>
      <c r="Z172" s="360"/>
      <c r="AA172" s="360"/>
      <c r="AB172" s="360"/>
      <c r="AC172" s="360"/>
      <c r="AD172" s="360"/>
      <c r="AE172" s="360"/>
      <c r="AF172" s="360"/>
      <c r="AG172" s="360"/>
      <c r="AH172" s="360"/>
      <c r="AI172" s="360"/>
      <c r="AJ172" s="360"/>
      <c r="AK172" s="360"/>
      <c r="AL172" s="361"/>
    </row>
    <row r="173" spans="1:38">
      <c r="A173" s="359"/>
      <c r="B173" s="369">
        <v>108</v>
      </c>
      <c r="C173" s="375"/>
      <c r="D173" s="376"/>
      <c r="F173" s="360"/>
      <c r="G173" s="360"/>
      <c r="H173" s="360"/>
      <c r="I173" s="360"/>
      <c r="J173" s="360"/>
      <c r="K173" s="360"/>
      <c r="L173" s="360"/>
      <c r="M173" s="360"/>
      <c r="N173" s="360"/>
      <c r="O173" s="360"/>
      <c r="P173" s="360"/>
      <c r="Q173" s="360"/>
      <c r="R173" s="360"/>
      <c r="S173" s="361"/>
      <c r="T173" s="359"/>
      <c r="U173" s="369">
        <v>108</v>
      </c>
      <c r="V173" s="375"/>
      <c r="W173" s="376"/>
      <c r="Y173" s="360"/>
      <c r="Z173" s="360"/>
      <c r="AA173" s="360"/>
      <c r="AB173" s="360"/>
      <c r="AC173" s="360"/>
      <c r="AD173" s="360"/>
      <c r="AE173" s="360"/>
      <c r="AF173" s="360"/>
      <c r="AG173" s="360"/>
      <c r="AH173" s="360"/>
      <c r="AI173" s="360"/>
      <c r="AJ173" s="360"/>
      <c r="AK173" s="360"/>
      <c r="AL173" s="361"/>
    </row>
    <row r="174" spans="1:38">
      <c r="A174" s="359"/>
      <c r="B174" s="369">
        <v>109</v>
      </c>
      <c r="C174" s="375"/>
      <c r="D174" s="376"/>
      <c r="F174" s="360"/>
      <c r="G174" s="360"/>
      <c r="H174" s="360"/>
      <c r="I174" s="360"/>
      <c r="J174" s="360"/>
      <c r="K174" s="360"/>
      <c r="L174" s="360"/>
      <c r="M174" s="360"/>
      <c r="N174" s="360"/>
      <c r="O174" s="360"/>
      <c r="P174" s="360"/>
      <c r="Q174" s="360"/>
      <c r="R174" s="360"/>
      <c r="S174" s="361"/>
      <c r="T174" s="359"/>
      <c r="U174" s="369">
        <v>109</v>
      </c>
      <c r="V174" s="375"/>
      <c r="W174" s="376"/>
      <c r="Y174" s="360"/>
      <c r="Z174" s="360"/>
      <c r="AA174" s="360"/>
      <c r="AB174" s="360"/>
      <c r="AC174" s="360"/>
      <c r="AD174" s="360"/>
      <c r="AE174" s="360"/>
      <c r="AF174" s="360"/>
      <c r="AG174" s="360"/>
      <c r="AH174" s="360"/>
      <c r="AI174" s="360"/>
      <c r="AJ174" s="360"/>
      <c r="AK174" s="360"/>
      <c r="AL174" s="361"/>
    </row>
    <row r="175" spans="1:38">
      <c r="A175" s="359"/>
      <c r="B175" s="369">
        <v>110</v>
      </c>
      <c r="C175" s="375"/>
      <c r="D175" s="376"/>
      <c r="F175" s="360"/>
      <c r="G175" s="360"/>
      <c r="H175" s="360"/>
      <c r="I175" s="360"/>
      <c r="J175" s="360"/>
      <c r="K175" s="360"/>
      <c r="L175" s="360"/>
      <c r="M175" s="360"/>
      <c r="N175" s="360"/>
      <c r="O175" s="360"/>
      <c r="P175" s="360"/>
      <c r="Q175" s="360"/>
      <c r="R175" s="360"/>
      <c r="S175" s="361"/>
      <c r="T175" s="359"/>
      <c r="U175" s="369">
        <v>110</v>
      </c>
      <c r="V175" s="375"/>
      <c r="W175" s="376"/>
      <c r="Y175" s="360"/>
      <c r="Z175" s="360"/>
      <c r="AA175" s="360"/>
      <c r="AB175" s="360"/>
      <c r="AC175" s="360"/>
      <c r="AD175" s="360"/>
      <c r="AE175" s="360"/>
      <c r="AF175" s="360"/>
      <c r="AG175" s="360"/>
      <c r="AH175" s="360"/>
      <c r="AI175" s="360"/>
      <c r="AJ175" s="360"/>
      <c r="AK175" s="360"/>
      <c r="AL175" s="361"/>
    </row>
    <row r="176" spans="1:38">
      <c r="A176" s="359"/>
      <c r="B176" s="369">
        <v>111</v>
      </c>
      <c r="C176" s="375"/>
      <c r="D176" s="376"/>
      <c r="F176" s="360"/>
      <c r="G176" s="360"/>
      <c r="H176" s="360"/>
      <c r="I176" s="360"/>
      <c r="J176" s="360"/>
      <c r="K176" s="360"/>
      <c r="L176" s="360"/>
      <c r="M176" s="360"/>
      <c r="N176" s="360"/>
      <c r="O176" s="360"/>
      <c r="P176" s="360"/>
      <c r="Q176" s="360"/>
      <c r="R176" s="360"/>
      <c r="S176" s="361"/>
      <c r="T176" s="359"/>
      <c r="U176" s="369">
        <v>111</v>
      </c>
      <c r="V176" s="375"/>
      <c r="W176" s="376"/>
      <c r="Y176" s="360"/>
      <c r="Z176" s="360"/>
      <c r="AA176" s="360"/>
      <c r="AB176" s="360"/>
      <c r="AC176" s="360"/>
      <c r="AD176" s="360"/>
      <c r="AE176" s="360"/>
      <c r="AF176" s="360"/>
      <c r="AG176" s="360"/>
      <c r="AH176" s="360"/>
      <c r="AI176" s="360"/>
      <c r="AJ176" s="360"/>
      <c r="AK176" s="360"/>
      <c r="AL176" s="361"/>
    </row>
    <row r="177" spans="1:38">
      <c r="A177" s="359"/>
      <c r="B177" s="369">
        <v>112</v>
      </c>
      <c r="C177" s="375"/>
      <c r="D177" s="376"/>
      <c r="F177" s="360"/>
      <c r="G177" s="360"/>
      <c r="H177" s="360"/>
      <c r="I177" s="360"/>
      <c r="J177" s="360"/>
      <c r="K177" s="360"/>
      <c r="L177" s="360"/>
      <c r="M177" s="360"/>
      <c r="N177" s="360"/>
      <c r="O177" s="360"/>
      <c r="P177" s="360"/>
      <c r="Q177" s="360"/>
      <c r="R177" s="360"/>
      <c r="S177" s="361"/>
      <c r="T177" s="359"/>
      <c r="U177" s="369">
        <v>112</v>
      </c>
      <c r="V177" s="375"/>
      <c r="W177" s="376"/>
      <c r="Y177" s="360"/>
      <c r="Z177" s="360"/>
      <c r="AA177" s="360"/>
      <c r="AB177" s="360"/>
      <c r="AC177" s="360"/>
      <c r="AD177" s="360"/>
      <c r="AE177" s="360"/>
      <c r="AF177" s="360"/>
      <c r="AG177" s="360"/>
      <c r="AH177" s="360"/>
      <c r="AI177" s="360"/>
      <c r="AJ177" s="360"/>
      <c r="AK177" s="360"/>
      <c r="AL177" s="361"/>
    </row>
    <row r="178" spans="1:38">
      <c r="A178" s="359"/>
      <c r="B178" s="369">
        <v>113</v>
      </c>
      <c r="C178" s="375"/>
      <c r="D178" s="376"/>
      <c r="F178" s="360"/>
      <c r="G178" s="360"/>
      <c r="H178" s="360"/>
      <c r="I178" s="360"/>
      <c r="J178" s="360"/>
      <c r="K178" s="360"/>
      <c r="L178" s="360"/>
      <c r="M178" s="360"/>
      <c r="N178" s="360"/>
      <c r="O178" s="360"/>
      <c r="P178" s="360"/>
      <c r="Q178" s="360"/>
      <c r="R178" s="360"/>
      <c r="S178" s="361"/>
      <c r="T178" s="359"/>
      <c r="U178" s="369">
        <v>113</v>
      </c>
      <c r="V178" s="375"/>
      <c r="W178" s="376"/>
      <c r="Y178" s="360"/>
      <c r="Z178" s="360"/>
      <c r="AA178" s="360"/>
      <c r="AB178" s="360"/>
      <c r="AC178" s="360"/>
      <c r="AD178" s="360"/>
      <c r="AE178" s="360"/>
      <c r="AF178" s="360"/>
      <c r="AG178" s="360"/>
      <c r="AH178" s="360"/>
      <c r="AI178" s="360"/>
      <c r="AJ178" s="360"/>
      <c r="AK178" s="360"/>
      <c r="AL178" s="361"/>
    </row>
    <row r="179" spans="1:38">
      <c r="A179" s="359"/>
      <c r="B179" s="369">
        <v>114</v>
      </c>
      <c r="C179" s="375"/>
      <c r="D179" s="376"/>
      <c r="F179" s="360"/>
      <c r="G179" s="360"/>
      <c r="H179" s="360"/>
      <c r="I179" s="360"/>
      <c r="J179" s="360"/>
      <c r="K179" s="360"/>
      <c r="L179" s="360"/>
      <c r="M179" s="360"/>
      <c r="N179" s="360"/>
      <c r="O179" s="360"/>
      <c r="P179" s="360"/>
      <c r="Q179" s="360"/>
      <c r="R179" s="360"/>
      <c r="S179" s="361"/>
      <c r="T179" s="359"/>
      <c r="U179" s="369">
        <v>114</v>
      </c>
      <c r="V179" s="375"/>
      <c r="W179" s="376"/>
      <c r="Y179" s="360"/>
      <c r="Z179" s="360"/>
      <c r="AA179" s="360"/>
      <c r="AB179" s="360"/>
      <c r="AC179" s="360"/>
      <c r="AD179" s="360"/>
      <c r="AE179" s="360"/>
      <c r="AF179" s="360"/>
      <c r="AG179" s="360"/>
      <c r="AH179" s="360"/>
      <c r="AI179" s="360"/>
      <c r="AJ179" s="360"/>
      <c r="AK179" s="360"/>
      <c r="AL179" s="361"/>
    </row>
    <row r="180" spans="1:38">
      <c r="A180" s="359"/>
      <c r="B180" s="369">
        <v>115</v>
      </c>
      <c r="C180" s="375"/>
      <c r="D180" s="376"/>
      <c r="F180" s="360"/>
      <c r="G180" s="360"/>
      <c r="H180" s="360"/>
      <c r="I180" s="360"/>
      <c r="J180" s="360"/>
      <c r="K180" s="360"/>
      <c r="L180" s="360"/>
      <c r="M180" s="360"/>
      <c r="N180" s="360"/>
      <c r="O180" s="360"/>
      <c r="P180" s="360"/>
      <c r="Q180" s="360"/>
      <c r="R180" s="360"/>
      <c r="S180" s="361"/>
      <c r="T180" s="359"/>
      <c r="U180" s="369">
        <v>115</v>
      </c>
      <c r="V180" s="375"/>
      <c r="W180" s="376"/>
      <c r="Y180" s="360"/>
      <c r="Z180" s="360"/>
      <c r="AA180" s="360"/>
      <c r="AB180" s="360"/>
      <c r="AC180" s="360"/>
      <c r="AD180" s="360"/>
      <c r="AE180" s="360"/>
      <c r="AF180" s="360"/>
      <c r="AG180" s="360"/>
      <c r="AH180" s="360"/>
      <c r="AI180" s="360"/>
      <c r="AJ180" s="360"/>
      <c r="AK180" s="360"/>
      <c r="AL180" s="361"/>
    </row>
    <row r="181" spans="1:38">
      <c r="A181" s="359"/>
      <c r="B181" s="369">
        <v>116</v>
      </c>
      <c r="C181" s="375"/>
      <c r="D181" s="376"/>
      <c r="F181" s="360"/>
      <c r="G181" s="360"/>
      <c r="H181" s="360"/>
      <c r="I181" s="360"/>
      <c r="J181" s="360"/>
      <c r="K181" s="360"/>
      <c r="L181" s="360"/>
      <c r="M181" s="360"/>
      <c r="N181" s="360"/>
      <c r="O181" s="360"/>
      <c r="P181" s="360"/>
      <c r="Q181" s="360"/>
      <c r="R181" s="360"/>
      <c r="S181" s="361"/>
      <c r="T181" s="359"/>
      <c r="U181" s="369">
        <v>116</v>
      </c>
      <c r="V181" s="375"/>
      <c r="W181" s="376"/>
      <c r="Y181" s="360"/>
      <c r="Z181" s="360"/>
      <c r="AA181" s="360"/>
      <c r="AB181" s="360"/>
      <c r="AC181" s="360"/>
      <c r="AD181" s="360"/>
      <c r="AE181" s="360"/>
      <c r="AF181" s="360"/>
      <c r="AG181" s="360"/>
      <c r="AH181" s="360"/>
      <c r="AI181" s="360"/>
      <c r="AJ181" s="360"/>
      <c r="AK181" s="360"/>
      <c r="AL181" s="361"/>
    </row>
    <row r="182" spans="1:38">
      <c r="A182" s="359"/>
      <c r="B182" s="369">
        <v>117</v>
      </c>
      <c r="C182" s="375"/>
      <c r="D182" s="376"/>
      <c r="F182" s="360"/>
      <c r="G182" s="360"/>
      <c r="H182" s="360"/>
      <c r="I182" s="360"/>
      <c r="J182" s="360"/>
      <c r="K182" s="360"/>
      <c r="L182" s="360"/>
      <c r="M182" s="360"/>
      <c r="N182" s="360"/>
      <c r="O182" s="360"/>
      <c r="P182" s="360"/>
      <c r="Q182" s="360"/>
      <c r="R182" s="360"/>
      <c r="S182" s="361"/>
      <c r="T182" s="359"/>
      <c r="U182" s="369">
        <v>117</v>
      </c>
      <c r="V182" s="375"/>
      <c r="W182" s="376"/>
      <c r="Y182" s="360"/>
      <c r="Z182" s="360"/>
      <c r="AA182" s="360"/>
      <c r="AB182" s="360"/>
      <c r="AC182" s="360"/>
      <c r="AD182" s="360"/>
      <c r="AE182" s="360"/>
      <c r="AF182" s="360"/>
      <c r="AG182" s="360"/>
      <c r="AH182" s="360"/>
      <c r="AI182" s="360"/>
      <c r="AJ182" s="360"/>
      <c r="AK182" s="360"/>
      <c r="AL182" s="361"/>
    </row>
    <row r="183" spans="1:38">
      <c r="A183" s="359"/>
      <c r="B183" s="369">
        <v>118</v>
      </c>
      <c r="C183" s="375"/>
      <c r="D183" s="376"/>
      <c r="F183" s="360"/>
      <c r="G183" s="360"/>
      <c r="H183" s="360"/>
      <c r="I183" s="360"/>
      <c r="J183" s="360"/>
      <c r="K183" s="360"/>
      <c r="L183" s="360"/>
      <c r="M183" s="360"/>
      <c r="N183" s="360"/>
      <c r="O183" s="360"/>
      <c r="P183" s="360"/>
      <c r="Q183" s="360"/>
      <c r="R183" s="360"/>
      <c r="S183" s="361"/>
      <c r="T183" s="359"/>
      <c r="U183" s="369">
        <v>118</v>
      </c>
      <c r="V183" s="375"/>
      <c r="W183" s="376"/>
      <c r="Y183" s="360"/>
      <c r="Z183" s="360"/>
      <c r="AA183" s="360"/>
      <c r="AB183" s="360"/>
      <c r="AC183" s="360"/>
      <c r="AD183" s="360"/>
      <c r="AE183" s="360"/>
      <c r="AF183" s="360"/>
      <c r="AG183" s="360"/>
      <c r="AH183" s="360"/>
      <c r="AI183" s="360"/>
      <c r="AJ183" s="360"/>
      <c r="AK183" s="360"/>
      <c r="AL183" s="361"/>
    </row>
    <row r="184" spans="1:38">
      <c r="A184" s="359"/>
      <c r="B184" s="369">
        <v>119</v>
      </c>
      <c r="C184" s="375"/>
      <c r="D184" s="376"/>
      <c r="F184" s="360"/>
      <c r="G184" s="360"/>
      <c r="H184" s="360"/>
      <c r="I184" s="360"/>
      <c r="J184" s="360"/>
      <c r="K184" s="360"/>
      <c r="L184" s="360"/>
      <c r="M184" s="360"/>
      <c r="N184" s="360"/>
      <c r="O184" s="360"/>
      <c r="P184" s="360"/>
      <c r="Q184" s="360"/>
      <c r="R184" s="360"/>
      <c r="S184" s="361"/>
      <c r="T184" s="359"/>
      <c r="U184" s="369">
        <v>119</v>
      </c>
      <c r="V184" s="375"/>
      <c r="W184" s="376"/>
      <c r="Y184" s="360"/>
      <c r="Z184" s="360"/>
      <c r="AA184" s="360"/>
      <c r="AB184" s="360"/>
      <c r="AC184" s="360"/>
      <c r="AD184" s="360"/>
      <c r="AE184" s="360"/>
      <c r="AF184" s="360"/>
      <c r="AG184" s="360"/>
      <c r="AH184" s="360"/>
      <c r="AI184" s="360"/>
      <c r="AJ184" s="360"/>
      <c r="AK184" s="360"/>
      <c r="AL184" s="361"/>
    </row>
    <row r="185" spans="1:38">
      <c r="A185" s="359"/>
      <c r="B185" s="369">
        <v>120</v>
      </c>
      <c r="C185" s="375"/>
      <c r="D185" s="376"/>
      <c r="F185" s="360"/>
      <c r="G185" s="360"/>
      <c r="H185" s="360"/>
      <c r="I185" s="360"/>
      <c r="J185" s="360"/>
      <c r="K185" s="360"/>
      <c r="L185" s="360"/>
      <c r="M185" s="360"/>
      <c r="N185" s="360"/>
      <c r="O185" s="360"/>
      <c r="P185" s="360"/>
      <c r="Q185" s="360"/>
      <c r="R185" s="360"/>
      <c r="S185" s="361"/>
      <c r="T185" s="359"/>
      <c r="U185" s="369">
        <v>120</v>
      </c>
      <c r="V185" s="375"/>
      <c r="W185" s="376"/>
      <c r="Y185" s="360"/>
      <c r="Z185" s="360"/>
      <c r="AA185" s="360"/>
      <c r="AB185" s="360"/>
      <c r="AC185" s="360"/>
      <c r="AD185" s="360"/>
      <c r="AE185" s="360"/>
      <c r="AF185" s="360"/>
      <c r="AG185" s="360"/>
      <c r="AH185" s="360"/>
      <c r="AI185" s="360"/>
      <c r="AJ185" s="360"/>
      <c r="AK185" s="360"/>
      <c r="AL185" s="361"/>
    </row>
    <row r="186" spans="1:38">
      <c r="A186" s="360"/>
      <c r="B186" s="369">
        <v>121</v>
      </c>
      <c r="C186" s="375"/>
      <c r="D186" s="376"/>
      <c r="F186" s="360"/>
      <c r="G186" s="360"/>
      <c r="H186" s="360"/>
      <c r="I186" s="360"/>
      <c r="J186" s="360"/>
      <c r="K186" s="360"/>
      <c r="L186" s="360"/>
      <c r="M186" s="360"/>
      <c r="N186" s="360"/>
      <c r="O186" s="360"/>
      <c r="P186" s="360"/>
      <c r="Q186" s="360"/>
      <c r="R186" s="360"/>
      <c r="S186" s="361"/>
      <c r="T186" s="360"/>
      <c r="U186" s="369">
        <v>121</v>
      </c>
      <c r="V186" s="375"/>
      <c r="W186" s="376"/>
      <c r="Y186" s="360"/>
      <c r="Z186" s="360"/>
      <c r="AA186" s="360"/>
      <c r="AB186" s="360"/>
      <c r="AC186" s="360"/>
      <c r="AD186" s="360"/>
      <c r="AE186" s="360"/>
      <c r="AF186" s="360"/>
      <c r="AG186" s="360"/>
      <c r="AH186" s="360"/>
      <c r="AI186" s="360"/>
      <c r="AJ186" s="360"/>
      <c r="AK186" s="360"/>
      <c r="AL186" s="361"/>
    </row>
    <row r="187" spans="1:38">
      <c r="B187" s="369">
        <v>122</v>
      </c>
      <c r="C187" s="375"/>
      <c r="D187" s="376"/>
      <c r="S187" s="294"/>
      <c r="U187" s="369">
        <v>122</v>
      </c>
      <c r="V187" s="375"/>
      <c r="W187" s="376"/>
      <c r="AL187" s="294"/>
    </row>
    <row r="188" spans="1:38">
      <c r="B188" s="369">
        <v>123</v>
      </c>
      <c r="C188" s="375"/>
      <c r="D188" s="376"/>
      <c r="S188" s="294"/>
      <c r="U188" s="369">
        <v>123</v>
      </c>
      <c r="V188" s="375"/>
      <c r="W188" s="376"/>
      <c r="AL188" s="294"/>
    </row>
    <row r="189" spans="1:38">
      <c r="B189" s="369">
        <v>124</v>
      </c>
      <c r="C189" s="375"/>
      <c r="D189" s="376"/>
      <c r="S189" s="294"/>
      <c r="U189" s="369">
        <v>124</v>
      </c>
      <c r="V189" s="375"/>
      <c r="W189" s="376"/>
      <c r="AL189" s="294"/>
    </row>
    <row r="190" spans="1:38">
      <c r="B190" s="369">
        <v>125</v>
      </c>
      <c r="C190" s="375"/>
      <c r="D190" s="376"/>
      <c r="S190" s="294"/>
      <c r="U190" s="369">
        <v>125</v>
      </c>
      <c r="V190" s="375"/>
      <c r="W190" s="376"/>
      <c r="AL190" s="294"/>
    </row>
    <row r="191" spans="1:38">
      <c r="B191" s="369">
        <v>126</v>
      </c>
      <c r="C191" s="375"/>
      <c r="D191" s="376"/>
      <c r="S191" s="294"/>
      <c r="U191" s="369">
        <v>126</v>
      </c>
      <c r="V191" s="375"/>
      <c r="W191" s="376"/>
      <c r="AL191" s="294"/>
    </row>
    <row r="192" spans="1:38">
      <c r="B192" s="369">
        <v>127</v>
      </c>
      <c r="C192" s="375"/>
      <c r="D192" s="376"/>
      <c r="S192" s="294"/>
      <c r="U192" s="369">
        <v>127</v>
      </c>
      <c r="V192" s="375"/>
      <c r="W192" s="376"/>
      <c r="AL192" s="294"/>
    </row>
    <row r="193" spans="2:38">
      <c r="B193" s="369">
        <v>128</v>
      </c>
      <c r="C193" s="375"/>
      <c r="D193" s="376"/>
      <c r="S193" s="294"/>
      <c r="U193" s="369">
        <v>128</v>
      </c>
      <c r="V193" s="375"/>
      <c r="W193" s="376"/>
      <c r="AL193" s="294"/>
    </row>
    <row r="194" spans="2:38">
      <c r="B194" s="369">
        <v>129</v>
      </c>
      <c r="C194" s="375"/>
      <c r="D194" s="376"/>
      <c r="S194" s="294"/>
      <c r="U194" s="369">
        <v>129</v>
      </c>
      <c r="V194" s="375"/>
      <c r="W194" s="376"/>
      <c r="AL194" s="294"/>
    </row>
    <row r="195" spans="2:38">
      <c r="B195" s="369">
        <v>130</v>
      </c>
      <c r="C195" s="375"/>
      <c r="D195" s="376"/>
      <c r="S195" s="294"/>
      <c r="U195" s="369">
        <v>130</v>
      </c>
      <c r="V195" s="375"/>
      <c r="W195" s="376"/>
      <c r="AL195" s="294"/>
    </row>
    <row r="196" spans="2:38">
      <c r="B196" s="369">
        <v>131</v>
      </c>
      <c r="C196" s="375"/>
      <c r="D196" s="376"/>
      <c r="S196" s="294"/>
      <c r="U196" s="369">
        <v>131</v>
      </c>
      <c r="V196" s="375"/>
      <c r="W196" s="376"/>
      <c r="AL196" s="294"/>
    </row>
    <row r="197" spans="2:38">
      <c r="B197" s="369">
        <v>132</v>
      </c>
      <c r="C197" s="375"/>
      <c r="D197" s="376"/>
      <c r="S197" s="294"/>
      <c r="U197" s="369">
        <v>132</v>
      </c>
      <c r="V197" s="375"/>
      <c r="W197" s="376"/>
      <c r="AL197" s="294"/>
    </row>
    <row r="198" spans="2:38">
      <c r="B198" s="369">
        <v>133</v>
      </c>
      <c r="C198" s="375"/>
      <c r="D198" s="376"/>
      <c r="S198" s="294"/>
      <c r="U198" s="369">
        <v>133</v>
      </c>
      <c r="V198" s="375"/>
      <c r="W198" s="376"/>
      <c r="AL198" s="294"/>
    </row>
    <row r="199" spans="2:38">
      <c r="B199" s="369">
        <v>134</v>
      </c>
      <c r="C199" s="375"/>
      <c r="D199" s="376"/>
      <c r="S199" s="294"/>
      <c r="U199" s="369">
        <v>134</v>
      </c>
      <c r="V199" s="375"/>
      <c r="W199" s="376"/>
      <c r="AL199" s="294"/>
    </row>
    <row r="200" spans="2:38">
      <c r="B200" s="369">
        <v>135</v>
      </c>
      <c r="C200" s="375"/>
      <c r="D200" s="376"/>
      <c r="S200" s="294"/>
      <c r="U200" s="369">
        <v>135</v>
      </c>
      <c r="V200" s="375"/>
      <c r="W200" s="376"/>
      <c r="AL200" s="294"/>
    </row>
    <row r="201" spans="2:38">
      <c r="B201" s="369">
        <v>136</v>
      </c>
      <c r="C201" s="375"/>
      <c r="D201" s="376"/>
      <c r="S201" s="294"/>
      <c r="U201" s="369">
        <v>136</v>
      </c>
      <c r="V201" s="375"/>
      <c r="W201" s="376"/>
      <c r="AL201" s="294"/>
    </row>
    <row r="202" spans="2:38">
      <c r="B202" s="369">
        <v>137</v>
      </c>
      <c r="C202" s="375"/>
      <c r="D202" s="376"/>
      <c r="S202" s="294"/>
      <c r="U202" s="369">
        <v>137</v>
      </c>
      <c r="V202" s="375"/>
      <c r="W202" s="376"/>
      <c r="AL202" s="294"/>
    </row>
    <row r="203" spans="2:38">
      <c r="B203" s="369">
        <v>138</v>
      </c>
      <c r="C203" s="375"/>
      <c r="D203" s="376"/>
      <c r="S203" s="294"/>
      <c r="U203" s="369">
        <v>138</v>
      </c>
      <c r="V203" s="375"/>
      <c r="W203" s="376"/>
      <c r="AL203" s="294"/>
    </row>
    <row r="204" spans="2:38">
      <c r="B204" s="369">
        <v>139</v>
      </c>
      <c r="C204" s="375"/>
      <c r="D204" s="376"/>
      <c r="S204" s="294"/>
      <c r="U204" s="369">
        <v>139</v>
      </c>
      <c r="V204" s="375"/>
      <c r="W204" s="376"/>
      <c r="AL204" s="294"/>
    </row>
    <row r="205" spans="2:38">
      <c r="B205" s="369">
        <v>140</v>
      </c>
      <c r="C205" s="375"/>
      <c r="D205" s="376"/>
      <c r="S205" s="294"/>
      <c r="U205" s="369">
        <v>140</v>
      </c>
      <c r="V205" s="375"/>
      <c r="W205" s="376"/>
      <c r="AL205" s="294"/>
    </row>
    <row r="206" spans="2:38">
      <c r="B206" s="369">
        <v>141</v>
      </c>
      <c r="C206" s="375"/>
      <c r="D206" s="376"/>
      <c r="S206" s="294"/>
      <c r="U206" s="369">
        <v>141</v>
      </c>
      <c r="V206" s="375"/>
      <c r="W206" s="376"/>
      <c r="AL206" s="294"/>
    </row>
    <row r="207" spans="2:38">
      <c r="B207" s="369">
        <v>142</v>
      </c>
      <c r="C207" s="375"/>
      <c r="D207" s="376"/>
      <c r="S207" s="294"/>
      <c r="U207" s="369">
        <v>142</v>
      </c>
      <c r="V207" s="375"/>
      <c r="W207" s="376"/>
      <c r="AL207" s="294"/>
    </row>
    <row r="208" spans="2:38">
      <c r="B208" s="369">
        <v>143</v>
      </c>
      <c r="C208" s="375"/>
      <c r="D208" s="376"/>
      <c r="S208" s="294"/>
      <c r="U208" s="369">
        <v>143</v>
      </c>
      <c r="V208" s="375"/>
      <c r="W208" s="376"/>
      <c r="AL208" s="294"/>
    </row>
    <row r="209" spans="2:38">
      <c r="B209" s="369">
        <v>144</v>
      </c>
      <c r="C209" s="375"/>
      <c r="D209" s="376"/>
      <c r="S209" s="294"/>
      <c r="U209" s="369">
        <v>144</v>
      </c>
      <c r="V209" s="375"/>
      <c r="W209" s="376"/>
      <c r="AL209" s="294"/>
    </row>
    <row r="210" spans="2:38">
      <c r="B210" s="369">
        <v>145</v>
      </c>
      <c r="C210" s="375"/>
      <c r="D210" s="376"/>
      <c r="S210" s="294"/>
      <c r="U210" s="369">
        <v>145</v>
      </c>
      <c r="V210" s="375"/>
      <c r="W210" s="376"/>
      <c r="AL210" s="294"/>
    </row>
    <row r="211" spans="2:38">
      <c r="B211" s="369">
        <v>146</v>
      </c>
      <c r="C211" s="375"/>
      <c r="D211" s="376"/>
      <c r="S211" s="294"/>
      <c r="U211" s="369">
        <v>146</v>
      </c>
      <c r="V211" s="375"/>
      <c r="W211" s="376"/>
      <c r="AL211" s="294"/>
    </row>
    <row r="212" spans="2:38">
      <c r="B212" s="369">
        <v>147</v>
      </c>
      <c r="C212" s="375"/>
      <c r="D212" s="376"/>
      <c r="S212" s="294"/>
      <c r="U212" s="369">
        <v>147</v>
      </c>
      <c r="V212" s="375"/>
      <c r="W212" s="376"/>
      <c r="AL212" s="294"/>
    </row>
    <row r="213" spans="2:38">
      <c r="B213" s="369">
        <v>148</v>
      </c>
      <c r="C213" s="375"/>
      <c r="D213" s="376"/>
      <c r="S213" s="294"/>
      <c r="U213" s="369">
        <v>148</v>
      </c>
      <c r="V213" s="375"/>
      <c r="W213" s="376"/>
      <c r="AL213" s="294"/>
    </row>
    <row r="214" spans="2:38">
      <c r="B214" s="369">
        <v>149</v>
      </c>
      <c r="C214" s="375"/>
      <c r="D214" s="376"/>
      <c r="S214" s="294"/>
      <c r="U214" s="369">
        <v>149</v>
      </c>
      <c r="V214" s="375"/>
      <c r="W214" s="376"/>
      <c r="AL214" s="294"/>
    </row>
    <row r="215" spans="2:38">
      <c r="B215" s="369">
        <v>150</v>
      </c>
      <c r="C215" s="375"/>
      <c r="D215" s="376"/>
      <c r="S215" s="294"/>
      <c r="U215" s="369">
        <v>150</v>
      </c>
      <c r="V215" s="375"/>
      <c r="W215" s="376"/>
      <c r="AL215" s="294"/>
    </row>
    <row r="216" spans="2:38">
      <c r="B216" s="369">
        <v>151</v>
      </c>
      <c r="C216" s="375"/>
      <c r="D216" s="376"/>
      <c r="S216" s="294"/>
      <c r="U216" s="369">
        <v>151</v>
      </c>
      <c r="V216" s="375"/>
      <c r="W216" s="376"/>
      <c r="AL216" s="294"/>
    </row>
    <row r="217" spans="2:38">
      <c r="B217" s="369">
        <v>152</v>
      </c>
      <c r="C217" s="375"/>
      <c r="D217" s="376"/>
      <c r="S217" s="294"/>
      <c r="U217" s="369">
        <v>152</v>
      </c>
      <c r="V217" s="375"/>
      <c r="W217" s="376"/>
      <c r="AL217" s="294"/>
    </row>
    <row r="218" spans="2:38">
      <c r="B218" s="369">
        <v>153</v>
      </c>
      <c r="C218" s="375"/>
      <c r="D218" s="376"/>
      <c r="S218" s="294"/>
      <c r="U218" s="369">
        <v>153</v>
      </c>
      <c r="V218" s="375"/>
      <c r="W218" s="376"/>
      <c r="AL218" s="294"/>
    </row>
    <row r="219" spans="2:38">
      <c r="B219" s="369">
        <v>154</v>
      </c>
      <c r="C219" s="375"/>
      <c r="D219" s="376"/>
      <c r="S219" s="294"/>
      <c r="U219" s="369">
        <v>154</v>
      </c>
      <c r="V219" s="375"/>
      <c r="W219" s="376"/>
      <c r="AL219" s="294"/>
    </row>
    <row r="220" spans="2:38">
      <c r="B220" s="369">
        <v>155</v>
      </c>
      <c r="C220" s="375"/>
      <c r="D220" s="376"/>
      <c r="S220" s="294"/>
      <c r="U220" s="369">
        <v>155</v>
      </c>
      <c r="V220" s="375"/>
      <c r="W220" s="376"/>
      <c r="AL220" s="294"/>
    </row>
    <row r="221" spans="2:38">
      <c r="B221" s="369">
        <v>156</v>
      </c>
      <c r="C221" s="375"/>
      <c r="D221" s="376"/>
      <c r="S221" s="294"/>
      <c r="U221" s="369">
        <v>156</v>
      </c>
      <c r="V221" s="375"/>
      <c r="W221" s="376"/>
      <c r="AL221" s="294"/>
    </row>
    <row r="222" spans="2:38">
      <c r="B222" s="369">
        <v>157</v>
      </c>
      <c r="C222" s="375"/>
      <c r="D222" s="376"/>
      <c r="S222" s="294"/>
      <c r="U222" s="369">
        <v>157</v>
      </c>
      <c r="V222" s="375"/>
      <c r="W222" s="376"/>
      <c r="AL222" s="294"/>
    </row>
    <row r="223" spans="2:38">
      <c r="B223" s="369">
        <v>158</v>
      </c>
      <c r="C223" s="375"/>
      <c r="D223" s="376"/>
      <c r="S223" s="294"/>
      <c r="U223" s="369">
        <v>158</v>
      </c>
      <c r="V223" s="375"/>
      <c r="W223" s="376"/>
      <c r="AL223" s="294"/>
    </row>
    <row r="224" spans="2:38">
      <c r="B224" s="369">
        <v>159</v>
      </c>
      <c r="C224" s="375"/>
      <c r="D224" s="376"/>
      <c r="S224" s="294"/>
      <c r="U224" s="369">
        <v>159</v>
      </c>
      <c r="V224" s="375"/>
      <c r="W224" s="376"/>
      <c r="AL224" s="294"/>
    </row>
    <row r="225" spans="2:38">
      <c r="B225" s="369">
        <v>160</v>
      </c>
      <c r="C225" s="375"/>
      <c r="D225" s="376"/>
      <c r="S225" s="294"/>
      <c r="U225" s="369">
        <v>160</v>
      </c>
      <c r="V225" s="375"/>
      <c r="W225" s="376"/>
      <c r="AL225" s="294"/>
    </row>
    <row r="226" spans="2:38">
      <c r="B226" s="369">
        <v>161</v>
      </c>
      <c r="C226" s="375"/>
      <c r="D226" s="376"/>
      <c r="S226" s="294"/>
      <c r="U226" s="369">
        <v>161</v>
      </c>
      <c r="V226" s="375"/>
      <c r="W226" s="376"/>
      <c r="AL226" s="294"/>
    </row>
    <row r="227" spans="2:38">
      <c r="B227" s="369">
        <v>162</v>
      </c>
      <c r="C227" s="375"/>
      <c r="D227" s="376"/>
      <c r="S227" s="294"/>
      <c r="U227" s="369">
        <v>162</v>
      </c>
      <c r="V227" s="375"/>
      <c r="W227" s="376"/>
      <c r="AL227" s="294"/>
    </row>
    <row r="228" spans="2:38">
      <c r="B228" s="369">
        <v>163</v>
      </c>
      <c r="C228" s="375"/>
      <c r="D228" s="376"/>
      <c r="S228" s="294"/>
      <c r="U228" s="369">
        <v>163</v>
      </c>
      <c r="V228" s="375"/>
      <c r="W228" s="376"/>
      <c r="AL228" s="294"/>
    </row>
    <row r="229" spans="2:38">
      <c r="B229" s="369">
        <v>164</v>
      </c>
      <c r="C229" s="375"/>
      <c r="D229" s="376"/>
      <c r="S229" s="294"/>
      <c r="U229" s="369">
        <v>164</v>
      </c>
      <c r="V229" s="375"/>
      <c r="W229" s="376"/>
      <c r="AL229" s="294"/>
    </row>
    <row r="230" spans="2:38">
      <c r="B230" s="369">
        <v>165</v>
      </c>
      <c r="C230" s="375"/>
      <c r="D230" s="376"/>
      <c r="S230" s="294"/>
      <c r="U230" s="369">
        <v>165</v>
      </c>
      <c r="V230" s="375"/>
      <c r="W230" s="376"/>
      <c r="AL230" s="294"/>
    </row>
    <row r="231" spans="2:38">
      <c r="B231" s="369">
        <v>166</v>
      </c>
      <c r="C231" s="375"/>
      <c r="D231" s="376"/>
      <c r="S231" s="294"/>
      <c r="U231" s="369">
        <v>166</v>
      </c>
      <c r="V231" s="375"/>
      <c r="W231" s="376"/>
      <c r="AL231" s="294"/>
    </row>
    <row r="232" spans="2:38">
      <c r="B232" s="369">
        <v>167</v>
      </c>
      <c r="C232" s="375"/>
      <c r="D232" s="376"/>
      <c r="S232" s="294"/>
      <c r="U232" s="369">
        <v>167</v>
      </c>
      <c r="V232" s="375"/>
      <c r="W232" s="376"/>
      <c r="AL232" s="294"/>
    </row>
    <row r="233" spans="2:38">
      <c r="B233" s="369">
        <v>168</v>
      </c>
      <c r="C233" s="375"/>
      <c r="D233" s="376"/>
      <c r="S233" s="294"/>
      <c r="U233" s="369">
        <v>168</v>
      </c>
      <c r="V233" s="375"/>
      <c r="W233" s="376"/>
      <c r="AL233" s="294"/>
    </row>
    <row r="234" spans="2:38">
      <c r="B234" s="369">
        <v>169</v>
      </c>
      <c r="C234" s="375"/>
      <c r="D234" s="376"/>
      <c r="S234" s="294"/>
      <c r="U234" s="369">
        <v>169</v>
      </c>
      <c r="V234" s="375"/>
      <c r="W234" s="376"/>
      <c r="AL234" s="294"/>
    </row>
    <row r="235" spans="2:38">
      <c r="B235" s="369">
        <v>170</v>
      </c>
      <c r="C235" s="375"/>
      <c r="D235" s="376"/>
      <c r="S235" s="294"/>
      <c r="U235" s="369">
        <v>170</v>
      </c>
      <c r="V235" s="375"/>
      <c r="W235" s="376"/>
      <c r="AL235" s="294"/>
    </row>
    <row r="236" spans="2:38">
      <c r="B236" s="369">
        <v>171</v>
      </c>
      <c r="C236" s="375"/>
      <c r="D236" s="376"/>
      <c r="S236" s="294"/>
      <c r="U236" s="369">
        <v>171</v>
      </c>
      <c r="V236" s="375"/>
      <c r="W236" s="376"/>
      <c r="AL236" s="294"/>
    </row>
    <row r="237" spans="2:38">
      <c r="B237" s="369">
        <v>172</v>
      </c>
      <c r="C237" s="375"/>
      <c r="D237" s="384"/>
      <c r="S237" s="294"/>
      <c r="U237" s="369">
        <v>172</v>
      </c>
      <c r="V237" s="375"/>
      <c r="W237" s="384"/>
      <c r="AL237" s="294"/>
    </row>
    <row r="238" spans="2:38">
      <c r="B238" s="369">
        <v>173</v>
      </c>
      <c r="C238" s="385"/>
      <c r="D238" s="384"/>
      <c r="S238" s="294"/>
      <c r="U238" s="369">
        <v>173</v>
      </c>
      <c r="V238" s="385"/>
      <c r="W238" s="384"/>
      <c r="AL238" s="294"/>
    </row>
    <row r="239" spans="2:38">
      <c r="B239" s="369">
        <v>174</v>
      </c>
      <c r="C239" s="385"/>
      <c r="D239" s="384"/>
      <c r="S239" s="294"/>
      <c r="U239" s="369">
        <v>174</v>
      </c>
      <c r="V239" s="385"/>
      <c r="W239" s="384"/>
      <c r="AL239" s="294"/>
    </row>
    <row r="240" spans="2:38">
      <c r="B240" s="369">
        <v>175</v>
      </c>
      <c r="C240" s="385"/>
      <c r="D240" s="384"/>
      <c r="S240" s="294"/>
      <c r="U240" s="369">
        <v>175</v>
      </c>
      <c r="V240" s="385"/>
      <c r="W240" s="384"/>
      <c r="AL240" s="294"/>
    </row>
    <row r="241" spans="2:38">
      <c r="B241" s="369">
        <v>176</v>
      </c>
      <c r="C241" s="385"/>
      <c r="D241" s="384"/>
      <c r="S241" s="294"/>
      <c r="U241" s="369">
        <v>176</v>
      </c>
      <c r="V241" s="385"/>
      <c r="W241" s="384"/>
      <c r="AL241" s="294"/>
    </row>
    <row r="242" spans="2:38">
      <c r="B242" s="369">
        <v>177</v>
      </c>
      <c r="C242" s="385"/>
      <c r="D242" s="384"/>
      <c r="S242" s="294"/>
      <c r="U242" s="369">
        <v>177</v>
      </c>
      <c r="V242" s="385"/>
      <c r="W242" s="384"/>
      <c r="AL242" s="294"/>
    </row>
    <row r="243" spans="2:38">
      <c r="B243" s="369">
        <v>178</v>
      </c>
      <c r="C243" s="385"/>
      <c r="D243" s="384"/>
      <c r="S243" s="294"/>
      <c r="U243" s="369">
        <v>178</v>
      </c>
      <c r="V243" s="385"/>
      <c r="W243" s="384"/>
      <c r="AL243" s="294"/>
    </row>
    <row r="244" spans="2:38">
      <c r="B244" s="369">
        <v>179</v>
      </c>
      <c r="C244" s="385"/>
      <c r="D244" s="384"/>
      <c r="S244" s="294"/>
      <c r="U244" s="369">
        <v>179</v>
      </c>
      <c r="V244" s="385"/>
      <c r="W244" s="384"/>
      <c r="AL244" s="294"/>
    </row>
    <row r="245" spans="2:38">
      <c r="B245" s="369">
        <v>180</v>
      </c>
      <c r="C245" s="385"/>
      <c r="D245" s="384"/>
      <c r="S245" s="294"/>
      <c r="U245" s="369">
        <v>180</v>
      </c>
      <c r="V245" s="385"/>
      <c r="W245" s="384"/>
      <c r="AL245" s="294"/>
    </row>
    <row r="246" spans="2:38">
      <c r="B246" s="369">
        <v>181</v>
      </c>
      <c r="C246" s="385"/>
      <c r="D246" s="384"/>
      <c r="S246" s="294"/>
      <c r="U246" s="369">
        <v>181</v>
      </c>
      <c r="V246" s="385"/>
      <c r="W246" s="384"/>
      <c r="AL246" s="294"/>
    </row>
    <row r="247" spans="2:38">
      <c r="B247" s="369">
        <v>182</v>
      </c>
      <c r="C247" s="385"/>
      <c r="D247" s="384"/>
      <c r="S247" s="294"/>
      <c r="U247" s="369">
        <v>182</v>
      </c>
      <c r="V247" s="385"/>
      <c r="W247" s="384"/>
      <c r="AL247" s="294"/>
    </row>
    <row r="248" spans="2:38">
      <c r="B248" s="369">
        <v>183</v>
      </c>
      <c r="C248" s="385"/>
      <c r="D248" s="384"/>
      <c r="S248" s="294"/>
      <c r="U248" s="369">
        <v>183</v>
      </c>
      <c r="V248" s="385"/>
      <c r="W248" s="384"/>
      <c r="AL248" s="294"/>
    </row>
    <row r="249" spans="2:38">
      <c r="B249" s="369">
        <v>184</v>
      </c>
      <c r="C249" s="385"/>
      <c r="D249" s="384"/>
      <c r="S249" s="294"/>
      <c r="U249" s="369">
        <v>184</v>
      </c>
      <c r="V249" s="385"/>
      <c r="W249" s="384"/>
      <c r="AL249" s="294"/>
    </row>
    <row r="250" spans="2:38">
      <c r="B250" s="369">
        <v>185</v>
      </c>
      <c r="C250" s="385"/>
      <c r="D250" s="384"/>
      <c r="S250" s="294"/>
      <c r="U250" s="369">
        <v>185</v>
      </c>
      <c r="V250" s="385"/>
      <c r="W250" s="384"/>
      <c r="AL250" s="294"/>
    </row>
    <row r="251" spans="2:38">
      <c r="B251" s="369">
        <v>186</v>
      </c>
      <c r="C251" s="385"/>
      <c r="D251" s="384"/>
      <c r="S251" s="294"/>
      <c r="U251" s="369">
        <v>186</v>
      </c>
      <c r="V251" s="385"/>
      <c r="W251" s="384"/>
      <c r="AL251" s="294"/>
    </row>
    <row r="252" spans="2:38">
      <c r="B252" s="369">
        <v>187</v>
      </c>
      <c r="C252" s="385"/>
      <c r="D252" s="384"/>
      <c r="S252" s="294"/>
      <c r="U252" s="369">
        <v>187</v>
      </c>
      <c r="V252" s="385"/>
      <c r="W252" s="384"/>
      <c r="AL252" s="294"/>
    </row>
    <row r="253" spans="2:38">
      <c r="B253" s="369">
        <v>188</v>
      </c>
      <c r="C253" s="385"/>
      <c r="D253" s="384"/>
      <c r="S253" s="294"/>
      <c r="U253" s="369">
        <v>188</v>
      </c>
      <c r="V253" s="385"/>
      <c r="W253" s="384"/>
      <c r="AL253" s="294"/>
    </row>
    <row r="254" spans="2:38">
      <c r="B254" s="369">
        <v>189</v>
      </c>
      <c r="C254" s="385"/>
      <c r="D254" s="384"/>
      <c r="S254" s="294"/>
      <c r="U254" s="369">
        <v>189</v>
      </c>
      <c r="V254" s="385"/>
      <c r="W254" s="384"/>
      <c r="AL254" s="294"/>
    </row>
    <row r="255" spans="2:38">
      <c r="B255" s="369">
        <v>190</v>
      </c>
      <c r="C255" s="385"/>
      <c r="D255" s="384"/>
      <c r="S255" s="294"/>
      <c r="U255" s="369">
        <v>190</v>
      </c>
      <c r="V255" s="385"/>
      <c r="W255" s="384"/>
      <c r="AL255" s="294"/>
    </row>
    <row r="256" spans="2:38">
      <c r="B256" s="369">
        <v>191</v>
      </c>
      <c r="C256" s="385"/>
      <c r="D256" s="384"/>
      <c r="S256" s="294"/>
      <c r="U256" s="369">
        <v>191</v>
      </c>
      <c r="V256" s="385"/>
      <c r="W256" s="384"/>
      <c r="AL256" s="294"/>
    </row>
    <row r="257" spans="2:38">
      <c r="B257" s="369">
        <v>192</v>
      </c>
      <c r="C257" s="385"/>
      <c r="D257" s="384"/>
      <c r="S257" s="294"/>
      <c r="U257" s="369">
        <v>192</v>
      </c>
      <c r="V257" s="385"/>
      <c r="W257" s="384"/>
      <c r="AL257" s="294"/>
    </row>
    <row r="258" spans="2:38">
      <c r="B258" s="369">
        <v>193</v>
      </c>
      <c r="C258" s="385"/>
      <c r="D258" s="384"/>
      <c r="S258" s="294"/>
      <c r="U258" s="369">
        <v>193</v>
      </c>
      <c r="V258" s="385"/>
      <c r="W258" s="384"/>
      <c r="AL258" s="294"/>
    </row>
    <row r="259" spans="2:38">
      <c r="B259" s="369">
        <v>194</v>
      </c>
      <c r="C259" s="385"/>
      <c r="D259" s="384"/>
      <c r="S259" s="294"/>
      <c r="U259" s="369">
        <v>194</v>
      </c>
      <c r="V259" s="385"/>
      <c r="W259" s="384"/>
      <c r="AL259" s="294"/>
    </row>
    <row r="260" spans="2:38">
      <c r="B260" s="369">
        <v>195</v>
      </c>
      <c r="C260" s="385"/>
      <c r="D260" s="384"/>
      <c r="S260" s="294"/>
      <c r="U260" s="369">
        <v>195</v>
      </c>
      <c r="V260" s="385"/>
      <c r="W260" s="384"/>
      <c r="AL260" s="294"/>
    </row>
    <row r="261" spans="2:38">
      <c r="B261" s="369">
        <v>196</v>
      </c>
      <c r="C261" s="385"/>
      <c r="D261" s="384"/>
      <c r="S261" s="294"/>
      <c r="U261" s="369">
        <v>196</v>
      </c>
      <c r="V261" s="385"/>
      <c r="W261" s="384"/>
      <c r="AL261" s="294"/>
    </row>
    <row r="262" spans="2:38">
      <c r="B262" s="369">
        <v>197</v>
      </c>
      <c r="C262" s="385"/>
      <c r="D262" s="384"/>
      <c r="S262" s="294"/>
      <c r="U262" s="369">
        <v>197</v>
      </c>
      <c r="V262" s="385"/>
      <c r="W262" s="384"/>
      <c r="AL262" s="294"/>
    </row>
    <row r="263" spans="2:38">
      <c r="B263" s="369">
        <v>198</v>
      </c>
      <c r="C263" s="385"/>
      <c r="D263" s="384"/>
      <c r="S263" s="294"/>
      <c r="U263" s="369">
        <v>198</v>
      </c>
      <c r="V263" s="385"/>
      <c r="W263" s="384"/>
      <c r="AL263" s="294"/>
    </row>
    <row r="264" spans="2:38">
      <c r="B264" s="369">
        <v>199</v>
      </c>
      <c r="C264" s="385"/>
      <c r="D264" s="384"/>
      <c r="S264" s="294"/>
      <c r="U264" s="369">
        <v>199</v>
      </c>
      <c r="V264" s="385"/>
      <c r="W264" s="384"/>
      <c r="AL264" s="294"/>
    </row>
    <row r="265" spans="2:38">
      <c r="B265" s="369">
        <v>200</v>
      </c>
      <c r="C265" s="385"/>
      <c r="D265" s="384"/>
      <c r="S265" s="294"/>
      <c r="U265" s="369">
        <v>200</v>
      </c>
      <c r="V265" s="385"/>
      <c r="W265" s="384"/>
      <c r="AL265" s="294"/>
    </row>
    <row r="266" spans="2:38">
      <c r="B266" s="369">
        <v>201</v>
      </c>
      <c r="C266" s="385"/>
      <c r="D266" s="384"/>
      <c r="S266" s="294"/>
      <c r="U266" s="369">
        <v>201</v>
      </c>
      <c r="V266" s="385"/>
      <c r="W266" s="384"/>
      <c r="AL266" s="294"/>
    </row>
    <row r="267" spans="2:38">
      <c r="B267" s="369">
        <v>202</v>
      </c>
      <c r="C267" s="385"/>
      <c r="D267" s="384"/>
      <c r="S267" s="294"/>
      <c r="U267" s="369">
        <v>202</v>
      </c>
      <c r="V267" s="385"/>
      <c r="W267" s="384"/>
      <c r="AL267" s="294"/>
    </row>
    <row r="268" spans="2:38">
      <c r="B268" s="369">
        <v>203</v>
      </c>
      <c r="C268" s="385"/>
      <c r="D268" s="384"/>
      <c r="S268" s="294"/>
      <c r="U268" s="369">
        <v>203</v>
      </c>
      <c r="V268" s="385"/>
      <c r="W268" s="384"/>
      <c r="AL268" s="294"/>
    </row>
    <row r="269" spans="2:38">
      <c r="B269" s="369">
        <v>204</v>
      </c>
      <c r="C269" s="385"/>
      <c r="D269" s="384"/>
      <c r="S269" s="294"/>
      <c r="U269" s="369">
        <v>204</v>
      </c>
      <c r="V269" s="385"/>
      <c r="W269" s="384"/>
      <c r="AL269" s="294"/>
    </row>
    <row r="270" spans="2:38">
      <c r="B270" s="369">
        <v>205</v>
      </c>
      <c r="C270" s="385"/>
      <c r="D270" s="384"/>
      <c r="S270" s="294"/>
      <c r="U270" s="369">
        <v>205</v>
      </c>
      <c r="V270" s="385"/>
      <c r="W270" s="384"/>
      <c r="AL270" s="294"/>
    </row>
    <row r="271" spans="2:38">
      <c r="B271" s="369">
        <v>206</v>
      </c>
      <c r="C271" s="385"/>
      <c r="D271" s="384"/>
      <c r="S271" s="294"/>
      <c r="U271" s="369">
        <v>206</v>
      </c>
      <c r="V271" s="385"/>
      <c r="W271" s="384"/>
      <c r="AL271" s="294"/>
    </row>
    <row r="272" spans="2:38">
      <c r="B272" s="369">
        <v>207</v>
      </c>
      <c r="C272" s="385"/>
      <c r="D272" s="384"/>
      <c r="S272" s="294"/>
      <c r="U272" s="369">
        <v>207</v>
      </c>
      <c r="V272" s="385"/>
      <c r="W272" s="384"/>
      <c r="AL272" s="294"/>
    </row>
    <row r="273" spans="2:38">
      <c r="B273" s="369">
        <v>208</v>
      </c>
      <c r="C273" s="385"/>
      <c r="D273" s="384"/>
      <c r="S273" s="294"/>
      <c r="U273" s="369">
        <v>208</v>
      </c>
      <c r="V273" s="385"/>
      <c r="W273" s="384"/>
      <c r="AL273" s="294"/>
    </row>
    <row r="274" spans="2:38">
      <c r="B274" s="369">
        <v>209</v>
      </c>
      <c r="C274" s="385"/>
      <c r="D274" s="384"/>
      <c r="S274" s="294"/>
      <c r="U274" s="369">
        <v>209</v>
      </c>
      <c r="V274" s="385"/>
      <c r="W274" s="384"/>
      <c r="AL274" s="294"/>
    </row>
    <row r="275" spans="2:38">
      <c r="B275" s="369">
        <v>210</v>
      </c>
      <c r="C275" s="385"/>
      <c r="D275" s="384"/>
      <c r="S275" s="294"/>
      <c r="U275" s="369">
        <v>210</v>
      </c>
      <c r="V275" s="385"/>
      <c r="W275" s="384"/>
      <c r="AL275" s="294"/>
    </row>
    <row r="276" spans="2:38">
      <c r="B276" s="369">
        <v>211</v>
      </c>
      <c r="C276" s="385"/>
      <c r="D276" s="384"/>
      <c r="S276" s="294"/>
      <c r="U276" s="369">
        <v>211</v>
      </c>
      <c r="V276" s="385"/>
      <c r="W276" s="384"/>
      <c r="AL276" s="294"/>
    </row>
    <row r="277" spans="2:38">
      <c r="B277" s="369">
        <v>212</v>
      </c>
      <c r="C277" s="385"/>
      <c r="D277" s="384"/>
      <c r="S277" s="294"/>
      <c r="U277" s="369">
        <v>212</v>
      </c>
      <c r="V277" s="385"/>
      <c r="W277" s="384"/>
      <c r="AL277" s="294"/>
    </row>
    <row r="278" spans="2:38">
      <c r="B278" s="369">
        <v>213</v>
      </c>
      <c r="C278" s="385"/>
      <c r="D278" s="384"/>
      <c r="S278" s="294"/>
      <c r="U278" s="369">
        <v>213</v>
      </c>
      <c r="V278" s="385"/>
      <c r="W278" s="384"/>
      <c r="AL278" s="294"/>
    </row>
    <row r="279" spans="2:38">
      <c r="B279" s="369">
        <v>214</v>
      </c>
      <c r="C279" s="385"/>
      <c r="D279" s="384"/>
      <c r="S279" s="294"/>
      <c r="U279" s="369">
        <v>214</v>
      </c>
      <c r="V279" s="385"/>
      <c r="W279" s="384"/>
      <c r="AL279" s="294"/>
    </row>
    <row r="280" spans="2:38">
      <c r="B280" s="369">
        <v>215</v>
      </c>
      <c r="C280" s="385"/>
      <c r="D280" s="384"/>
      <c r="S280" s="294"/>
      <c r="U280" s="369">
        <v>215</v>
      </c>
      <c r="V280" s="385"/>
      <c r="W280" s="384"/>
      <c r="AL280" s="294"/>
    </row>
    <row r="281" spans="2:38">
      <c r="B281" s="369">
        <v>216</v>
      </c>
      <c r="C281" s="385"/>
      <c r="D281" s="384"/>
      <c r="S281" s="294"/>
      <c r="U281" s="369">
        <v>216</v>
      </c>
      <c r="V281" s="385"/>
      <c r="W281" s="384"/>
      <c r="AL281" s="294"/>
    </row>
    <row r="282" spans="2:38">
      <c r="B282" s="369">
        <v>217</v>
      </c>
      <c r="C282" s="385"/>
      <c r="D282" s="384"/>
      <c r="S282" s="294"/>
      <c r="U282" s="369">
        <v>217</v>
      </c>
      <c r="V282" s="385"/>
      <c r="W282" s="384"/>
      <c r="AL282" s="294"/>
    </row>
    <row r="283" spans="2:38">
      <c r="B283" s="369">
        <v>218</v>
      </c>
      <c r="C283" s="385"/>
      <c r="D283" s="384"/>
      <c r="S283" s="294"/>
      <c r="U283" s="369">
        <v>218</v>
      </c>
      <c r="V283" s="385"/>
      <c r="W283" s="384"/>
      <c r="AL283" s="294"/>
    </row>
    <row r="284" spans="2:38">
      <c r="B284" s="369">
        <v>219</v>
      </c>
      <c r="C284" s="385"/>
      <c r="D284" s="384"/>
      <c r="S284" s="294"/>
      <c r="U284" s="369">
        <v>219</v>
      </c>
      <c r="V284" s="385"/>
      <c r="W284" s="384"/>
      <c r="AL284" s="294"/>
    </row>
    <row r="285" spans="2:38">
      <c r="B285" s="369">
        <v>220</v>
      </c>
      <c r="C285" s="385"/>
      <c r="D285" s="384"/>
      <c r="S285" s="294"/>
      <c r="U285" s="369">
        <v>220</v>
      </c>
      <c r="V285" s="385"/>
      <c r="W285" s="384"/>
      <c r="AL285" s="294"/>
    </row>
    <row r="286" spans="2:38">
      <c r="B286" s="369">
        <v>221</v>
      </c>
      <c r="C286" s="385"/>
      <c r="D286" s="384"/>
      <c r="S286" s="294"/>
      <c r="U286" s="369">
        <v>221</v>
      </c>
      <c r="V286" s="385"/>
      <c r="W286" s="384"/>
      <c r="AL286" s="294"/>
    </row>
    <row r="287" spans="2:38">
      <c r="B287" s="369">
        <v>222</v>
      </c>
      <c r="C287" s="385"/>
      <c r="D287" s="384"/>
      <c r="S287" s="294"/>
      <c r="U287" s="369">
        <v>222</v>
      </c>
      <c r="V287" s="385"/>
      <c r="W287" s="384"/>
      <c r="AL287" s="294"/>
    </row>
    <row r="288" spans="2:38">
      <c r="B288" s="369">
        <v>223</v>
      </c>
      <c r="C288" s="385"/>
      <c r="D288" s="384"/>
      <c r="S288" s="294"/>
      <c r="U288" s="369">
        <v>223</v>
      </c>
      <c r="V288" s="385"/>
      <c r="W288" s="384"/>
      <c r="AL288" s="294"/>
    </row>
    <row r="289" spans="2:38">
      <c r="B289" s="369">
        <v>224</v>
      </c>
      <c r="C289" s="385"/>
      <c r="D289" s="384"/>
      <c r="S289" s="294"/>
      <c r="U289" s="369">
        <v>224</v>
      </c>
      <c r="V289" s="385"/>
      <c r="W289" s="384"/>
      <c r="AL289" s="294"/>
    </row>
    <row r="290" spans="2:38">
      <c r="B290" s="369">
        <v>225</v>
      </c>
      <c r="C290" s="385"/>
      <c r="D290" s="384"/>
      <c r="S290" s="294"/>
      <c r="U290" s="369">
        <v>225</v>
      </c>
      <c r="V290" s="385"/>
      <c r="W290" s="384"/>
      <c r="AL290" s="294"/>
    </row>
    <row r="291" spans="2:38">
      <c r="B291" s="369">
        <v>226</v>
      </c>
      <c r="C291" s="385"/>
      <c r="D291" s="384"/>
      <c r="S291" s="294"/>
      <c r="U291" s="369">
        <v>226</v>
      </c>
      <c r="V291" s="385"/>
      <c r="W291" s="384"/>
      <c r="AL291" s="294"/>
    </row>
    <row r="292" spans="2:38">
      <c r="B292" s="369">
        <v>227</v>
      </c>
      <c r="C292" s="385"/>
      <c r="D292" s="384"/>
      <c r="S292" s="294"/>
      <c r="U292" s="369">
        <v>227</v>
      </c>
      <c r="V292" s="385"/>
      <c r="W292" s="384"/>
      <c r="AL292" s="294"/>
    </row>
    <row r="293" spans="2:38">
      <c r="B293" s="369">
        <v>228</v>
      </c>
      <c r="C293" s="385"/>
      <c r="D293" s="384"/>
      <c r="S293" s="294"/>
      <c r="U293" s="369">
        <v>228</v>
      </c>
      <c r="V293" s="385"/>
      <c r="W293" s="384"/>
      <c r="AL293" s="294"/>
    </row>
    <row r="294" spans="2:38">
      <c r="B294" s="369">
        <v>229</v>
      </c>
      <c r="C294" s="385"/>
      <c r="D294" s="384"/>
      <c r="S294" s="294"/>
      <c r="U294" s="369">
        <v>229</v>
      </c>
      <c r="V294" s="385"/>
      <c r="W294" s="384"/>
      <c r="AL294" s="294"/>
    </row>
    <row r="295" spans="2:38">
      <c r="B295" s="369">
        <v>230</v>
      </c>
      <c r="C295" s="385"/>
      <c r="D295" s="384"/>
      <c r="S295" s="294"/>
      <c r="U295" s="369">
        <v>230</v>
      </c>
      <c r="V295" s="385"/>
      <c r="W295" s="384"/>
      <c r="AL295" s="294"/>
    </row>
    <row r="296" spans="2:38">
      <c r="B296" s="369">
        <v>231</v>
      </c>
      <c r="C296" s="385"/>
      <c r="D296" s="384"/>
      <c r="S296" s="294"/>
      <c r="U296" s="369">
        <v>231</v>
      </c>
      <c r="V296" s="385"/>
      <c r="W296" s="384"/>
      <c r="AL296" s="294"/>
    </row>
    <row r="297" spans="2:38">
      <c r="B297" s="369">
        <v>232</v>
      </c>
      <c r="C297" s="385"/>
      <c r="D297" s="384"/>
      <c r="S297" s="294"/>
      <c r="U297" s="369">
        <v>232</v>
      </c>
      <c r="V297" s="385"/>
      <c r="W297" s="384"/>
      <c r="AL297" s="294"/>
    </row>
    <row r="298" spans="2:38">
      <c r="B298" s="369">
        <v>233</v>
      </c>
      <c r="C298" s="385"/>
      <c r="D298" s="384"/>
      <c r="S298" s="294"/>
      <c r="U298" s="369">
        <v>233</v>
      </c>
      <c r="V298" s="385"/>
      <c r="W298" s="384"/>
      <c r="AL298" s="294"/>
    </row>
    <row r="299" spans="2:38">
      <c r="B299" s="369">
        <v>234</v>
      </c>
      <c r="C299" s="385"/>
      <c r="D299" s="384"/>
      <c r="S299" s="294"/>
      <c r="U299" s="369">
        <v>234</v>
      </c>
      <c r="V299" s="385"/>
      <c r="W299" s="384"/>
      <c r="AL299" s="294"/>
    </row>
    <row r="300" spans="2:38">
      <c r="B300" s="369">
        <v>235</v>
      </c>
      <c r="C300" s="385"/>
      <c r="D300" s="384"/>
      <c r="S300" s="294"/>
      <c r="U300" s="369">
        <v>235</v>
      </c>
      <c r="V300" s="385"/>
      <c r="W300" s="384"/>
      <c r="AL300" s="294"/>
    </row>
    <row r="301" spans="2:38">
      <c r="B301" s="369">
        <v>236</v>
      </c>
      <c r="C301" s="385"/>
      <c r="D301" s="384"/>
      <c r="S301" s="294"/>
      <c r="U301" s="369">
        <v>236</v>
      </c>
      <c r="V301" s="385"/>
      <c r="W301" s="384"/>
      <c r="AL301" s="294"/>
    </row>
    <row r="302" spans="2:38">
      <c r="B302" s="369">
        <v>237</v>
      </c>
      <c r="C302" s="385"/>
      <c r="D302" s="384"/>
      <c r="S302" s="294"/>
      <c r="U302" s="369">
        <v>237</v>
      </c>
      <c r="V302" s="385"/>
      <c r="W302" s="384"/>
      <c r="AL302" s="294"/>
    </row>
    <row r="303" spans="2:38">
      <c r="B303" s="369">
        <v>238</v>
      </c>
      <c r="C303" s="385"/>
      <c r="D303" s="384"/>
      <c r="S303" s="294"/>
      <c r="U303" s="369">
        <v>238</v>
      </c>
      <c r="V303" s="385"/>
      <c r="W303" s="384"/>
      <c r="AL303" s="294"/>
    </row>
    <row r="304" spans="2:38">
      <c r="B304" s="369">
        <v>239</v>
      </c>
      <c r="C304" s="385"/>
      <c r="D304" s="384"/>
      <c r="S304" s="294"/>
      <c r="U304" s="369">
        <v>239</v>
      </c>
      <c r="V304" s="385"/>
      <c r="W304" s="384"/>
      <c r="AL304" s="294"/>
    </row>
    <row r="305" spans="2:38">
      <c r="B305" s="369">
        <v>240</v>
      </c>
      <c r="C305" s="385"/>
      <c r="D305" s="384"/>
      <c r="S305" s="294"/>
      <c r="U305" s="369">
        <v>240</v>
      </c>
      <c r="V305" s="385"/>
      <c r="W305" s="384"/>
      <c r="AL305" s="294"/>
    </row>
    <row r="306" spans="2:38">
      <c r="B306" s="369">
        <v>241</v>
      </c>
      <c r="C306" s="385"/>
      <c r="D306" s="384"/>
      <c r="S306" s="294"/>
      <c r="U306" s="369">
        <v>241</v>
      </c>
      <c r="V306" s="385"/>
      <c r="W306" s="384"/>
      <c r="AL306" s="294"/>
    </row>
    <row r="307" spans="2:38">
      <c r="B307" s="369">
        <v>242</v>
      </c>
      <c r="C307" s="385"/>
      <c r="D307" s="384"/>
      <c r="S307" s="294"/>
      <c r="U307" s="369">
        <v>242</v>
      </c>
      <c r="V307" s="385"/>
      <c r="W307" s="384"/>
      <c r="AL307" s="294"/>
    </row>
    <row r="308" spans="2:38">
      <c r="B308" s="369">
        <v>243</v>
      </c>
      <c r="C308" s="385"/>
      <c r="D308" s="384"/>
      <c r="S308" s="294"/>
      <c r="U308" s="369">
        <v>243</v>
      </c>
      <c r="V308" s="385"/>
      <c r="W308" s="384"/>
      <c r="AL308" s="294"/>
    </row>
    <row r="309" spans="2:38">
      <c r="B309" s="369">
        <v>244</v>
      </c>
      <c r="C309" s="385"/>
      <c r="D309" s="384"/>
      <c r="S309" s="294"/>
      <c r="U309" s="369">
        <v>244</v>
      </c>
      <c r="V309" s="385"/>
      <c r="W309" s="384"/>
      <c r="AL309" s="294"/>
    </row>
    <row r="310" spans="2:38">
      <c r="B310" s="369">
        <v>245</v>
      </c>
      <c r="C310" s="385"/>
      <c r="D310" s="384"/>
      <c r="S310" s="294"/>
      <c r="U310" s="369">
        <v>245</v>
      </c>
      <c r="V310" s="385"/>
      <c r="W310" s="384"/>
      <c r="AL310" s="294"/>
    </row>
    <row r="311" spans="2:38">
      <c r="B311" s="369">
        <v>246</v>
      </c>
      <c r="C311" s="385"/>
      <c r="D311" s="384"/>
      <c r="S311" s="294"/>
      <c r="U311" s="369">
        <v>246</v>
      </c>
      <c r="V311" s="385"/>
      <c r="W311" s="384"/>
      <c r="AL311" s="294"/>
    </row>
    <row r="312" spans="2:38">
      <c r="B312" s="369">
        <v>247</v>
      </c>
      <c r="C312" s="385"/>
      <c r="D312" s="384"/>
      <c r="S312" s="294"/>
      <c r="U312" s="369">
        <v>247</v>
      </c>
      <c r="V312" s="385"/>
      <c r="W312" s="384"/>
      <c r="AL312" s="294"/>
    </row>
    <row r="313" spans="2:38">
      <c r="B313" s="369">
        <v>248</v>
      </c>
      <c r="C313" s="385"/>
      <c r="D313" s="384"/>
      <c r="S313" s="294"/>
      <c r="U313" s="369">
        <v>248</v>
      </c>
      <c r="V313" s="385"/>
      <c r="W313" s="384"/>
      <c r="AL313" s="294"/>
    </row>
    <row r="314" spans="2:38">
      <c r="B314" s="369">
        <v>249</v>
      </c>
      <c r="C314" s="385"/>
      <c r="D314" s="384"/>
      <c r="S314" s="294"/>
      <c r="U314" s="369">
        <v>249</v>
      </c>
      <c r="V314" s="385"/>
      <c r="W314" s="384"/>
      <c r="AL314" s="294"/>
    </row>
    <row r="315" spans="2:38">
      <c r="B315" s="369">
        <v>250</v>
      </c>
      <c r="C315" s="385"/>
      <c r="D315" s="384"/>
      <c r="S315" s="294"/>
      <c r="U315" s="369">
        <v>250</v>
      </c>
      <c r="V315" s="385"/>
      <c r="W315" s="384"/>
      <c r="AL315" s="294"/>
    </row>
    <row r="316" spans="2:38">
      <c r="B316" s="369">
        <v>251</v>
      </c>
      <c r="C316" s="385"/>
      <c r="D316" s="384"/>
      <c r="S316" s="294"/>
      <c r="U316" s="369">
        <v>251</v>
      </c>
      <c r="V316" s="385"/>
      <c r="W316" s="384"/>
      <c r="AL316" s="294"/>
    </row>
    <row r="317" spans="2:38">
      <c r="B317" s="369">
        <v>252</v>
      </c>
      <c r="C317" s="385"/>
      <c r="D317" s="384"/>
      <c r="S317" s="294"/>
      <c r="U317" s="369">
        <v>252</v>
      </c>
      <c r="V317" s="385"/>
      <c r="W317" s="384"/>
      <c r="AL317" s="294"/>
    </row>
    <row r="318" spans="2:38">
      <c r="B318" s="369">
        <v>253</v>
      </c>
      <c r="C318" s="385"/>
      <c r="D318" s="384"/>
      <c r="S318" s="294"/>
      <c r="U318" s="369">
        <v>253</v>
      </c>
      <c r="V318" s="385"/>
      <c r="W318" s="384"/>
      <c r="AL318" s="294"/>
    </row>
    <row r="319" spans="2:38">
      <c r="B319" s="369">
        <v>254</v>
      </c>
      <c r="C319" s="385"/>
      <c r="D319" s="384"/>
      <c r="S319" s="294"/>
      <c r="U319" s="369">
        <v>254</v>
      </c>
      <c r="V319" s="385"/>
      <c r="W319" s="384"/>
      <c r="AL319" s="294"/>
    </row>
    <row r="320" spans="2:38">
      <c r="B320" s="369">
        <v>255</v>
      </c>
      <c r="C320" s="385"/>
      <c r="D320" s="384"/>
      <c r="S320" s="294"/>
      <c r="U320" s="369">
        <v>255</v>
      </c>
      <c r="V320" s="385"/>
      <c r="W320" s="384"/>
      <c r="AL320" s="294"/>
    </row>
    <row r="321" spans="2:38">
      <c r="B321" s="369">
        <v>256</v>
      </c>
      <c r="C321" s="385"/>
      <c r="D321" s="384"/>
      <c r="S321" s="294"/>
      <c r="U321" s="369">
        <v>256</v>
      </c>
      <c r="V321" s="385"/>
      <c r="W321" s="384"/>
      <c r="AL321" s="294"/>
    </row>
    <row r="322" spans="2:38">
      <c r="B322" s="369">
        <v>257</v>
      </c>
      <c r="C322" s="385"/>
      <c r="D322" s="384"/>
      <c r="S322" s="294"/>
      <c r="U322" s="369">
        <v>257</v>
      </c>
      <c r="V322" s="385"/>
      <c r="W322" s="384"/>
      <c r="AL322" s="294"/>
    </row>
    <row r="323" spans="2:38">
      <c r="B323" s="369">
        <v>258</v>
      </c>
      <c r="C323" s="385"/>
      <c r="D323" s="384"/>
      <c r="S323" s="294"/>
      <c r="U323" s="369">
        <v>258</v>
      </c>
      <c r="V323" s="385"/>
      <c r="W323" s="384"/>
      <c r="AL323" s="294"/>
    </row>
    <row r="324" spans="2:38">
      <c r="B324" s="369">
        <v>259</v>
      </c>
      <c r="C324" s="385"/>
      <c r="D324" s="384"/>
      <c r="S324" s="294"/>
      <c r="U324" s="369">
        <v>259</v>
      </c>
      <c r="V324" s="385"/>
      <c r="W324" s="384"/>
      <c r="AL324" s="294"/>
    </row>
    <row r="325" spans="2:38">
      <c r="B325" s="369">
        <v>260</v>
      </c>
      <c r="C325" s="385"/>
      <c r="D325" s="384"/>
      <c r="S325" s="294"/>
      <c r="U325" s="369">
        <v>260</v>
      </c>
      <c r="V325" s="385"/>
      <c r="W325" s="384"/>
      <c r="AL325" s="294"/>
    </row>
    <row r="326" spans="2:38">
      <c r="B326" s="369">
        <v>261</v>
      </c>
      <c r="C326" s="385"/>
      <c r="D326" s="384"/>
      <c r="S326" s="294"/>
      <c r="U326" s="369">
        <v>261</v>
      </c>
      <c r="V326" s="385"/>
      <c r="W326" s="384"/>
      <c r="AL326" s="294"/>
    </row>
    <row r="327" spans="2:38">
      <c r="B327" s="369">
        <v>262</v>
      </c>
      <c r="C327" s="385"/>
      <c r="D327" s="384"/>
      <c r="S327" s="294"/>
      <c r="U327" s="369">
        <v>262</v>
      </c>
      <c r="V327" s="385"/>
      <c r="W327" s="384"/>
      <c r="AL327" s="294"/>
    </row>
    <row r="328" spans="2:38">
      <c r="B328" s="369">
        <v>263</v>
      </c>
      <c r="C328" s="385"/>
      <c r="D328" s="384"/>
      <c r="S328" s="294"/>
      <c r="U328" s="369">
        <v>263</v>
      </c>
      <c r="V328" s="385"/>
      <c r="W328" s="384"/>
      <c r="AL328" s="294"/>
    </row>
    <row r="329" spans="2:38">
      <c r="B329" s="369">
        <v>264</v>
      </c>
      <c r="C329" s="385"/>
      <c r="D329" s="384"/>
      <c r="S329" s="294"/>
      <c r="U329" s="369">
        <v>264</v>
      </c>
      <c r="V329" s="385"/>
      <c r="W329" s="384"/>
      <c r="AL329" s="294"/>
    </row>
    <row r="330" spans="2:38">
      <c r="B330" s="369">
        <v>265</v>
      </c>
      <c r="C330" s="385"/>
      <c r="D330" s="384"/>
      <c r="S330" s="294"/>
      <c r="U330" s="369">
        <v>265</v>
      </c>
      <c r="V330" s="385"/>
      <c r="W330" s="384"/>
      <c r="AL330" s="294"/>
    </row>
    <row r="331" spans="2:38">
      <c r="B331" s="369">
        <v>266</v>
      </c>
      <c r="C331" s="385"/>
      <c r="D331" s="384"/>
      <c r="S331" s="294"/>
      <c r="U331" s="369">
        <v>266</v>
      </c>
      <c r="V331" s="385"/>
      <c r="W331" s="384"/>
      <c r="AL331" s="294"/>
    </row>
    <row r="332" spans="2:38">
      <c r="B332" s="369">
        <v>267</v>
      </c>
      <c r="C332" s="385"/>
      <c r="D332" s="384"/>
      <c r="S332" s="294"/>
      <c r="U332" s="369">
        <v>267</v>
      </c>
      <c r="V332" s="385"/>
      <c r="W332" s="384"/>
      <c r="AL332" s="294"/>
    </row>
    <row r="333" spans="2:38">
      <c r="B333" s="369">
        <v>268</v>
      </c>
      <c r="C333" s="385"/>
      <c r="D333" s="384"/>
      <c r="S333" s="294"/>
      <c r="U333" s="369">
        <v>268</v>
      </c>
      <c r="V333" s="385"/>
      <c r="W333" s="384"/>
      <c r="AL333" s="294"/>
    </row>
    <row r="334" spans="2:38">
      <c r="B334" s="369">
        <v>269</v>
      </c>
      <c r="C334" s="385"/>
      <c r="D334" s="384"/>
      <c r="S334" s="294"/>
      <c r="U334" s="369">
        <v>269</v>
      </c>
      <c r="V334" s="385"/>
      <c r="W334" s="384"/>
      <c r="AL334" s="294"/>
    </row>
    <row r="335" spans="2:38">
      <c r="B335" s="369">
        <v>270</v>
      </c>
      <c r="C335" s="385"/>
      <c r="D335" s="384"/>
      <c r="S335" s="294"/>
      <c r="U335" s="369">
        <v>270</v>
      </c>
      <c r="V335" s="385"/>
      <c r="W335" s="384"/>
      <c r="AL335" s="294"/>
    </row>
    <row r="336" spans="2:38">
      <c r="B336" s="369">
        <v>271</v>
      </c>
      <c r="C336" s="385"/>
      <c r="D336" s="384"/>
      <c r="S336" s="294"/>
      <c r="U336" s="369">
        <v>271</v>
      </c>
      <c r="V336" s="385"/>
      <c r="W336" s="384"/>
      <c r="AL336" s="294"/>
    </row>
    <row r="337" spans="2:38">
      <c r="B337" s="369">
        <v>272</v>
      </c>
      <c r="C337" s="385"/>
      <c r="D337" s="384"/>
      <c r="S337" s="294"/>
      <c r="U337" s="369">
        <v>272</v>
      </c>
      <c r="V337" s="385"/>
      <c r="W337" s="384"/>
      <c r="AL337" s="294"/>
    </row>
    <row r="338" spans="2:38">
      <c r="B338" s="369">
        <v>273</v>
      </c>
      <c r="C338" s="385"/>
      <c r="D338" s="384"/>
      <c r="S338" s="294"/>
      <c r="U338" s="369">
        <v>273</v>
      </c>
      <c r="V338" s="385"/>
      <c r="W338" s="384"/>
      <c r="AL338" s="294"/>
    </row>
    <row r="339" spans="2:38">
      <c r="B339" s="369">
        <v>274</v>
      </c>
      <c r="C339" s="385"/>
      <c r="D339" s="384"/>
      <c r="S339" s="294"/>
      <c r="U339" s="369">
        <v>274</v>
      </c>
      <c r="V339" s="385"/>
      <c r="W339" s="384"/>
      <c r="AL339" s="294"/>
    </row>
    <row r="340" spans="2:38">
      <c r="B340" s="369">
        <v>275</v>
      </c>
      <c r="C340" s="385"/>
      <c r="D340" s="384"/>
      <c r="S340" s="294"/>
      <c r="U340" s="369">
        <v>275</v>
      </c>
      <c r="V340" s="385"/>
      <c r="W340" s="384"/>
      <c r="AL340" s="294"/>
    </row>
    <row r="341" spans="2:38">
      <c r="B341" s="369">
        <v>276</v>
      </c>
      <c r="C341" s="385"/>
      <c r="D341" s="384"/>
      <c r="S341" s="294"/>
      <c r="U341" s="369">
        <v>276</v>
      </c>
      <c r="V341" s="385"/>
      <c r="W341" s="384"/>
      <c r="AL341" s="294"/>
    </row>
    <row r="342" spans="2:38">
      <c r="B342" s="369">
        <v>277</v>
      </c>
      <c r="C342" s="385"/>
      <c r="D342" s="384"/>
      <c r="S342" s="294"/>
      <c r="U342" s="369">
        <v>277</v>
      </c>
      <c r="V342" s="385"/>
      <c r="W342" s="384"/>
      <c r="AL342" s="294"/>
    </row>
    <row r="343" spans="2:38">
      <c r="B343" s="369">
        <v>278</v>
      </c>
      <c r="C343" s="385"/>
      <c r="D343" s="384"/>
      <c r="S343" s="294"/>
      <c r="U343" s="369">
        <v>278</v>
      </c>
      <c r="V343" s="385"/>
      <c r="W343" s="384"/>
      <c r="AL343" s="294"/>
    </row>
    <row r="344" spans="2:38">
      <c r="B344" s="369">
        <v>279</v>
      </c>
      <c r="C344" s="385"/>
      <c r="D344" s="384"/>
      <c r="S344" s="294"/>
      <c r="U344" s="369">
        <v>279</v>
      </c>
      <c r="V344" s="385"/>
      <c r="W344" s="384"/>
      <c r="AL344" s="294"/>
    </row>
    <row r="345" spans="2:38">
      <c r="B345" s="369">
        <v>280</v>
      </c>
      <c r="C345" s="385"/>
      <c r="D345" s="384"/>
      <c r="S345" s="294"/>
      <c r="U345" s="369">
        <v>280</v>
      </c>
      <c r="V345" s="385"/>
      <c r="W345" s="384"/>
      <c r="AL345" s="294"/>
    </row>
    <row r="346" spans="2:38">
      <c r="B346" s="369">
        <v>281</v>
      </c>
      <c r="C346" s="385"/>
      <c r="D346" s="384"/>
      <c r="S346" s="294"/>
      <c r="U346" s="369">
        <v>281</v>
      </c>
      <c r="V346" s="385"/>
      <c r="W346" s="384"/>
      <c r="AL346" s="294"/>
    </row>
    <row r="347" spans="2:38">
      <c r="B347" s="369">
        <v>282</v>
      </c>
      <c r="C347" s="385"/>
      <c r="D347" s="384"/>
      <c r="S347" s="294"/>
      <c r="U347" s="369">
        <v>282</v>
      </c>
      <c r="V347" s="385"/>
      <c r="W347" s="384"/>
      <c r="AL347" s="294"/>
    </row>
    <row r="348" spans="2:38">
      <c r="B348" s="369">
        <v>283</v>
      </c>
      <c r="C348" s="385"/>
      <c r="D348" s="384"/>
      <c r="S348" s="294"/>
      <c r="U348" s="369">
        <v>283</v>
      </c>
      <c r="V348" s="385"/>
      <c r="W348" s="384"/>
      <c r="AL348" s="294"/>
    </row>
    <row r="349" spans="2:38">
      <c r="B349" s="369">
        <v>284</v>
      </c>
      <c r="C349" s="385"/>
      <c r="D349" s="384"/>
      <c r="S349" s="294"/>
      <c r="U349" s="369">
        <v>284</v>
      </c>
      <c r="V349" s="385"/>
      <c r="W349" s="384"/>
      <c r="AL349" s="294"/>
    </row>
    <row r="350" spans="2:38">
      <c r="B350" s="369">
        <v>285</v>
      </c>
      <c r="C350" s="385"/>
      <c r="D350" s="384"/>
      <c r="S350" s="294"/>
      <c r="U350" s="369">
        <v>285</v>
      </c>
      <c r="V350" s="385"/>
      <c r="W350" s="384"/>
      <c r="AL350" s="294"/>
    </row>
    <row r="351" spans="2:38">
      <c r="B351" s="369">
        <v>286</v>
      </c>
      <c r="C351" s="385"/>
      <c r="D351" s="384"/>
      <c r="S351" s="294"/>
      <c r="U351" s="369">
        <v>286</v>
      </c>
      <c r="V351" s="385"/>
      <c r="W351" s="384"/>
      <c r="AL351" s="294"/>
    </row>
    <row r="352" spans="2:38">
      <c r="B352" s="369">
        <v>287</v>
      </c>
      <c r="C352" s="385"/>
      <c r="D352" s="384"/>
      <c r="S352" s="294"/>
      <c r="U352" s="369">
        <v>287</v>
      </c>
      <c r="V352" s="385"/>
      <c r="W352" s="384"/>
      <c r="AL352" s="294"/>
    </row>
    <row r="353" spans="1:38">
      <c r="B353" s="369">
        <v>288</v>
      </c>
      <c r="C353" s="385"/>
      <c r="D353" s="384"/>
      <c r="S353" s="294"/>
      <c r="U353" s="369">
        <v>288</v>
      </c>
      <c r="V353" s="385"/>
      <c r="W353" s="384"/>
      <c r="AL353" s="294"/>
    </row>
    <row r="354" spans="1:38">
      <c r="B354" s="369">
        <v>289</v>
      </c>
      <c r="C354" s="385"/>
      <c r="D354" s="384"/>
      <c r="S354" s="294"/>
      <c r="U354" s="369">
        <v>289</v>
      </c>
      <c r="V354" s="385"/>
      <c r="W354" s="384"/>
      <c r="AL354" s="294"/>
    </row>
    <row r="355" spans="1:38">
      <c r="B355" s="369">
        <v>290</v>
      </c>
      <c r="C355" s="385"/>
      <c r="D355" s="384"/>
      <c r="S355" s="294"/>
      <c r="U355" s="369">
        <v>290</v>
      </c>
      <c r="V355" s="385"/>
      <c r="W355" s="384"/>
      <c r="AL355" s="294"/>
    </row>
    <row r="356" spans="1:38">
      <c r="B356" s="369">
        <v>291</v>
      </c>
      <c r="C356" s="385"/>
      <c r="D356" s="384"/>
      <c r="S356" s="294"/>
      <c r="U356" s="369">
        <v>291</v>
      </c>
      <c r="V356" s="385"/>
      <c r="W356" s="384"/>
      <c r="AL356" s="294"/>
    </row>
    <row r="357" spans="1:38">
      <c r="B357" s="369">
        <v>292</v>
      </c>
      <c r="C357" s="385"/>
      <c r="D357" s="384"/>
      <c r="S357" s="294"/>
      <c r="U357" s="369">
        <v>292</v>
      </c>
      <c r="V357" s="385"/>
      <c r="W357" s="384"/>
      <c r="AL357" s="294"/>
    </row>
    <row r="358" spans="1:38">
      <c r="B358" s="369">
        <v>293</v>
      </c>
      <c r="C358" s="385"/>
      <c r="D358" s="384"/>
      <c r="S358" s="294"/>
      <c r="U358" s="369">
        <v>293</v>
      </c>
      <c r="V358" s="385"/>
      <c r="W358" s="384"/>
      <c r="AL358" s="294"/>
    </row>
    <row r="359" spans="1:38">
      <c r="B359" s="369">
        <v>294</v>
      </c>
      <c r="C359" s="385"/>
      <c r="D359" s="384"/>
      <c r="S359" s="294"/>
      <c r="U359" s="369">
        <v>294</v>
      </c>
      <c r="V359" s="385"/>
      <c r="W359" s="384"/>
      <c r="AL359" s="294"/>
    </row>
    <row r="360" spans="1:38">
      <c r="B360" s="369">
        <v>295</v>
      </c>
      <c r="C360" s="385"/>
      <c r="D360" s="384"/>
      <c r="S360" s="294"/>
      <c r="U360" s="369">
        <v>295</v>
      </c>
      <c r="V360" s="385"/>
      <c r="W360" s="384"/>
      <c r="AL360" s="294"/>
    </row>
    <row r="361" spans="1:38">
      <c r="B361" s="369">
        <v>296</v>
      </c>
      <c r="C361" s="385"/>
      <c r="D361" s="384"/>
      <c r="S361" s="294"/>
      <c r="U361" s="369">
        <v>296</v>
      </c>
      <c r="V361" s="385"/>
      <c r="W361" s="384"/>
      <c r="AL361" s="294"/>
    </row>
    <row r="362" spans="1:38">
      <c r="B362" s="369">
        <v>297</v>
      </c>
      <c r="C362" s="385"/>
      <c r="D362" s="384"/>
      <c r="S362" s="294"/>
      <c r="U362" s="369">
        <v>297</v>
      </c>
      <c r="V362" s="385"/>
      <c r="W362" s="384"/>
      <c r="AL362" s="294"/>
    </row>
    <row r="363" spans="1:38">
      <c r="B363" s="369">
        <v>298</v>
      </c>
      <c r="C363" s="385"/>
      <c r="D363" s="384"/>
      <c r="S363" s="294"/>
      <c r="U363" s="369">
        <v>298</v>
      </c>
      <c r="V363" s="385"/>
      <c r="W363" s="384"/>
      <c r="AL363" s="294"/>
    </row>
    <row r="364" spans="1:38">
      <c r="B364" s="369">
        <v>299</v>
      </c>
      <c r="C364" s="385"/>
      <c r="D364" s="384"/>
      <c r="S364" s="294"/>
      <c r="U364" s="369">
        <v>299</v>
      </c>
      <c r="V364" s="385"/>
      <c r="W364" s="384"/>
      <c r="AL364" s="294"/>
    </row>
    <row r="365" spans="1:38">
      <c r="B365" s="369">
        <v>300</v>
      </c>
      <c r="C365" s="385"/>
      <c r="D365" s="384"/>
      <c r="S365" s="294"/>
      <c r="U365" s="369">
        <v>300</v>
      </c>
      <c r="V365" s="385"/>
      <c r="W365" s="384"/>
      <c r="AL365" s="294"/>
    </row>
    <row r="366" spans="1:38">
      <c r="A366" s="28"/>
      <c r="B366" s="28"/>
      <c r="C366" s="28"/>
      <c r="D366" s="28"/>
      <c r="E366" s="28"/>
      <c r="F366" s="28"/>
      <c r="G366" s="28"/>
      <c r="H366" s="28"/>
      <c r="I366" s="28"/>
      <c r="J366" s="28"/>
      <c r="K366" s="28"/>
      <c r="L366" s="28"/>
      <c r="M366" s="28"/>
      <c r="N366" s="28"/>
      <c r="O366" s="28"/>
      <c r="P366" s="28"/>
      <c r="Q366" s="28"/>
      <c r="R366" s="28"/>
      <c r="S366" s="301"/>
      <c r="T366" s="28"/>
      <c r="U366" s="28"/>
      <c r="V366" s="28"/>
      <c r="W366" s="28"/>
      <c r="X366" s="28"/>
      <c r="Y366" s="28"/>
      <c r="Z366" s="28"/>
      <c r="AA366" s="28"/>
      <c r="AB366" s="28"/>
      <c r="AC366" s="28"/>
      <c r="AD366" s="28"/>
      <c r="AE366" s="28"/>
      <c r="AF366" s="28"/>
      <c r="AG366" s="28"/>
      <c r="AH366" s="28"/>
      <c r="AI366" s="28"/>
      <c r="AJ366" s="28"/>
      <c r="AK366" s="28"/>
      <c r="AL366" s="30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topLeftCell="A18"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9" t="s">
        <v>445</v>
      </c>
      <c r="B1" s="9"/>
      <c r="C1" s="9"/>
      <c r="D1" s="9"/>
      <c r="E1" s="9"/>
      <c r="F1" s="9"/>
      <c r="G1" s="9"/>
      <c r="H1" s="9"/>
      <c r="I1" s="9"/>
      <c r="J1" s="9"/>
      <c r="K1" s="9"/>
      <c r="L1" s="9"/>
      <c r="M1" s="9"/>
      <c r="N1" s="9"/>
      <c r="O1" s="9"/>
      <c r="P1" s="9"/>
      <c r="Q1" s="9"/>
      <c r="R1" s="9"/>
      <c r="S1" s="9"/>
      <c r="T1" s="9" t="s">
        <v>445</v>
      </c>
      <c r="U1" s="9"/>
      <c r="V1" s="9"/>
      <c r="W1" s="9"/>
      <c r="X1" s="9"/>
      <c r="Y1" s="9"/>
      <c r="Z1" s="9"/>
      <c r="AA1" s="9"/>
      <c r="AB1" s="9"/>
      <c r="AC1" s="9"/>
      <c r="AD1" s="9"/>
      <c r="AE1" s="9"/>
      <c r="AF1" s="9"/>
      <c r="AG1" s="9"/>
      <c r="AH1" s="9"/>
      <c r="AI1" s="9"/>
      <c r="AJ1" s="9"/>
      <c r="AK1" s="9"/>
      <c r="AL1" s="9"/>
    </row>
    <row r="2" spans="1:41">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
      </c>
      <c r="AI3" s="792"/>
      <c r="AJ3" s="792"/>
      <c r="AK3" s="792"/>
      <c r="AL3" s="792"/>
      <c r="AM3" s="391" t="s">
        <v>341</v>
      </c>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ht="17.25" customHeight="1">
      <c r="A6" s="327"/>
      <c r="B6" s="327"/>
      <c r="C6" s="72"/>
      <c r="D6" s="327"/>
      <c r="E6" s="72"/>
      <c r="F6" s="72"/>
      <c r="G6" s="72"/>
      <c r="H6" s="72"/>
      <c r="I6" s="72"/>
      <c r="J6" s="72"/>
      <c r="K6" s="72"/>
      <c r="L6" s="72"/>
      <c r="M6" s="72"/>
      <c r="N6" s="72"/>
      <c r="O6" s="72"/>
      <c r="P6" s="72"/>
      <c r="Q6" s="72"/>
      <c r="R6" s="72"/>
      <c r="S6" s="101"/>
      <c r="T6" s="327"/>
      <c r="U6" s="327"/>
      <c r="V6" s="72"/>
      <c r="W6" s="327"/>
      <c r="X6" s="72"/>
      <c r="Y6" s="72"/>
      <c r="Z6" s="72"/>
      <c r="AA6" s="72"/>
      <c r="AB6" s="72"/>
      <c r="AC6" s="72"/>
      <c r="AD6" s="72"/>
      <c r="AE6" s="72"/>
      <c r="AF6" s="72"/>
      <c r="AG6" s="72"/>
      <c r="AH6" s="72"/>
      <c r="AI6" s="72"/>
      <c r="AJ6" s="72"/>
      <c r="AK6" s="72"/>
      <c r="AL6" s="101"/>
    </row>
    <row r="7" spans="1:41">
      <c r="A7" s="327"/>
      <c r="B7" s="326" t="s">
        <v>367</v>
      </c>
      <c r="C7" s="72"/>
      <c r="D7" s="327"/>
      <c r="E7" s="72"/>
      <c r="F7" s="72"/>
      <c r="G7" s="72"/>
      <c r="H7" s="72"/>
      <c r="I7" s="72"/>
      <c r="J7" s="72"/>
      <c r="K7" s="72"/>
      <c r="L7" s="72"/>
      <c r="M7" s="72"/>
      <c r="N7" s="72"/>
      <c r="O7" s="72"/>
      <c r="P7" s="72"/>
      <c r="Q7" s="72"/>
      <c r="R7" s="72"/>
      <c r="S7" s="101"/>
      <c r="T7" s="327"/>
      <c r="U7" s="326" t="s">
        <v>367</v>
      </c>
      <c r="V7" s="72"/>
      <c r="W7" s="327"/>
      <c r="X7" s="72"/>
      <c r="Y7" s="72"/>
      <c r="Z7" s="72"/>
      <c r="AA7" s="72"/>
      <c r="AB7" s="72"/>
      <c r="AC7" s="72"/>
      <c r="AD7" s="72"/>
      <c r="AE7" s="72"/>
      <c r="AF7" s="72"/>
      <c r="AG7" s="72"/>
      <c r="AH7" s="72"/>
      <c r="AI7" s="72"/>
      <c r="AJ7" s="72"/>
      <c r="AK7" s="72"/>
      <c r="AL7" s="101"/>
    </row>
    <row r="8" spans="1:41">
      <c r="A8" s="327"/>
      <c r="B8" s="74"/>
      <c r="C8" s="72"/>
      <c r="D8" s="327"/>
      <c r="E8" s="72"/>
      <c r="F8" s="72"/>
      <c r="G8" s="72"/>
      <c r="H8" s="72"/>
      <c r="I8" s="72"/>
      <c r="J8" s="72"/>
      <c r="K8" s="72"/>
      <c r="L8" s="72"/>
      <c r="M8" s="72"/>
      <c r="N8" s="72"/>
      <c r="O8" s="72"/>
      <c r="P8" s="72"/>
      <c r="Q8" s="72"/>
      <c r="R8" s="72"/>
      <c r="S8" s="101"/>
      <c r="T8" s="327"/>
      <c r="U8" s="74"/>
      <c r="V8" s="72"/>
      <c r="W8" s="327"/>
      <c r="X8" s="72"/>
      <c r="Y8" s="72"/>
      <c r="Z8" s="72"/>
      <c r="AA8" s="72"/>
      <c r="AB8" s="72"/>
      <c r="AC8" s="72"/>
      <c r="AD8" s="72"/>
      <c r="AE8" s="72"/>
      <c r="AF8" s="72"/>
      <c r="AG8" s="72"/>
      <c r="AH8" s="72"/>
      <c r="AI8" s="72"/>
      <c r="AJ8" s="72"/>
      <c r="AK8" s="72"/>
      <c r="AL8" s="101"/>
    </row>
    <row r="9" spans="1:41">
      <c r="A9" s="327"/>
      <c r="B9" s="326" t="s">
        <v>368</v>
      </c>
      <c r="C9" s="72"/>
      <c r="D9" s="327"/>
      <c r="E9" s="72"/>
      <c r="F9" s="72"/>
      <c r="G9" s="72"/>
      <c r="H9" s="72"/>
      <c r="I9" s="72"/>
      <c r="J9" s="72"/>
      <c r="K9" s="72"/>
      <c r="L9" s="72"/>
      <c r="M9" s="72"/>
      <c r="N9" s="72"/>
      <c r="O9" s="72"/>
      <c r="P9" s="72"/>
      <c r="Q9" s="72"/>
      <c r="R9" s="72"/>
      <c r="S9" s="101"/>
      <c r="T9" s="327"/>
      <c r="U9" s="326" t="s">
        <v>368</v>
      </c>
      <c r="V9" s="72"/>
      <c r="W9" s="327"/>
      <c r="X9" s="72"/>
      <c r="Y9" s="72"/>
      <c r="Z9" s="72"/>
      <c r="AA9" s="72"/>
      <c r="AB9" s="72"/>
      <c r="AC9" s="72"/>
      <c r="AD9" s="72"/>
      <c r="AE9" s="72"/>
      <c r="AF9" s="72"/>
      <c r="AG9" s="72"/>
      <c r="AH9" s="72"/>
      <c r="AI9" s="72"/>
      <c r="AJ9" s="72"/>
      <c r="AK9" s="72"/>
      <c r="AL9" s="101"/>
    </row>
    <row r="10" spans="1:41">
      <c r="A10" s="327"/>
      <c r="B10" s="74"/>
      <c r="C10" s="72"/>
      <c r="D10" s="72"/>
      <c r="E10" s="72"/>
      <c r="F10" s="72"/>
      <c r="G10" s="72"/>
      <c r="H10" s="72"/>
      <c r="I10" s="72"/>
      <c r="J10" s="72"/>
      <c r="K10" s="72"/>
      <c r="L10" s="72"/>
      <c r="M10" s="72"/>
      <c r="N10" s="72"/>
      <c r="O10" s="72"/>
      <c r="P10" s="72"/>
      <c r="Q10" s="72"/>
      <c r="R10" s="72"/>
      <c r="S10" s="101"/>
      <c r="T10" s="327"/>
      <c r="U10" s="74"/>
      <c r="V10" s="72"/>
      <c r="W10" s="72"/>
      <c r="X10" s="72"/>
      <c r="Y10" s="72"/>
      <c r="Z10" s="72"/>
      <c r="AA10" s="72"/>
      <c r="AB10" s="72"/>
      <c r="AC10" s="72"/>
      <c r="AD10" s="72"/>
      <c r="AE10" s="72"/>
      <c r="AF10" s="72"/>
      <c r="AG10" s="72"/>
      <c r="AH10" s="72"/>
      <c r="AI10" s="72"/>
      <c r="AJ10" s="72"/>
      <c r="AK10" s="72"/>
      <c r="AL10" s="101"/>
    </row>
    <row r="11" spans="1:41">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72"/>
      <c r="Y11" s="72"/>
      <c r="Z11" s="72"/>
      <c r="AA11" s="72"/>
      <c r="AB11" s="72"/>
      <c r="AC11" s="72"/>
      <c r="AD11" s="72"/>
      <c r="AE11" s="72"/>
      <c r="AF11" s="72"/>
      <c r="AG11" s="72"/>
      <c r="AH11" s="72"/>
      <c r="AI11" s="72"/>
      <c r="AJ11" s="72"/>
      <c r="AK11" s="72"/>
      <c r="AL11" s="101"/>
    </row>
    <row r="12" spans="1:41">
      <c r="A12" s="324"/>
      <c r="B12" s="74"/>
      <c r="C12" s="102"/>
      <c r="D12" s="102"/>
      <c r="E12" s="102"/>
      <c r="F12" s="102"/>
      <c r="G12" s="102"/>
      <c r="H12" s="102"/>
      <c r="I12" s="102"/>
      <c r="J12" s="102"/>
      <c r="K12" s="102"/>
      <c r="L12" s="102"/>
      <c r="M12" s="102"/>
      <c r="N12" s="102"/>
      <c r="O12" s="102"/>
      <c r="P12" s="102"/>
      <c r="Q12" s="102"/>
      <c r="R12" s="102"/>
      <c r="S12" s="325"/>
      <c r="T12" s="324"/>
      <c r="U12" s="74"/>
      <c r="V12" s="102"/>
      <c r="W12" s="102"/>
      <c r="X12" s="102"/>
      <c r="Y12" s="102"/>
      <c r="Z12" s="102"/>
      <c r="AA12" s="102"/>
      <c r="AB12" s="102"/>
      <c r="AC12" s="102"/>
      <c r="AD12" s="102"/>
      <c r="AE12" s="102"/>
      <c r="AF12" s="102"/>
      <c r="AG12" s="102"/>
      <c r="AH12" s="102"/>
      <c r="AI12" s="102"/>
      <c r="AJ12" s="102"/>
      <c r="AK12" s="102"/>
      <c r="AL12" s="325"/>
    </row>
    <row r="13" spans="1:41">
      <c r="A13" s="324"/>
      <c r="B13" s="392" t="s">
        <v>446</v>
      </c>
      <c r="C13" s="102"/>
      <c r="D13" s="102"/>
      <c r="E13" s="102"/>
      <c r="F13" s="102"/>
      <c r="G13" s="327"/>
      <c r="H13" s="102"/>
      <c r="I13" s="102"/>
      <c r="J13" s="102"/>
      <c r="K13" s="102"/>
      <c r="L13" s="102"/>
      <c r="M13" s="102"/>
      <c r="N13" s="102"/>
      <c r="O13" s="102"/>
      <c r="P13" s="102"/>
      <c r="Q13" s="102"/>
      <c r="R13" s="102"/>
      <c r="S13" s="325"/>
      <c r="T13" s="324"/>
      <c r="U13" s="392" t="s">
        <v>447</v>
      </c>
      <c r="V13" s="102"/>
      <c r="W13" s="102"/>
      <c r="X13" s="102"/>
      <c r="Y13" s="102"/>
      <c r="Z13" s="327"/>
      <c r="AA13" s="102"/>
      <c r="AB13" s="102"/>
      <c r="AC13" s="102"/>
      <c r="AD13" s="102"/>
      <c r="AE13" s="102"/>
      <c r="AF13" s="102"/>
      <c r="AG13" s="102"/>
      <c r="AH13" s="102"/>
      <c r="AI13" s="102"/>
      <c r="AJ13" s="102"/>
      <c r="AK13" s="102"/>
      <c r="AL13" s="325"/>
    </row>
    <row r="14" spans="1:41">
      <c r="A14" s="324"/>
      <c r="B14" s="102"/>
      <c r="C14" s="102"/>
      <c r="D14" s="102"/>
      <c r="E14" s="102"/>
      <c r="F14" s="102"/>
      <c r="G14" s="102"/>
      <c r="H14" s="102"/>
      <c r="I14" s="102"/>
      <c r="J14" s="102"/>
      <c r="K14" s="102"/>
      <c r="L14" s="102"/>
      <c r="M14" s="102"/>
      <c r="N14" s="102"/>
      <c r="O14" s="102"/>
      <c r="P14" s="102"/>
      <c r="Q14" s="102"/>
      <c r="R14" s="102"/>
      <c r="S14" s="325"/>
      <c r="T14" s="324"/>
      <c r="U14" s="102"/>
      <c r="V14" s="102"/>
      <c r="W14" s="102"/>
      <c r="X14" s="102"/>
      <c r="Y14" s="102"/>
      <c r="Z14" s="102"/>
      <c r="AA14" s="102"/>
      <c r="AB14" s="102"/>
      <c r="AC14" s="102"/>
      <c r="AD14" s="102"/>
      <c r="AE14" s="102"/>
      <c r="AF14" s="102"/>
      <c r="AG14" s="102"/>
      <c r="AH14" s="102"/>
      <c r="AI14" s="102"/>
      <c r="AJ14" s="102"/>
      <c r="AK14" s="102"/>
      <c r="AL14" s="325"/>
    </row>
    <row r="15" spans="1:41">
      <c r="A15" s="324"/>
      <c r="B15" s="102"/>
      <c r="C15" s="102"/>
      <c r="D15" s="102"/>
      <c r="E15" s="102"/>
      <c r="F15" s="102"/>
      <c r="G15" s="393"/>
      <c r="H15" s="102"/>
      <c r="I15" s="102"/>
      <c r="J15" s="102"/>
      <c r="K15" s="102"/>
      <c r="L15" s="102"/>
      <c r="M15" s="102"/>
      <c r="N15" s="102"/>
      <c r="O15" s="102"/>
      <c r="P15" s="102"/>
      <c r="Q15" s="102"/>
      <c r="R15" s="102"/>
      <c r="S15" s="325"/>
      <c r="T15" s="324"/>
      <c r="U15" s="102"/>
      <c r="V15" s="102"/>
      <c r="W15" s="102"/>
      <c r="X15" s="102"/>
      <c r="Y15" s="102"/>
      <c r="Z15" s="393"/>
      <c r="AA15" s="102"/>
      <c r="AB15" s="102"/>
      <c r="AC15" s="102"/>
      <c r="AD15" s="102"/>
      <c r="AE15" s="102"/>
      <c r="AF15" s="102"/>
      <c r="AG15" s="102"/>
      <c r="AH15" s="102"/>
      <c r="AI15" s="102"/>
      <c r="AJ15" s="102"/>
      <c r="AK15" s="102"/>
      <c r="AL15" s="325"/>
    </row>
    <row r="16" spans="1:41">
      <c r="A16" s="324"/>
      <c r="B16" s="102"/>
      <c r="C16" s="102"/>
      <c r="D16" s="102"/>
      <c r="E16" s="102"/>
      <c r="F16" s="102"/>
      <c r="G16" s="72"/>
      <c r="H16" s="102"/>
      <c r="I16" s="102"/>
      <c r="J16" s="102"/>
      <c r="K16" s="102"/>
      <c r="L16" s="102"/>
      <c r="M16" s="102"/>
      <c r="N16" s="102"/>
      <c r="O16" s="102"/>
      <c r="P16" s="102"/>
      <c r="Q16" s="102"/>
      <c r="R16" s="102"/>
      <c r="S16" s="325"/>
      <c r="T16" s="324"/>
      <c r="U16" s="102"/>
      <c r="V16" s="102"/>
      <c r="W16" s="102"/>
      <c r="X16" s="102"/>
      <c r="Y16" s="102"/>
      <c r="Z16" s="102"/>
      <c r="AA16" s="102"/>
      <c r="AB16" s="102"/>
      <c r="AC16" s="102"/>
      <c r="AD16" s="102"/>
      <c r="AE16" s="102"/>
      <c r="AF16" s="102"/>
      <c r="AG16" s="102"/>
      <c r="AH16" s="102"/>
      <c r="AI16" s="102"/>
      <c r="AJ16" s="102"/>
      <c r="AK16" s="102"/>
      <c r="AL16" s="325"/>
    </row>
    <row r="17" spans="1:38">
      <c r="A17" s="324"/>
      <c r="B17" s="102"/>
      <c r="C17" s="102"/>
      <c r="D17" s="102"/>
      <c r="E17" s="102"/>
      <c r="F17" s="102"/>
      <c r="G17" s="102"/>
      <c r="H17" s="102"/>
      <c r="I17" s="102"/>
      <c r="J17" s="102"/>
      <c r="K17" s="102"/>
      <c r="L17" s="102"/>
      <c r="M17" s="102"/>
      <c r="N17" s="102"/>
      <c r="O17" s="102"/>
      <c r="P17" s="102"/>
      <c r="Q17" s="102"/>
      <c r="R17" s="102"/>
      <c r="S17" s="325"/>
      <c r="T17" s="324"/>
      <c r="U17" s="102"/>
      <c r="V17" s="102"/>
      <c r="W17" s="102"/>
      <c r="X17" s="102"/>
      <c r="Y17" s="102"/>
      <c r="Z17" s="102"/>
      <c r="AA17" s="102"/>
      <c r="AB17" s="102"/>
      <c r="AC17" s="102"/>
      <c r="AD17" s="102"/>
      <c r="AE17" s="102"/>
      <c r="AF17" s="102"/>
      <c r="AG17" s="102"/>
      <c r="AH17" s="102"/>
      <c r="AI17" s="102"/>
      <c r="AJ17" s="102"/>
      <c r="AK17" s="102"/>
      <c r="AL17" s="325"/>
    </row>
    <row r="18" spans="1:38">
      <c r="A18" s="328"/>
      <c r="B18" s="110"/>
      <c r="C18" s="110"/>
      <c r="D18" s="110"/>
      <c r="E18" s="108"/>
      <c r="F18" s="108"/>
      <c r="G18" s="110"/>
      <c r="H18" s="108"/>
      <c r="I18" s="110"/>
      <c r="J18" s="110"/>
      <c r="K18" s="110"/>
      <c r="L18" s="110"/>
      <c r="M18" s="110"/>
      <c r="N18" s="110"/>
      <c r="O18" s="110"/>
      <c r="P18" s="110"/>
      <c r="Q18" s="110"/>
      <c r="R18" s="110"/>
      <c r="S18" s="329"/>
      <c r="T18" s="328"/>
      <c r="U18" s="110"/>
      <c r="V18" s="110"/>
      <c r="W18" s="110"/>
      <c r="X18" s="108"/>
      <c r="Y18" s="108"/>
      <c r="Z18" s="110"/>
      <c r="AA18" s="108"/>
      <c r="AB18" s="110"/>
      <c r="AC18" s="110"/>
      <c r="AD18" s="110"/>
      <c r="AE18" s="110"/>
      <c r="AF18" s="110"/>
      <c r="AG18" s="110"/>
      <c r="AH18" s="110"/>
      <c r="AI18" s="110"/>
      <c r="AJ18" s="110"/>
      <c r="AK18" s="110"/>
      <c r="AL18" s="329"/>
    </row>
    <row r="19" spans="1:38">
      <c r="A19" s="330" t="s">
        <v>448</v>
      </c>
      <c r="B19" s="71"/>
      <c r="C19" s="71"/>
      <c r="D19" s="71"/>
      <c r="E19" s="71"/>
      <c r="F19" s="71"/>
      <c r="G19" s="71"/>
      <c r="H19" s="71"/>
      <c r="I19" s="71"/>
      <c r="J19" s="71"/>
      <c r="K19" s="71"/>
      <c r="L19" s="71"/>
      <c r="M19" s="71"/>
      <c r="N19" s="71"/>
      <c r="O19" s="71"/>
      <c r="P19" s="71"/>
      <c r="Q19" s="71"/>
      <c r="R19" s="71"/>
      <c r="S19" s="331"/>
      <c r="T19" s="386" t="s">
        <v>449</v>
      </c>
      <c r="U19" s="71"/>
      <c r="V19" s="71"/>
      <c r="W19" s="71"/>
      <c r="X19" s="71"/>
      <c r="Y19" s="71"/>
      <c r="Z19" s="71"/>
      <c r="AA19" s="71"/>
      <c r="AB19" s="71"/>
      <c r="AC19" s="71"/>
      <c r="AD19" s="71"/>
      <c r="AE19" s="71"/>
      <c r="AF19" s="71"/>
      <c r="AG19" s="71"/>
      <c r="AH19" s="71"/>
      <c r="AI19" s="71"/>
      <c r="AJ19" s="71"/>
      <c r="AK19" s="71"/>
      <c r="AL19" s="331"/>
    </row>
    <row r="20" spans="1:38">
      <c r="A20" s="332"/>
      <c r="B20" s="71"/>
      <c r="C20" s="71"/>
      <c r="D20" s="71"/>
      <c r="E20" s="71"/>
      <c r="F20" s="71"/>
      <c r="G20" s="71"/>
      <c r="H20" s="71"/>
      <c r="I20" s="71"/>
      <c r="J20" s="71"/>
      <c r="K20" s="71"/>
      <c r="L20" s="71"/>
      <c r="M20" s="71"/>
      <c r="N20" s="71"/>
      <c r="O20" s="71"/>
      <c r="P20" s="71"/>
      <c r="Q20" s="71"/>
      <c r="R20" s="71"/>
      <c r="S20" s="331"/>
      <c r="T20" s="332"/>
      <c r="U20" s="71"/>
      <c r="V20" s="71"/>
      <c r="W20" s="71"/>
      <c r="X20" s="71"/>
      <c r="Y20" s="71"/>
      <c r="Z20" s="71"/>
      <c r="AA20" s="71"/>
      <c r="AB20" s="71"/>
      <c r="AC20" s="71"/>
      <c r="AD20" s="71"/>
      <c r="AE20" s="71"/>
      <c r="AF20" s="71"/>
      <c r="AG20" s="71"/>
      <c r="AH20" s="71"/>
      <c r="AI20" s="71"/>
      <c r="AJ20" s="71"/>
      <c r="AK20" s="71"/>
      <c r="AL20" s="331"/>
    </row>
    <row r="21" spans="1:38">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row>
    <row r="22" spans="1:38">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row>
    <row r="23" spans="1:38">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row>
    <row r="24" spans="1:38">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row>
    <row r="25" spans="1:38">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row>
    <row r="26" spans="1:38">
      <c r="A26" s="100"/>
      <c r="B26" s="73"/>
      <c r="C26" s="72"/>
      <c r="D26" s="72"/>
      <c r="E26" s="72"/>
      <c r="F26" s="72"/>
      <c r="G26" s="72"/>
      <c r="H26" s="72"/>
      <c r="I26" s="72"/>
      <c r="J26" s="72"/>
      <c r="K26" s="72"/>
      <c r="L26" s="72"/>
      <c r="M26" s="72"/>
      <c r="N26" s="72"/>
      <c r="O26" s="72"/>
      <c r="P26" s="72"/>
      <c r="Q26" s="72"/>
      <c r="R26" s="72"/>
      <c r="S26" s="101"/>
      <c r="T26" s="100"/>
      <c r="U26" s="73"/>
      <c r="V26" s="72"/>
      <c r="W26" s="72"/>
      <c r="X26" s="72"/>
      <c r="Y26" s="72"/>
      <c r="Z26" s="72"/>
      <c r="AA26" s="72"/>
      <c r="AB26" s="72"/>
      <c r="AC26" s="72"/>
      <c r="AD26" s="72"/>
      <c r="AE26" s="72"/>
      <c r="AF26" s="72"/>
      <c r="AG26" s="72"/>
      <c r="AH26" s="72"/>
      <c r="AI26" s="72"/>
      <c r="AJ26" s="72"/>
      <c r="AK26" s="72"/>
      <c r="AL26" s="101"/>
    </row>
    <row r="27" spans="1:38">
      <c r="A27" s="100"/>
      <c r="B27" s="326" t="s">
        <v>374</v>
      </c>
      <c r="C27" s="72"/>
      <c r="D27" s="72"/>
      <c r="E27" s="72"/>
      <c r="F27" s="72"/>
      <c r="G27" s="72"/>
      <c r="H27" s="72"/>
      <c r="I27" s="72"/>
      <c r="J27" s="72"/>
      <c r="K27" s="72"/>
      <c r="L27" s="72"/>
      <c r="M27" s="72"/>
      <c r="N27" s="72"/>
      <c r="O27" s="72"/>
      <c r="P27" s="72"/>
      <c r="Q27" s="72"/>
      <c r="R27" s="72"/>
      <c r="S27" s="101"/>
      <c r="T27" s="100"/>
      <c r="U27" s="326" t="s">
        <v>374</v>
      </c>
      <c r="V27" s="72"/>
      <c r="W27" s="72"/>
      <c r="X27" s="72"/>
      <c r="Y27" s="72"/>
      <c r="Z27" s="72"/>
      <c r="AA27" s="72"/>
      <c r="AB27" s="72"/>
      <c r="AC27" s="72"/>
      <c r="AD27" s="72"/>
      <c r="AE27" s="72"/>
      <c r="AF27" s="72"/>
      <c r="AG27" s="72"/>
      <c r="AH27" s="72"/>
      <c r="AI27" s="72"/>
      <c r="AJ27" s="72"/>
      <c r="AK27" s="72"/>
      <c r="AL27" s="101"/>
    </row>
    <row r="28" spans="1:38">
      <c r="A28" s="324"/>
      <c r="B28" s="74"/>
      <c r="C28" s="102"/>
      <c r="D28" s="102"/>
      <c r="E28" s="102"/>
      <c r="F28" s="102"/>
      <c r="G28" s="102"/>
      <c r="H28" s="102"/>
      <c r="I28" s="102"/>
      <c r="J28" s="102"/>
      <c r="K28" s="102"/>
      <c r="L28" s="102"/>
      <c r="M28" s="102"/>
      <c r="N28" s="102"/>
      <c r="O28" s="102"/>
      <c r="P28" s="102"/>
      <c r="Q28" s="102"/>
      <c r="R28" s="102"/>
      <c r="S28" s="325"/>
      <c r="T28" s="324"/>
      <c r="U28" s="74"/>
      <c r="V28" s="102"/>
      <c r="W28" s="102"/>
      <c r="X28" s="102"/>
      <c r="Y28" s="102"/>
      <c r="Z28" s="102"/>
      <c r="AA28" s="102"/>
      <c r="AB28" s="102"/>
      <c r="AC28" s="102"/>
      <c r="AD28" s="102"/>
      <c r="AE28" s="102"/>
      <c r="AF28" s="102"/>
      <c r="AG28" s="102"/>
      <c r="AH28" s="102"/>
      <c r="AI28" s="102"/>
      <c r="AJ28" s="102"/>
      <c r="AK28" s="102"/>
      <c r="AL28" s="325"/>
    </row>
    <row r="29" spans="1:38">
      <c r="A29" s="324"/>
      <c r="B29" s="326" t="s">
        <v>375</v>
      </c>
      <c r="C29" s="102"/>
      <c r="D29" s="102"/>
      <c r="E29" s="102"/>
      <c r="F29" s="102"/>
      <c r="G29" s="102"/>
      <c r="H29" s="102"/>
      <c r="I29" s="102"/>
      <c r="J29" s="102"/>
      <c r="K29" s="102"/>
      <c r="L29" s="102"/>
      <c r="M29" s="102"/>
      <c r="N29" s="102"/>
      <c r="O29" s="102"/>
      <c r="P29" s="102"/>
      <c r="Q29" s="102"/>
      <c r="R29" s="102"/>
      <c r="S29" s="325"/>
      <c r="T29" s="324"/>
      <c r="U29" s="326" t="s">
        <v>375</v>
      </c>
      <c r="V29" s="102"/>
      <c r="W29" s="102"/>
      <c r="X29" s="102"/>
      <c r="Y29" s="102"/>
      <c r="Z29" s="102"/>
      <c r="AA29" s="102"/>
      <c r="AB29" s="102"/>
      <c r="AC29" s="102"/>
      <c r="AD29" s="102"/>
      <c r="AE29" s="102"/>
      <c r="AF29" s="102"/>
      <c r="AG29" s="102"/>
      <c r="AH29" s="102"/>
      <c r="AI29" s="102"/>
      <c r="AJ29" s="102"/>
      <c r="AK29" s="102"/>
      <c r="AL29" s="325"/>
    </row>
    <row r="30" spans="1:38">
      <c r="A30" s="324"/>
      <c r="B30" s="326" t="s">
        <v>376</v>
      </c>
      <c r="C30" s="102"/>
      <c r="D30" s="102"/>
      <c r="E30" s="102"/>
      <c r="F30" s="102"/>
      <c r="G30" s="102"/>
      <c r="H30" s="102"/>
      <c r="I30" s="102"/>
      <c r="J30" s="102"/>
      <c r="K30" s="102"/>
      <c r="L30" s="102"/>
      <c r="M30" s="102"/>
      <c r="N30" s="102"/>
      <c r="O30" s="102"/>
      <c r="P30" s="102"/>
      <c r="Q30" s="102"/>
      <c r="R30" s="102"/>
      <c r="S30" s="325"/>
      <c r="T30" s="324"/>
      <c r="U30" s="326" t="s">
        <v>376</v>
      </c>
      <c r="V30" s="102"/>
      <c r="W30" s="102"/>
      <c r="X30" s="102"/>
      <c r="Y30" s="102"/>
      <c r="Z30" s="102"/>
      <c r="AA30" s="102"/>
      <c r="AB30" s="102"/>
      <c r="AC30" s="102"/>
      <c r="AD30" s="102"/>
      <c r="AE30" s="102"/>
      <c r="AF30" s="102"/>
      <c r="AG30" s="102"/>
      <c r="AH30" s="102"/>
      <c r="AI30" s="102"/>
      <c r="AJ30" s="102"/>
      <c r="AK30" s="102"/>
      <c r="AL30" s="325"/>
    </row>
    <row r="31" spans="1:38">
      <c r="A31" s="324"/>
      <c r="B31" s="72"/>
      <c r="C31" s="102"/>
      <c r="D31" s="102"/>
      <c r="E31" s="102"/>
      <c r="F31" s="102"/>
      <c r="G31" s="102"/>
      <c r="H31" s="102"/>
      <c r="I31" s="102"/>
      <c r="J31" s="102"/>
      <c r="K31" s="102"/>
      <c r="L31" s="102"/>
      <c r="M31" s="102"/>
      <c r="N31" s="102"/>
      <c r="O31" s="102"/>
      <c r="P31" s="102"/>
      <c r="Q31" s="102"/>
      <c r="R31" s="102"/>
      <c r="S31" s="325"/>
      <c r="T31" s="324"/>
      <c r="U31" s="72"/>
      <c r="V31" s="102"/>
      <c r="W31" s="102"/>
      <c r="X31" s="102"/>
      <c r="Y31" s="102"/>
      <c r="Z31" s="102"/>
      <c r="AA31" s="102"/>
      <c r="AB31" s="102"/>
      <c r="AC31" s="102"/>
      <c r="AD31" s="102"/>
      <c r="AE31" s="102"/>
      <c r="AF31" s="102"/>
      <c r="AG31" s="102"/>
      <c r="AH31" s="102"/>
      <c r="AI31" s="102"/>
      <c r="AJ31" s="102"/>
      <c r="AK31" s="102"/>
      <c r="AL31" s="325"/>
    </row>
    <row r="32" spans="1:38">
      <c r="A32" s="324"/>
      <c r="B32" s="394"/>
      <c r="C32" s="102"/>
      <c r="D32" s="102"/>
      <c r="E32" s="72"/>
      <c r="F32" s="72"/>
      <c r="G32" s="327"/>
      <c r="H32" s="102"/>
      <c r="I32" s="102"/>
      <c r="J32" s="102"/>
      <c r="K32" s="102"/>
      <c r="L32" s="102"/>
      <c r="M32" s="102"/>
      <c r="N32" s="102"/>
      <c r="O32" s="102"/>
      <c r="P32" s="102"/>
      <c r="Q32" s="102"/>
      <c r="R32" s="102"/>
      <c r="S32" s="325"/>
      <c r="T32" s="324"/>
      <c r="U32" s="102"/>
      <c r="V32" s="102"/>
      <c r="W32" s="102"/>
      <c r="X32" s="72"/>
      <c r="Y32" s="72"/>
      <c r="Z32" s="327"/>
      <c r="AA32" s="102"/>
      <c r="AB32" s="102"/>
      <c r="AC32" s="102"/>
      <c r="AD32" s="102"/>
      <c r="AE32" s="102"/>
      <c r="AF32" s="102"/>
      <c r="AG32" s="102"/>
      <c r="AH32" s="102"/>
      <c r="AI32" s="102"/>
      <c r="AJ32" s="102"/>
      <c r="AK32" s="102"/>
      <c r="AL32" s="325"/>
    </row>
    <row r="33" spans="1:38">
      <c r="A33" s="324"/>
      <c r="B33" s="102"/>
      <c r="C33" s="102"/>
      <c r="D33" s="327"/>
      <c r="E33" s="72"/>
      <c r="F33" s="102"/>
      <c r="G33" s="72"/>
      <c r="H33" s="102"/>
      <c r="I33" s="102"/>
      <c r="J33" s="102"/>
      <c r="K33" s="102"/>
      <c r="L33" s="102"/>
      <c r="M33" s="102"/>
      <c r="N33" s="102"/>
      <c r="O33" s="102"/>
      <c r="P33" s="102"/>
      <c r="Q33" s="102"/>
      <c r="R33" s="102"/>
      <c r="S33" s="325"/>
      <c r="T33" s="324"/>
      <c r="U33" s="102"/>
      <c r="V33" s="102"/>
      <c r="W33" s="327"/>
      <c r="X33" s="72"/>
      <c r="Y33" s="102"/>
      <c r="Z33" s="72"/>
      <c r="AA33" s="102"/>
      <c r="AB33" s="102"/>
      <c r="AC33" s="102"/>
      <c r="AD33" s="102"/>
      <c r="AE33" s="102"/>
      <c r="AF33" s="102"/>
      <c r="AG33" s="102"/>
      <c r="AH33" s="102"/>
      <c r="AI33" s="102"/>
      <c r="AJ33" s="102"/>
      <c r="AK33" s="102"/>
      <c r="AL33" s="325"/>
    </row>
    <row r="34" spans="1:38">
      <c r="A34" s="324"/>
      <c r="B34" s="102"/>
      <c r="C34" s="102"/>
      <c r="D34" s="102"/>
      <c r="E34" s="102"/>
      <c r="F34" s="102"/>
      <c r="G34" s="327"/>
      <c r="H34" s="327"/>
      <c r="I34" s="102"/>
      <c r="J34" s="102"/>
      <c r="K34" s="102"/>
      <c r="L34" s="102"/>
      <c r="M34" s="102"/>
      <c r="N34" s="102"/>
      <c r="O34" s="102"/>
      <c r="P34" s="102"/>
      <c r="Q34" s="102"/>
      <c r="R34" s="102"/>
      <c r="S34" s="325"/>
      <c r="T34" s="324"/>
      <c r="U34" s="102"/>
      <c r="V34" s="102"/>
      <c r="W34" s="102"/>
      <c r="X34" s="102"/>
      <c r="Y34" s="102"/>
      <c r="Z34" s="327"/>
      <c r="AA34" s="102"/>
      <c r="AB34" s="102"/>
      <c r="AC34" s="102"/>
      <c r="AD34" s="102"/>
      <c r="AE34" s="102"/>
      <c r="AF34" s="102"/>
      <c r="AG34" s="102"/>
      <c r="AH34" s="102"/>
      <c r="AI34" s="102"/>
      <c r="AJ34" s="102"/>
      <c r="AK34" s="102"/>
      <c r="AL34" s="325"/>
    </row>
    <row r="35" spans="1:38">
      <c r="A35" s="100"/>
      <c r="B35" s="102"/>
      <c r="C35" s="102"/>
      <c r="D35" s="102"/>
      <c r="E35" s="102"/>
      <c r="F35" s="102"/>
      <c r="G35" s="102"/>
      <c r="H35" s="102"/>
      <c r="I35" s="102"/>
      <c r="J35" s="102"/>
      <c r="K35" s="102"/>
      <c r="L35" s="102"/>
      <c r="M35" s="102"/>
      <c r="N35" s="102"/>
      <c r="O35" s="102"/>
      <c r="P35" s="102"/>
      <c r="Q35" s="102"/>
      <c r="R35" s="102"/>
      <c r="S35" s="325"/>
      <c r="T35" s="100"/>
      <c r="U35" s="102"/>
      <c r="V35" s="102"/>
      <c r="W35" s="102"/>
      <c r="X35" s="102"/>
      <c r="Y35" s="102"/>
      <c r="Z35" s="102"/>
      <c r="AA35" s="102"/>
      <c r="AB35" s="102"/>
      <c r="AC35" s="102"/>
      <c r="AD35" s="102"/>
      <c r="AE35" s="102"/>
      <c r="AF35" s="102"/>
      <c r="AG35" s="102"/>
      <c r="AH35" s="102"/>
      <c r="AI35" s="102"/>
      <c r="AJ35" s="102"/>
      <c r="AK35" s="102"/>
      <c r="AL35" s="325"/>
    </row>
    <row r="36" spans="1:38">
      <c r="A36" s="100"/>
      <c r="B36" s="102"/>
      <c r="C36" s="102"/>
      <c r="D36" s="102"/>
      <c r="E36" s="102"/>
      <c r="F36" s="102"/>
      <c r="G36" s="102"/>
      <c r="H36" s="102"/>
      <c r="I36" s="102"/>
      <c r="J36" s="102"/>
      <c r="K36" s="102"/>
      <c r="L36" s="102"/>
      <c r="M36" s="102"/>
      <c r="N36" s="102"/>
      <c r="O36" s="102"/>
      <c r="P36" s="102"/>
      <c r="Q36" s="102"/>
      <c r="R36" s="102"/>
      <c r="S36" s="325"/>
      <c r="T36" s="100"/>
      <c r="U36" s="102"/>
      <c r="V36" s="102"/>
      <c r="W36" s="102"/>
      <c r="X36" s="102"/>
      <c r="Y36" s="102"/>
      <c r="Z36" s="102"/>
      <c r="AA36" s="102"/>
      <c r="AB36" s="102"/>
      <c r="AC36" s="102"/>
      <c r="AD36" s="102"/>
      <c r="AE36" s="102"/>
      <c r="AF36" s="102"/>
      <c r="AG36" s="102"/>
      <c r="AH36" s="102"/>
      <c r="AI36" s="102"/>
      <c r="AJ36" s="102"/>
      <c r="AK36" s="102"/>
      <c r="AL36" s="325"/>
    </row>
    <row r="37" spans="1:38">
      <c r="A37" s="100"/>
      <c r="B37" s="102"/>
      <c r="C37" s="102"/>
      <c r="D37" s="102"/>
      <c r="E37" s="102"/>
      <c r="F37" s="102"/>
      <c r="G37" s="102"/>
      <c r="H37" s="102"/>
      <c r="I37" s="102"/>
      <c r="J37" s="102"/>
      <c r="K37" s="102"/>
      <c r="L37" s="102"/>
      <c r="M37" s="102"/>
      <c r="N37" s="102"/>
      <c r="O37" s="102"/>
      <c r="P37" s="102"/>
      <c r="Q37" s="102"/>
      <c r="R37" s="102"/>
      <c r="S37" s="325"/>
      <c r="T37" s="100"/>
      <c r="U37" s="102"/>
      <c r="V37" s="102"/>
      <c r="W37" s="102"/>
      <c r="X37" s="102"/>
      <c r="Y37" s="102"/>
      <c r="Z37" s="102"/>
      <c r="AA37" s="102"/>
      <c r="AB37" s="102"/>
      <c r="AC37" s="102"/>
      <c r="AD37" s="102"/>
      <c r="AE37" s="102"/>
      <c r="AF37" s="102"/>
      <c r="AG37" s="102"/>
      <c r="AH37" s="102"/>
      <c r="AI37" s="102"/>
      <c r="AJ37" s="102"/>
      <c r="AK37" s="102"/>
      <c r="AL37" s="325"/>
    </row>
    <row r="38" spans="1:38">
      <c r="A38" s="100"/>
      <c r="B38" s="102"/>
      <c r="C38" s="102"/>
      <c r="D38" s="102"/>
      <c r="E38" s="102"/>
      <c r="F38" s="102"/>
      <c r="G38" s="102"/>
      <c r="H38" s="102"/>
      <c r="I38" s="102"/>
      <c r="J38" s="102"/>
      <c r="K38" s="102"/>
      <c r="L38" s="102"/>
      <c r="M38" s="102"/>
      <c r="N38" s="102"/>
      <c r="O38" s="102"/>
      <c r="P38" s="102"/>
      <c r="Q38" s="102"/>
      <c r="R38" s="102"/>
      <c r="S38" s="325"/>
      <c r="T38" s="100"/>
      <c r="U38" s="102"/>
      <c r="V38" s="102"/>
      <c r="W38" s="102"/>
      <c r="X38" s="102"/>
      <c r="Y38" s="102"/>
      <c r="Z38" s="102"/>
      <c r="AA38" s="102"/>
      <c r="AB38" s="102"/>
      <c r="AC38" s="102"/>
      <c r="AD38" s="102"/>
      <c r="AE38" s="102"/>
      <c r="AF38" s="102"/>
      <c r="AG38" s="102"/>
      <c r="AH38" s="102"/>
      <c r="AI38" s="102"/>
      <c r="AJ38" s="102"/>
      <c r="AK38" s="102"/>
      <c r="AL38" s="325"/>
    </row>
    <row r="39" spans="1:38">
      <c r="A39" s="100"/>
      <c r="B39" s="102"/>
      <c r="C39" s="102"/>
      <c r="D39" s="102"/>
      <c r="E39" s="102"/>
      <c r="F39" s="102"/>
      <c r="G39" s="102"/>
      <c r="H39" s="102"/>
      <c r="I39" s="102"/>
      <c r="J39" s="102"/>
      <c r="K39" s="102"/>
      <c r="L39" s="102"/>
      <c r="M39" s="102"/>
      <c r="N39" s="102"/>
      <c r="O39" s="102"/>
      <c r="P39" s="102"/>
      <c r="Q39" s="102"/>
      <c r="R39" s="102"/>
      <c r="S39" s="325"/>
      <c r="T39" s="100"/>
      <c r="U39" s="102"/>
      <c r="V39" s="102"/>
      <c r="W39" s="102"/>
      <c r="X39" s="102"/>
      <c r="Y39" s="102"/>
      <c r="Z39" s="102"/>
      <c r="AA39" s="102"/>
      <c r="AB39" s="102"/>
      <c r="AC39" s="102"/>
      <c r="AD39" s="102"/>
      <c r="AE39" s="102"/>
      <c r="AF39" s="102"/>
      <c r="AG39" s="102"/>
      <c r="AH39" s="102"/>
      <c r="AI39" s="102"/>
      <c r="AJ39" s="102"/>
      <c r="AK39" s="102"/>
      <c r="AL39" s="325"/>
    </row>
    <row r="40" spans="1:38">
      <c r="A40" s="100"/>
      <c r="B40" s="102"/>
      <c r="C40" s="102"/>
      <c r="D40" s="102"/>
      <c r="E40" s="102"/>
      <c r="F40" s="102"/>
      <c r="G40" s="102"/>
      <c r="H40" s="102"/>
      <c r="I40" s="102"/>
      <c r="J40" s="102"/>
      <c r="K40" s="102"/>
      <c r="L40" s="102"/>
      <c r="M40" s="102"/>
      <c r="N40" s="102"/>
      <c r="O40" s="102"/>
      <c r="P40" s="102"/>
      <c r="Q40" s="102"/>
      <c r="R40" s="102"/>
      <c r="S40" s="325"/>
      <c r="T40" s="100"/>
      <c r="U40" s="102"/>
      <c r="V40" s="102"/>
      <c r="W40" s="102"/>
      <c r="X40" s="102"/>
      <c r="Y40" s="102"/>
      <c r="Z40" s="102"/>
      <c r="AA40" s="102"/>
      <c r="AB40" s="102"/>
      <c r="AC40" s="102"/>
      <c r="AD40" s="102"/>
      <c r="AE40" s="102"/>
      <c r="AF40" s="102"/>
      <c r="AG40" s="102"/>
      <c r="AH40" s="102"/>
      <c r="AI40" s="102"/>
      <c r="AJ40" s="102"/>
      <c r="AK40" s="102"/>
      <c r="AL40" s="325"/>
    </row>
    <row r="41" spans="1:38">
      <c r="A41" s="100"/>
      <c r="B41" s="102"/>
      <c r="C41" s="102"/>
      <c r="D41" s="102"/>
      <c r="E41" s="102"/>
      <c r="F41" s="102"/>
      <c r="G41" s="102"/>
      <c r="H41" s="102"/>
      <c r="I41" s="102"/>
      <c r="J41" s="102"/>
      <c r="K41" s="102"/>
      <c r="L41" s="102"/>
      <c r="M41" s="102"/>
      <c r="N41" s="102"/>
      <c r="O41" s="102"/>
      <c r="P41" s="102"/>
      <c r="Q41" s="102"/>
      <c r="R41" s="102"/>
      <c r="S41" s="325"/>
      <c r="T41" s="100"/>
      <c r="U41" s="102"/>
      <c r="V41" s="102"/>
      <c r="W41" s="102"/>
      <c r="X41" s="102"/>
      <c r="Y41" s="102"/>
      <c r="Z41" s="102"/>
      <c r="AA41" s="102"/>
      <c r="AB41" s="102"/>
      <c r="AC41" s="102"/>
      <c r="AD41" s="102"/>
      <c r="AE41" s="102"/>
      <c r="AF41" s="102"/>
      <c r="AG41" s="102"/>
      <c r="AH41" s="102"/>
      <c r="AI41" s="102"/>
      <c r="AJ41" s="102"/>
      <c r="AK41" s="102"/>
      <c r="AL41" s="325"/>
    </row>
    <row r="42" spans="1:38">
      <c r="A42" s="100"/>
      <c r="B42" s="102"/>
      <c r="C42" s="102"/>
      <c r="D42" s="102"/>
      <c r="E42" s="102"/>
      <c r="F42" s="102"/>
      <c r="G42" s="102"/>
      <c r="H42" s="102"/>
      <c r="I42" s="102"/>
      <c r="J42" s="102"/>
      <c r="K42" s="102"/>
      <c r="L42" s="102"/>
      <c r="M42" s="102"/>
      <c r="N42" s="102"/>
      <c r="O42" s="102"/>
      <c r="P42" s="102"/>
      <c r="Q42" s="102"/>
      <c r="R42" s="102"/>
      <c r="S42" s="325"/>
      <c r="T42" s="100"/>
      <c r="U42" s="102"/>
      <c r="V42" s="102"/>
      <c r="W42" s="102"/>
      <c r="X42" s="102"/>
      <c r="Y42" s="102"/>
      <c r="Z42" s="102"/>
      <c r="AA42" s="102"/>
      <c r="AB42" s="102"/>
      <c r="AC42" s="102"/>
      <c r="AD42" s="102"/>
      <c r="AE42" s="102"/>
      <c r="AF42" s="102"/>
      <c r="AG42" s="102"/>
      <c r="AH42" s="102"/>
      <c r="AI42" s="102"/>
      <c r="AJ42" s="102"/>
      <c r="AK42" s="102"/>
      <c r="AL42" s="325"/>
    </row>
    <row r="43" spans="1:38">
      <c r="A43" s="100"/>
      <c r="B43" s="394"/>
      <c r="C43" s="102"/>
      <c r="D43" s="102"/>
      <c r="E43" s="102"/>
      <c r="F43" s="102"/>
      <c r="G43" s="102"/>
      <c r="H43" s="102"/>
      <c r="I43" s="102"/>
      <c r="J43" s="102"/>
      <c r="K43" s="102"/>
      <c r="L43" s="102"/>
      <c r="M43" s="102"/>
      <c r="N43" s="102"/>
      <c r="O43" s="102"/>
      <c r="P43" s="102"/>
      <c r="Q43" s="102"/>
      <c r="R43" s="102"/>
      <c r="S43" s="325"/>
      <c r="T43" s="100"/>
      <c r="U43" s="102"/>
      <c r="V43" s="102"/>
      <c r="W43" s="102"/>
      <c r="X43" s="102"/>
      <c r="Y43" s="102"/>
      <c r="Z43" s="102"/>
      <c r="AA43" s="102"/>
      <c r="AB43" s="102"/>
      <c r="AC43" s="102"/>
      <c r="AD43" s="102"/>
      <c r="AE43" s="102"/>
      <c r="AF43" s="102"/>
      <c r="AG43" s="102"/>
      <c r="AH43" s="102"/>
      <c r="AI43" s="102"/>
      <c r="AJ43" s="102"/>
      <c r="AK43" s="102"/>
      <c r="AL43" s="325"/>
    </row>
    <row r="44" spans="1:38">
      <c r="A44" s="107"/>
      <c r="B44" s="110"/>
      <c r="C44" s="110"/>
      <c r="D44" s="110"/>
      <c r="E44" s="110"/>
      <c r="F44" s="110"/>
      <c r="G44" s="110"/>
      <c r="H44" s="110"/>
      <c r="I44" s="110"/>
      <c r="J44" s="110"/>
      <c r="K44" s="110"/>
      <c r="L44" s="110"/>
      <c r="M44" s="110"/>
      <c r="N44" s="110"/>
      <c r="O44" s="110"/>
      <c r="P44" s="110"/>
      <c r="Q44" s="110"/>
      <c r="R44" s="110"/>
      <c r="S44" s="329"/>
      <c r="T44" s="107"/>
      <c r="U44" s="110"/>
      <c r="V44" s="110"/>
      <c r="W44" s="110"/>
      <c r="X44" s="110"/>
      <c r="Y44" s="110"/>
      <c r="Z44" s="110"/>
      <c r="AA44" s="110"/>
      <c r="AB44" s="110"/>
      <c r="AC44" s="110"/>
      <c r="AD44" s="110"/>
      <c r="AE44" s="110"/>
      <c r="AF44" s="110"/>
      <c r="AG44" s="110"/>
      <c r="AH44" s="110"/>
      <c r="AI44" s="110"/>
      <c r="AJ44" s="110"/>
      <c r="AK44" s="110"/>
      <c r="AL44" s="329"/>
    </row>
    <row r="45" spans="1:38">
      <c r="A45" s="386" t="s">
        <v>450</v>
      </c>
      <c r="B45" s="71"/>
      <c r="C45" s="71"/>
      <c r="D45" s="71"/>
      <c r="E45" s="71"/>
      <c r="F45" s="71"/>
      <c r="G45" s="71"/>
      <c r="H45" s="71"/>
      <c r="I45" s="71"/>
      <c r="J45" s="71"/>
      <c r="K45" s="71"/>
      <c r="L45" s="71"/>
      <c r="M45" s="71"/>
      <c r="N45" s="71"/>
      <c r="O45" s="71"/>
      <c r="P45" s="71"/>
      <c r="Q45" s="71"/>
      <c r="R45" s="71"/>
      <c r="S45" s="331"/>
      <c r="T45" s="386" t="s">
        <v>451</v>
      </c>
      <c r="U45" s="71"/>
      <c r="V45" s="71"/>
      <c r="W45" s="71"/>
      <c r="X45" s="71"/>
      <c r="Y45" s="71"/>
      <c r="Z45" s="71"/>
      <c r="AA45" s="71"/>
      <c r="AB45" s="71"/>
      <c r="AC45" s="71"/>
      <c r="AD45" s="71"/>
      <c r="AE45" s="71"/>
      <c r="AF45" s="71"/>
      <c r="AG45" s="71"/>
      <c r="AH45" s="71"/>
      <c r="AI45" s="71"/>
      <c r="AJ45" s="71"/>
      <c r="AK45" s="71"/>
      <c r="AL45" s="331"/>
    </row>
    <row r="46" spans="1:38">
      <c r="A46" s="332"/>
      <c r="B46" s="71"/>
      <c r="C46" s="71"/>
      <c r="D46" s="71"/>
      <c r="E46" s="71"/>
      <c r="F46" s="71"/>
      <c r="G46" s="71"/>
      <c r="H46" s="71"/>
      <c r="I46" s="71"/>
      <c r="J46" s="71"/>
      <c r="K46" s="71"/>
      <c r="L46" s="71"/>
      <c r="M46" s="71"/>
      <c r="N46" s="71"/>
      <c r="O46" s="71"/>
      <c r="P46" s="71"/>
      <c r="Q46" s="71"/>
      <c r="R46" s="71"/>
      <c r="S46" s="331"/>
      <c r="T46" s="332"/>
      <c r="U46" s="71"/>
      <c r="V46" s="71"/>
      <c r="W46" s="71"/>
      <c r="X46" s="71"/>
      <c r="Y46" s="71"/>
      <c r="Z46" s="71"/>
      <c r="AA46" s="71"/>
      <c r="AB46" s="71"/>
      <c r="AC46" s="71"/>
      <c r="AD46" s="71"/>
      <c r="AE46" s="71"/>
      <c r="AF46" s="71"/>
      <c r="AG46" s="71"/>
      <c r="AH46" s="71"/>
      <c r="AI46" s="71"/>
      <c r="AJ46" s="71"/>
      <c r="AK46" s="71"/>
      <c r="AL46" s="331"/>
    </row>
    <row r="47" spans="1:38">
      <c r="A47" s="330" t="s">
        <v>452</v>
      </c>
      <c r="B47" s="337"/>
      <c r="C47" s="337"/>
      <c r="D47" s="337"/>
      <c r="E47" s="337"/>
      <c r="F47" s="337"/>
      <c r="G47" s="337"/>
      <c r="H47" s="337"/>
      <c r="I47" s="337"/>
      <c r="J47" s="337"/>
      <c r="K47" s="337"/>
      <c r="L47" s="337"/>
      <c r="M47" s="337"/>
      <c r="N47" s="337"/>
      <c r="O47" s="337"/>
      <c r="P47" s="337"/>
      <c r="Q47" s="337"/>
      <c r="R47" s="337"/>
      <c r="S47" s="338"/>
      <c r="T47" s="330" t="s">
        <v>452</v>
      </c>
      <c r="U47" s="337"/>
      <c r="V47" s="337"/>
      <c r="W47" s="337"/>
      <c r="X47" s="337"/>
      <c r="Y47" s="337"/>
      <c r="Z47" s="337"/>
      <c r="AA47" s="337"/>
      <c r="AB47" s="337"/>
      <c r="AC47" s="337"/>
      <c r="AD47" s="337"/>
      <c r="AE47" s="337"/>
      <c r="AF47" s="337"/>
      <c r="AG47" s="337"/>
      <c r="AH47" s="337"/>
      <c r="AI47" s="337"/>
      <c r="AJ47" s="337"/>
      <c r="AK47" s="337"/>
      <c r="AL47" s="338"/>
    </row>
    <row r="48" spans="1:38" ht="12.75" customHeight="1">
      <c r="A48" s="843" t="s">
        <v>453</v>
      </c>
      <c r="B48" s="843"/>
      <c r="C48" s="843"/>
      <c r="D48" s="821"/>
      <c r="E48" s="821"/>
      <c r="F48" s="395" t="s">
        <v>454</v>
      </c>
      <c r="G48" s="69"/>
      <c r="H48" s="334"/>
      <c r="I48" s="337"/>
      <c r="J48" s="337"/>
      <c r="K48" s="337"/>
      <c r="L48" s="337"/>
      <c r="M48" s="337"/>
      <c r="N48" s="337"/>
      <c r="O48" s="337"/>
      <c r="P48" s="337"/>
      <c r="Q48" s="337"/>
      <c r="R48" s="337"/>
      <c r="S48" s="338"/>
      <c r="T48" s="843" t="s">
        <v>453</v>
      </c>
      <c r="U48" s="843"/>
      <c r="V48" s="843"/>
      <c r="W48" s="844"/>
      <c r="X48" s="844"/>
      <c r="Y48" s="395" t="s">
        <v>455</v>
      </c>
      <c r="Z48" s="69"/>
      <c r="AA48" s="334"/>
      <c r="AB48" s="337"/>
      <c r="AC48" s="337"/>
      <c r="AD48" s="337"/>
      <c r="AE48" s="337"/>
      <c r="AF48" s="337"/>
      <c r="AG48" s="337"/>
      <c r="AH48" s="337"/>
      <c r="AI48" s="337"/>
      <c r="AJ48" s="337"/>
      <c r="AK48" s="337"/>
      <c r="AL48" s="338"/>
    </row>
    <row r="49" spans="1:38" ht="12.75" customHeight="1">
      <c r="A49" s="820" t="s">
        <v>456</v>
      </c>
      <c r="B49" s="820"/>
      <c r="C49" s="820"/>
      <c r="D49" s="821"/>
      <c r="E49" s="821"/>
      <c r="F49" s="804" t="str">
        <f>IF(D49&gt;=4000,"PASS","FAIL")</f>
        <v>FAIL</v>
      </c>
      <c r="G49" s="804"/>
      <c r="H49" s="334"/>
      <c r="I49" s="337"/>
      <c r="J49" s="337"/>
      <c r="K49" s="337"/>
      <c r="L49" s="337"/>
      <c r="M49" s="337"/>
      <c r="N49" s="337"/>
      <c r="O49" s="337"/>
      <c r="P49" s="337"/>
      <c r="Q49" s="337"/>
      <c r="R49" s="337"/>
      <c r="S49" s="338"/>
      <c r="T49" s="820" t="s">
        <v>456</v>
      </c>
      <c r="U49" s="820"/>
      <c r="V49" s="820"/>
      <c r="W49" s="844"/>
      <c r="X49" s="844"/>
      <c r="Y49" s="804" t="str">
        <f>IF(W49&gt;=7500,"PASS","FAIL")</f>
        <v>FAIL</v>
      </c>
      <c r="Z49" s="804"/>
      <c r="AA49" s="334"/>
      <c r="AB49" s="337"/>
      <c r="AC49" s="337"/>
      <c r="AD49" s="337"/>
      <c r="AE49" s="337"/>
      <c r="AF49" s="337"/>
      <c r="AG49" s="337"/>
      <c r="AH49" s="337"/>
      <c r="AI49" s="337"/>
      <c r="AJ49" s="337"/>
      <c r="AK49" s="337"/>
      <c r="AL49" s="338"/>
    </row>
    <row r="50" spans="1:38">
      <c r="A50" s="344"/>
      <c r="B50" s="337"/>
      <c r="C50" s="337"/>
      <c r="D50" s="337"/>
      <c r="E50" s="337"/>
      <c r="F50" s="337"/>
      <c r="G50" s="337"/>
      <c r="H50" s="337"/>
      <c r="I50" s="337"/>
      <c r="J50" s="337"/>
      <c r="K50" s="337"/>
      <c r="L50" s="337"/>
      <c r="M50" s="337"/>
      <c r="N50" s="337"/>
      <c r="O50" s="337"/>
      <c r="P50" s="337"/>
      <c r="Q50" s="337"/>
      <c r="R50" s="337"/>
      <c r="S50" s="338"/>
      <c r="T50" s="344"/>
      <c r="U50" s="337"/>
      <c r="V50" s="337"/>
      <c r="W50" s="337"/>
      <c r="X50" s="337"/>
      <c r="Y50" s="337"/>
      <c r="Z50" s="337"/>
      <c r="AA50" s="337"/>
      <c r="AB50" s="337"/>
      <c r="AC50" s="337"/>
      <c r="AD50" s="337"/>
      <c r="AE50" s="337"/>
      <c r="AF50" s="337"/>
      <c r="AG50" s="337"/>
      <c r="AH50" s="337"/>
      <c r="AI50" s="337"/>
      <c r="AJ50" s="337"/>
      <c r="AK50" s="337"/>
      <c r="AL50" s="338"/>
    </row>
    <row r="51" spans="1:38">
      <c r="A51" s="336" t="s">
        <v>457</v>
      </c>
      <c r="B51" s="337"/>
      <c r="C51" s="337"/>
      <c r="D51" s="337"/>
      <c r="E51" s="337"/>
      <c r="F51" s="337"/>
      <c r="G51" s="337"/>
      <c r="H51" s="337"/>
      <c r="I51" s="337"/>
      <c r="J51" s="337"/>
      <c r="K51" s="337"/>
      <c r="L51" s="337"/>
      <c r="M51" s="337"/>
      <c r="N51" s="337"/>
      <c r="O51" s="337"/>
      <c r="P51" s="337"/>
      <c r="Q51" s="337"/>
      <c r="R51" s="337"/>
      <c r="S51" s="338"/>
      <c r="T51" s="336" t="s">
        <v>457</v>
      </c>
      <c r="U51" s="337"/>
      <c r="V51" s="337"/>
      <c r="W51" s="337"/>
      <c r="X51" s="337"/>
      <c r="Y51" s="337"/>
      <c r="Z51" s="337"/>
      <c r="AA51" s="337"/>
      <c r="AB51" s="337"/>
      <c r="AC51" s="337"/>
      <c r="AD51" s="337"/>
      <c r="AE51" s="337"/>
      <c r="AF51" s="337"/>
      <c r="AG51" s="337"/>
      <c r="AH51" s="337"/>
      <c r="AI51" s="337"/>
      <c r="AJ51" s="337"/>
      <c r="AK51" s="337"/>
      <c r="AL51" s="338"/>
    </row>
    <row r="52" spans="1:38" ht="15.75" customHeight="1">
      <c r="B52" s="845" t="s">
        <v>458</v>
      </c>
      <c r="C52" s="845"/>
      <c r="D52" s="846"/>
      <c r="E52" s="846"/>
      <c r="F52" s="334"/>
      <c r="G52" s="334"/>
      <c r="H52" s="334"/>
      <c r="I52" s="334"/>
      <c r="J52" s="334"/>
      <c r="K52" s="334"/>
      <c r="L52" s="334"/>
      <c r="M52" s="334"/>
      <c r="N52" s="334"/>
      <c r="O52" s="337"/>
      <c r="P52" s="337"/>
      <c r="Q52" s="337"/>
      <c r="R52" s="337"/>
      <c r="S52" s="338"/>
      <c r="U52" s="845" t="s">
        <v>458</v>
      </c>
      <c r="V52" s="845"/>
      <c r="W52" s="846"/>
      <c r="X52" s="846"/>
      <c r="Y52" s="334"/>
      <c r="Z52" s="334"/>
      <c r="AA52" s="334"/>
      <c r="AB52" s="334"/>
      <c r="AC52" s="334"/>
      <c r="AD52" s="334"/>
      <c r="AE52" s="334"/>
      <c r="AF52" s="334"/>
      <c r="AG52" s="334"/>
      <c r="AH52" s="337"/>
      <c r="AI52" s="337"/>
      <c r="AJ52" s="337"/>
      <c r="AK52" s="337"/>
      <c r="AL52" s="338"/>
    </row>
    <row r="53" spans="1:38" ht="15.75" customHeight="1">
      <c r="A53" s="348"/>
      <c r="B53" s="341"/>
      <c r="C53" s="350"/>
      <c r="D53" s="396"/>
      <c r="E53" s="334"/>
      <c r="F53" s="334"/>
      <c r="G53" s="334"/>
      <c r="H53" s="334"/>
      <c r="I53" s="334"/>
      <c r="J53" s="334"/>
      <c r="K53" s="334"/>
      <c r="L53" s="334"/>
      <c r="M53" s="334"/>
      <c r="N53" s="334"/>
      <c r="O53" s="337"/>
      <c r="P53" s="337"/>
      <c r="Q53" s="337"/>
      <c r="R53" s="337"/>
      <c r="S53" s="338"/>
      <c r="T53" s="348"/>
      <c r="U53" s="341"/>
      <c r="V53" s="350"/>
      <c r="W53" s="396"/>
      <c r="X53" s="334"/>
      <c r="Y53" s="334"/>
      <c r="Z53" s="334"/>
      <c r="AA53" s="334"/>
      <c r="AB53" s="334"/>
      <c r="AC53" s="334"/>
      <c r="AD53" s="334"/>
      <c r="AE53" s="334"/>
      <c r="AF53" s="334"/>
      <c r="AG53" s="334"/>
      <c r="AH53" s="337"/>
      <c r="AI53" s="337"/>
      <c r="AJ53" s="337"/>
      <c r="AK53" s="337"/>
      <c r="AL53" s="338"/>
    </row>
    <row r="54" spans="1:38" ht="15.75" customHeight="1">
      <c r="A54" s="847" t="s">
        <v>459</v>
      </c>
      <c r="B54" s="847"/>
      <c r="C54" s="847"/>
      <c r="D54" s="848">
        <f>IF(D52&gt;0,D48/(PI()*25*D52),0)</f>
        <v>0</v>
      </c>
      <c r="E54" s="848"/>
      <c r="F54" s="334" t="s">
        <v>460</v>
      </c>
      <c r="G54" s="334"/>
      <c r="H54" s="334"/>
      <c r="I54" s="334"/>
      <c r="J54" s="334"/>
      <c r="K54" s="334"/>
      <c r="L54" s="334"/>
      <c r="M54" s="334"/>
      <c r="N54" s="334"/>
      <c r="O54" s="334"/>
      <c r="P54" s="337"/>
      <c r="Q54" s="337"/>
      <c r="R54" s="337"/>
      <c r="S54" s="338"/>
      <c r="T54" s="847" t="s">
        <v>459</v>
      </c>
      <c r="U54" s="847"/>
      <c r="V54" s="847"/>
      <c r="W54" s="848">
        <f>IF(W52&gt;0,W48/(PI()*25*W52),0)</f>
        <v>0</v>
      </c>
      <c r="X54" s="848"/>
      <c r="Y54" s="334" t="s">
        <v>460</v>
      </c>
      <c r="Z54" s="334"/>
      <c r="AA54" s="334"/>
      <c r="AB54" s="334"/>
      <c r="AC54" s="334"/>
      <c r="AD54" s="334"/>
      <c r="AE54" s="334"/>
      <c r="AF54" s="334"/>
      <c r="AG54" s="334"/>
      <c r="AH54" s="334"/>
      <c r="AI54" s="337"/>
      <c r="AJ54" s="337"/>
      <c r="AK54" s="337"/>
      <c r="AL54" s="338"/>
    </row>
    <row r="55" spans="1:38">
      <c r="A55" s="351"/>
      <c r="B55" s="354"/>
      <c r="C55" s="354"/>
      <c r="D55" s="354"/>
      <c r="E55" s="354"/>
      <c r="F55" s="354"/>
      <c r="G55" s="354"/>
      <c r="H55" s="354"/>
      <c r="I55" s="354"/>
      <c r="J55" s="354"/>
      <c r="K55" s="354"/>
      <c r="L55" s="354"/>
      <c r="M55" s="354"/>
      <c r="N55" s="354"/>
      <c r="O55" s="354"/>
      <c r="P55" s="354"/>
      <c r="Q55" s="354"/>
      <c r="R55" s="354"/>
      <c r="S55" s="355"/>
      <c r="T55" s="351"/>
      <c r="U55" s="354"/>
      <c r="V55" s="354"/>
      <c r="W55" s="354"/>
      <c r="X55" s="354"/>
      <c r="Y55" s="354"/>
      <c r="Z55" s="354"/>
      <c r="AA55" s="354"/>
      <c r="AB55" s="354"/>
      <c r="AC55" s="354"/>
      <c r="AD55" s="354"/>
      <c r="AE55" s="354"/>
      <c r="AF55" s="354"/>
      <c r="AG55" s="354"/>
      <c r="AH55" s="354"/>
      <c r="AI55" s="354"/>
      <c r="AJ55" s="354"/>
      <c r="AK55" s="354"/>
      <c r="AL55" s="355"/>
    </row>
    <row r="56" spans="1:38">
      <c r="A56" s="358" t="s">
        <v>420</v>
      </c>
      <c r="S56" s="294"/>
      <c r="T56" s="358" t="s">
        <v>420</v>
      </c>
      <c r="AL56" s="294"/>
    </row>
    <row r="57" spans="1:38">
      <c r="A57" s="87" t="s">
        <v>421</v>
      </c>
      <c r="S57" s="294"/>
      <c r="T57" s="87" t="s">
        <v>421</v>
      </c>
      <c r="AL57" s="294"/>
    </row>
    <row r="58" spans="1:38">
      <c r="A58" s="359" t="s">
        <v>422</v>
      </c>
      <c r="B58" s="360"/>
      <c r="C58" s="360"/>
      <c r="D58" s="360"/>
      <c r="E58" s="360"/>
      <c r="F58" s="360"/>
      <c r="G58" s="360"/>
      <c r="H58" s="360"/>
      <c r="I58" s="360"/>
      <c r="J58" s="360"/>
      <c r="K58" s="360"/>
      <c r="L58" s="360"/>
      <c r="M58" s="360"/>
      <c r="N58" s="360"/>
      <c r="O58" s="360"/>
      <c r="P58" s="360"/>
      <c r="Q58" s="360"/>
      <c r="R58" s="360"/>
      <c r="S58" s="361"/>
      <c r="T58" s="359" t="s">
        <v>422</v>
      </c>
      <c r="U58" s="360"/>
      <c r="V58" s="360"/>
      <c r="W58" s="360"/>
      <c r="X58" s="360"/>
      <c r="Y58" s="360"/>
      <c r="Z58" s="360"/>
      <c r="AA58" s="360"/>
      <c r="AB58" s="360"/>
      <c r="AC58" s="360"/>
      <c r="AD58" s="360"/>
      <c r="AE58" s="360"/>
      <c r="AF58" s="360"/>
      <c r="AG58" s="360"/>
      <c r="AH58" s="360"/>
      <c r="AI58" s="360"/>
      <c r="AJ58" s="360"/>
      <c r="AK58" s="360"/>
      <c r="AL58" s="361"/>
    </row>
    <row r="59" spans="1:38">
      <c r="A59" s="359"/>
      <c r="B59" s="360"/>
      <c r="C59" s="360"/>
      <c r="D59" s="360"/>
      <c r="E59" s="360"/>
      <c r="F59" s="360"/>
      <c r="G59" s="360"/>
      <c r="H59" s="360"/>
      <c r="I59" s="360"/>
      <c r="J59" s="360"/>
      <c r="K59" s="360"/>
      <c r="L59" s="360"/>
      <c r="M59" s="360"/>
      <c r="N59" s="360"/>
      <c r="O59" s="360"/>
      <c r="P59" s="360"/>
      <c r="Q59" s="360"/>
      <c r="R59" s="360"/>
      <c r="S59" s="361"/>
      <c r="T59" s="359"/>
      <c r="U59" s="360"/>
      <c r="V59" s="360"/>
      <c r="W59" s="360"/>
      <c r="X59" s="360"/>
      <c r="Y59" s="360"/>
      <c r="Z59" s="360"/>
      <c r="AA59" s="360"/>
      <c r="AB59" s="360"/>
      <c r="AC59" s="360"/>
      <c r="AD59" s="360"/>
      <c r="AE59" s="360"/>
      <c r="AF59" s="360"/>
      <c r="AG59" s="360"/>
      <c r="AH59" s="360"/>
      <c r="AI59" s="360"/>
      <c r="AJ59" s="360"/>
      <c r="AK59" s="360"/>
      <c r="AL59" s="361"/>
    </row>
    <row r="60" spans="1:38" ht="22.8">
      <c r="A60" s="359"/>
      <c r="B60" s="363"/>
      <c r="C60" s="364" t="s">
        <v>423</v>
      </c>
      <c r="D60" s="365" t="s">
        <v>424</v>
      </c>
      <c r="F60" s="360"/>
      <c r="G60" s="360"/>
      <c r="H60" s="841"/>
      <c r="I60" s="841"/>
      <c r="J60" s="360"/>
      <c r="K60" s="360"/>
      <c r="L60" s="360"/>
      <c r="M60" s="360"/>
      <c r="N60" s="360"/>
      <c r="O60" s="360"/>
      <c r="P60" s="360"/>
      <c r="Q60" s="360"/>
      <c r="R60" s="360"/>
      <c r="S60" s="361"/>
      <c r="T60" s="359"/>
      <c r="U60" s="363"/>
      <c r="V60" s="364" t="s">
        <v>423</v>
      </c>
      <c r="W60" s="365" t="s">
        <v>424</v>
      </c>
      <c r="Y60" s="360"/>
      <c r="Z60" s="360"/>
      <c r="AA60" s="841"/>
      <c r="AB60" s="841"/>
      <c r="AC60" s="360"/>
      <c r="AD60" s="360"/>
      <c r="AE60" s="360"/>
      <c r="AF60" s="360"/>
      <c r="AG60" s="360"/>
      <c r="AH60" s="360"/>
      <c r="AI60" s="360"/>
      <c r="AJ60" s="360"/>
      <c r="AK60" s="360"/>
      <c r="AL60" s="361"/>
    </row>
    <row r="61" spans="1:38" ht="14.4">
      <c r="A61" s="359"/>
      <c r="B61" s="369">
        <v>1</v>
      </c>
      <c r="C61" s="375"/>
      <c r="D61" s="376"/>
      <c r="F61" s="360"/>
      <c r="G61" s="132"/>
      <c r="H61" s="389"/>
      <c r="I61" s="397"/>
      <c r="J61" s="398"/>
      <c r="K61" s="398"/>
      <c r="L61" s="399"/>
      <c r="M61" s="399"/>
      <c r="N61" s="360"/>
      <c r="O61" s="360"/>
      <c r="P61" s="360"/>
      <c r="Q61" s="360"/>
      <c r="R61" s="360"/>
      <c r="S61" s="361"/>
      <c r="T61" s="359"/>
      <c r="U61" s="369">
        <v>1</v>
      </c>
      <c r="V61" s="375"/>
      <c r="W61" s="376"/>
      <c r="Y61" s="360"/>
      <c r="Z61" s="132"/>
      <c r="AA61" s="389"/>
      <c r="AB61" s="389"/>
      <c r="AC61" s="360"/>
      <c r="AD61" s="360"/>
      <c r="AE61" s="360"/>
      <c r="AF61" s="360"/>
      <c r="AG61" s="360"/>
      <c r="AH61" s="360"/>
      <c r="AI61" s="360"/>
      <c r="AJ61" s="360"/>
      <c r="AK61" s="360"/>
      <c r="AL61" s="361"/>
    </row>
    <row r="62" spans="1:38">
      <c r="A62" s="359"/>
      <c r="B62" s="369">
        <v>2</v>
      </c>
      <c r="C62" s="375"/>
      <c r="D62" s="376"/>
      <c r="F62" s="360"/>
      <c r="G62" s="132"/>
      <c r="I62" s="398"/>
      <c r="J62" s="398"/>
      <c r="K62" s="398"/>
      <c r="L62" s="399"/>
      <c r="M62" s="399"/>
      <c r="N62" s="360"/>
      <c r="O62" s="360"/>
      <c r="P62" s="360"/>
      <c r="Q62" s="360"/>
      <c r="R62" s="360"/>
      <c r="S62" s="361"/>
      <c r="T62" s="359"/>
      <c r="U62" s="369">
        <v>2</v>
      </c>
      <c r="V62" s="375"/>
      <c r="W62" s="376"/>
      <c r="Y62" s="360"/>
      <c r="Z62" s="132"/>
      <c r="AC62" s="360"/>
      <c r="AD62" s="360"/>
      <c r="AE62" s="360"/>
      <c r="AF62" s="360"/>
      <c r="AG62" s="360"/>
      <c r="AH62" s="360"/>
      <c r="AI62" s="360"/>
      <c r="AJ62" s="360"/>
      <c r="AK62" s="360"/>
      <c r="AL62" s="361"/>
    </row>
    <row r="63" spans="1:38">
      <c r="A63" s="359"/>
      <c r="B63" s="369">
        <v>3</v>
      </c>
      <c r="C63" s="375"/>
      <c r="D63" s="376"/>
      <c r="F63" s="360"/>
      <c r="G63" s="132"/>
      <c r="J63" s="360"/>
      <c r="K63" s="360"/>
      <c r="L63" s="360"/>
      <c r="M63" s="360"/>
      <c r="N63" s="360"/>
      <c r="O63" s="360"/>
      <c r="P63" s="360"/>
      <c r="Q63" s="360"/>
      <c r="R63" s="360"/>
      <c r="S63" s="361"/>
      <c r="T63" s="359"/>
      <c r="U63" s="369">
        <v>3</v>
      </c>
      <c r="V63" s="375"/>
      <c r="W63" s="376"/>
      <c r="Y63" s="360"/>
      <c r="Z63" s="132"/>
      <c r="AC63" s="360"/>
      <c r="AD63" s="360"/>
      <c r="AE63" s="360"/>
      <c r="AF63" s="360"/>
      <c r="AG63" s="360"/>
      <c r="AH63" s="360"/>
      <c r="AI63" s="360"/>
      <c r="AJ63" s="360"/>
      <c r="AK63" s="360"/>
      <c r="AL63" s="361"/>
    </row>
    <row r="64" spans="1:38">
      <c r="A64" s="359"/>
      <c r="B64" s="369">
        <v>4</v>
      </c>
      <c r="C64" s="375"/>
      <c r="D64" s="376"/>
      <c r="F64" s="360"/>
      <c r="G64" s="360"/>
      <c r="H64" s="360"/>
      <c r="I64" s="360"/>
      <c r="J64" s="360"/>
      <c r="K64" s="360"/>
      <c r="L64" s="360"/>
      <c r="M64" s="360"/>
      <c r="N64" s="360"/>
      <c r="O64" s="360"/>
      <c r="P64" s="360"/>
      <c r="Q64" s="360"/>
      <c r="R64" s="360"/>
      <c r="S64" s="361"/>
      <c r="T64" s="359"/>
      <c r="U64" s="369">
        <v>4</v>
      </c>
      <c r="V64" s="375"/>
      <c r="W64" s="376"/>
      <c r="Y64" s="360"/>
      <c r="Z64" s="360"/>
      <c r="AA64" s="360"/>
      <c r="AB64" s="360"/>
      <c r="AC64" s="360"/>
      <c r="AD64" s="360"/>
      <c r="AE64" s="360"/>
      <c r="AF64" s="360"/>
      <c r="AG64" s="360"/>
      <c r="AH64" s="360"/>
      <c r="AI64" s="360"/>
      <c r="AJ64" s="360"/>
      <c r="AK64" s="360"/>
      <c r="AL64" s="361"/>
    </row>
    <row r="65" spans="1:38">
      <c r="A65" s="359"/>
      <c r="B65" s="369">
        <v>5</v>
      </c>
      <c r="C65" s="375"/>
      <c r="D65" s="376"/>
      <c r="F65" s="360"/>
      <c r="G65" s="360"/>
      <c r="H65" s="360"/>
      <c r="I65" s="360"/>
      <c r="J65" s="360"/>
      <c r="K65" s="360"/>
      <c r="L65" s="360"/>
      <c r="M65" s="360"/>
      <c r="N65" s="360"/>
      <c r="O65" s="360"/>
      <c r="P65" s="360"/>
      <c r="Q65" s="360"/>
      <c r="R65" s="360"/>
      <c r="S65" s="361"/>
      <c r="T65" s="359"/>
      <c r="U65" s="369">
        <v>5</v>
      </c>
      <c r="V65" s="375"/>
      <c r="W65" s="376"/>
      <c r="Y65" s="360"/>
      <c r="Z65" s="360"/>
      <c r="AA65" s="360"/>
      <c r="AB65" s="360"/>
      <c r="AC65" s="360"/>
      <c r="AD65" s="360"/>
      <c r="AE65" s="360"/>
      <c r="AF65" s="360"/>
      <c r="AG65" s="360"/>
      <c r="AH65" s="360"/>
      <c r="AI65" s="360"/>
      <c r="AJ65" s="360"/>
      <c r="AK65" s="360"/>
      <c r="AL65" s="361"/>
    </row>
    <row r="66" spans="1:38">
      <c r="A66" s="359"/>
      <c r="B66" s="369">
        <v>6</v>
      </c>
      <c r="C66" s="375"/>
      <c r="D66" s="376"/>
      <c r="F66" s="360"/>
      <c r="G66" s="360"/>
      <c r="H66" s="360"/>
      <c r="I66" s="360"/>
      <c r="J66" s="360"/>
      <c r="K66" s="360"/>
      <c r="L66" s="360"/>
      <c r="M66" s="360"/>
      <c r="N66" s="360"/>
      <c r="O66" s="360"/>
      <c r="P66" s="360"/>
      <c r="Q66" s="360"/>
      <c r="R66" s="360"/>
      <c r="S66" s="361"/>
      <c r="T66" s="359"/>
      <c r="U66" s="369">
        <v>6</v>
      </c>
      <c r="V66" s="375"/>
      <c r="W66" s="376"/>
      <c r="Y66" s="360"/>
      <c r="Z66" s="360"/>
      <c r="AA66" s="360"/>
      <c r="AB66" s="360"/>
      <c r="AC66" s="360"/>
      <c r="AD66" s="360"/>
      <c r="AE66" s="360"/>
      <c r="AF66" s="360"/>
      <c r="AG66" s="360"/>
      <c r="AH66" s="360"/>
      <c r="AI66" s="360"/>
      <c r="AJ66" s="360"/>
      <c r="AK66" s="360"/>
      <c r="AL66" s="361"/>
    </row>
    <row r="67" spans="1:38">
      <c r="A67" s="359"/>
      <c r="B67" s="369">
        <v>7</v>
      </c>
      <c r="C67" s="375"/>
      <c r="D67" s="376"/>
      <c r="F67" s="360"/>
      <c r="G67" s="360"/>
      <c r="H67" s="360"/>
      <c r="I67" s="360"/>
      <c r="J67" s="360"/>
      <c r="K67" s="360"/>
      <c r="L67" s="360"/>
      <c r="M67" s="360"/>
      <c r="N67" s="360"/>
      <c r="O67" s="360"/>
      <c r="P67" s="360"/>
      <c r="Q67" s="360"/>
      <c r="R67" s="360"/>
      <c r="S67" s="361"/>
      <c r="T67" s="359"/>
      <c r="U67" s="369">
        <v>7</v>
      </c>
      <c r="V67" s="375"/>
      <c r="W67" s="376"/>
      <c r="Y67" s="360"/>
      <c r="Z67" s="360"/>
      <c r="AA67" s="360"/>
      <c r="AB67" s="360"/>
      <c r="AC67" s="360"/>
      <c r="AD67" s="360"/>
      <c r="AE67" s="360"/>
      <c r="AF67" s="360"/>
      <c r="AG67" s="360"/>
      <c r="AH67" s="360"/>
      <c r="AI67" s="360"/>
      <c r="AJ67" s="360"/>
      <c r="AK67" s="360"/>
      <c r="AL67" s="361"/>
    </row>
    <row r="68" spans="1:38">
      <c r="A68" s="359"/>
      <c r="B68" s="369">
        <v>8</v>
      </c>
      <c r="C68" s="375"/>
      <c r="D68" s="376"/>
      <c r="F68" s="360"/>
      <c r="G68" s="360"/>
      <c r="H68" s="360"/>
      <c r="I68" s="360"/>
      <c r="J68" s="360"/>
      <c r="K68" s="360"/>
      <c r="L68" s="360"/>
      <c r="M68" s="360"/>
      <c r="N68" s="360"/>
      <c r="O68" s="360"/>
      <c r="P68" s="360"/>
      <c r="Q68" s="360"/>
      <c r="R68" s="360"/>
      <c r="S68" s="361"/>
      <c r="T68" s="359"/>
      <c r="U68" s="369">
        <v>8</v>
      </c>
      <c r="V68" s="375"/>
      <c r="W68" s="376"/>
      <c r="Y68" s="360"/>
      <c r="Z68" s="360"/>
      <c r="AA68" s="360"/>
      <c r="AB68" s="360"/>
      <c r="AC68" s="360"/>
      <c r="AD68" s="360"/>
      <c r="AE68" s="360"/>
      <c r="AF68" s="360"/>
      <c r="AG68" s="360"/>
      <c r="AH68" s="360"/>
      <c r="AI68" s="360"/>
      <c r="AJ68" s="360"/>
      <c r="AK68" s="360"/>
      <c r="AL68" s="361"/>
    </row>
    <row r="69" spans="1:38">
      <c r="A69" s="359"/>
      <c r="B69" s="369">
        <v>9</v>
      </c>
      <c r="C69" s="375"/>
      <c r="D69" s="376"/>
      <c r="F69" s="360"/>
      <c r="G69" s="360"/>
      <c r="H69" s="360"/>
      <c r="I69" s="360"/>
      <c r="J69" s="360"/>
      <c r="K69" s="360"/>
      <c r="L69" s="360"/>
      <c r="M69" s="360"/>
      <c r="N69" s="360"/>
      <c r="O69" s="360"/>
      <c r="P69" s="360"/>
      <c r="Q69" s="360"/>
      <c r="R69" s="360"/>
      <c r="S69" s="361"/>
      <c r="T69" s="359"/>
      <c r="U69" s="369">
        <v>9</v>
      </c>
      <c r="V69" s="375"/>
      <c r="W69" s="376"/>
      <c r="Y69" s="360"/>
      <c r="Z69" s="360"/>
      <c r="AA69" s="360"/>
      <c r="AB69" s="360"/>
      <c r="AC69" s="360"/>
      <c r="AD69" s="360"/>
      <c r="AE69" s="360"/>
      <c r="AF69" s="360"/>
      <c r="AG69" s="360"/>
      <c r="AH69" s="360"/>
      <c r="AI69" s="360"/>
      <c r="AJ69" s="360"/>
      <c r="AK69" s="360"/>
      <c r="AL69" s="361"/>
    </row>
    <row r="70" spans="1:38">
      <c r="A70" s="359"/>
      <c r="B70" s="369">
        <v>10</v>
      </c>
      <c r="C70" s="375"/>
      <c r="D70" s="376"/>
      <c r="F70" s="360"/>
      <c r="G70" s="360"/>
      <c r="H70" s="360"/>
      <c r="I70" s="360"/>
      <c r="J70" s="360"/>
      <c r="K70" s="360"/>
      <c r="L70" s="360"/>
      <c r="M70" s="360"/>
      <c r="N70" s="360"/>
      <c r="O70" s="360"/>
      <c r="P70" s="360"/>
      <c r="Q70" s="360"/>
      <c r="R70" s="360"/>
      <c r="S70" s="361"/>
      <c r="T70" s="359"/>
      <c r="U70" s="369">
        <v>10</v>
      </c>
      <c r="V70" s="375"/>
      <c r="W70" s="376"/>
      <c r="Y70" s="360"/>
      <c r="Z70" s="360"/>
      <c r="AA70" s="360"/>
      <c r="AB70" s="360"/>
      <c r="AC70" s="360"/>
      <c r="AD70" s="360"/>
      <c r="AE70" s="360"/>
      <c r="AF70" s="360"/>
      <c r="AG70" s="360"/>
      <c r="AH70" s="360"/>
      <c r="AI70" s="360"/>
      <c r="AJ70" s="360"/>
      <c r="AK70" s="360"/>
      <c r="AL70" s="361"/>
    </row>
    <row r="71" spans="1:38">
      <c r="A71" s="359"/>
      <c r="B71" s="369">
        <v>11</v>
      </c>
      <c r="C71" s="375"/>
      <c r="D71" s="376"/>
      <c r="F71" s="360"/>
      <c r="G71" s="360"/>
      <c r="H71" s="360"/>
      <c r="I71" s="360"/>
      <c r="J71" s="360"/>
      <c r="K71" s="360"/>
      <c r="L71" s="360"/>
      <c r="M71" s="360"/>
      <c r="N71" s="360"/>
      <c r="O71" s="360"/>
      <c r="P71" s="360"/>
      <c r="Q71" s="360"/>
      <c r="R71" s="360"/>
      <c r="S71" s="361"/>
      <c r="T71" s="359"/>
      <c r="U71" s="369">
        <v>11</v>
      </c>
      <c r="V71" s="375"/>
      <c r="W71" s="376"/>
      <c r="Y71" s="360"/>
      <c r="Z71" s="360"/>
      <c r="AA71" s="360"/>
      <c r="AB71" s="360"/>
      <c r="AC71" s="360"/>
      <c r="AD71" s="360"/>
      <c r="AE71" s="360"/>
      <c r="AF71" s="360"/>
      <c r="AG71" s="360"/>
      <c r="AH71" s="360"/>
      <c r="AI71" s="360"/>
      <c r="AJ71" s="360"/>
      <c r="AK71" s="360"/>
      <c r="AL71" s="361"/>
    </row>
    <row r="72" spans="1:38">
      <c r="A72" s="359"/>
      <c r="B72" s="369">
        <v>12</v>
      </c>
      <c r="C72" s="375"/>
      <c r="D72" s="376"/>
      <c r="F72" s="360"/>
      <c r="G72" s="360"/>
      <c r="H72" s="360"/>
      <c r="I72" s="360"/>
      <c r="J72" s="360"/>
      <c r="K72" s="360"/>
      <c r="L72" s="360"/>
      <c r="M72" s="360"/>
      <c r="N72" s="360"/>
      <c r="O72" s="360"/>
      <c r="P72" s="360"/>
      <c r="Q72" s="360"/>
      <c r="R72" s="360"/>
      <c r="S72" s="361"/>
      <c r="T72" s="359"/>
      <c r="U72" s="369">
        <v>12</v>
      </c>
      <c r="V72" s="375"/>
      <c r="W72" s="376"/>
      <c r="Y72" s="360"/>
      <c r="Z72" s="360"/>
      <c r="AA72" s="360"/>
      <c r="AB72" s="360"/>
      <c r="AC72" s="360"/>
      <c r="AD72" s="360"/>
      <c r="AE72" s="360"/>
      <c r="AF72" s="360"/>
      <c r="AG72" s="360"/>
      <c r="AH72" s="360"/>
      <c r="AI72" s="360"/>
      <c r="AJ72" s="360"/>
      <c r="AK72" s="360"/>
      <c r="AL72" s="361"/>
    </row>
    <row r="73" spans="1:38">
      <c r="A73" s="359"/>
      <c r="B73" s="369">
        <v>13</v>
      </c>
      <c r="C73" s="375"/>
      <c r="D73" s="376"/>
      <c r="F73" s="360"/>
      <c r="G73" s="360"/>
      <c r="H73" s="360"/>
      <c r="I73" s="360"/>
      <c r="J73" s="360"/>
      <c r="K73" s="360"/>
      <c r="L73" s="360"/>
      <c r="M73" s="360"/>
      <c r="N73" s="360"/>
      <c r="O73" s="360"/>
      <c r="P73" s="360"/>
      <c r="Q73" s="360"/>
      <c r="R73" s="360"/>
      <c r="S73" s="361"/>
      <c r="T73" s="359"/>
      <c r="U73" s="369">
        <v>13</v>
      </c>
      <c r="V73" s="375"/>
      <c r="W73" s="376"/>
      <c r="Y73" s="360"/>
      <c r="Z73" s="360"/>
      <c r="AA73" s="360"/>
      <c r="AB73" s="360"/>
      <c r="AC73" s="360"/>
      <c r="AD73" s="360"/>
      <c r="AE73" s="360"/>
      <c r="AF73" s="360"/>
      <c r="AG73" s="360"/>
      <c r="AH73" s="360"/>
      <c r="AI73" s="360"/>
      <c r="AJ73" s="360"/>
      <c r="AK73" s="360"/>
      <c r="AL73" s="361"/>
    </row>
    <row r="74" spans="1:38">
      <c r="A74" s="359"/>
      <c r="B74" s="369">
        <v>14</v>
      </c>
      <c r="C74" s="375"/>
      <c r="D74" s="376"/>
      <c r="F74" s="360"/>
      <c r="G74" s="360"/>
      <c r="H74" s="360"/>
      <c r="I74" s="360"/>
      <c r="J74" s="360"/>
      <c r="K74" s="360"/>
      <c r="L74" s="360"/>
      <c r="M74" s="360"/>
      <c r="N74" s="360"/>
      <c r="O74" s="360"/>
      <c r="P74" s="360"/>
      <c r="Q74" s="360"/>
      <c r="R74" s="360"/>
      <c r="S74" s="361"/>
      <c r="T74" s="359"/>
      <c r="U74" s="369">
        <v>14</v>
      </c>
      <c r="V74" s="375"/>
      <c r="W74" s="376"/>
      <c r="Y74" s="360"/>
      <c r="Z74" s="360"/>
      <c r="AA74" s="360"/>
      <c r="AB74" s="360"/>
      <c r="AC74" s="360"/>
      <c r="AD74" s="360"/>
      <c r="AE74" s="360"/>
      <c r="AF74" s="360"/>
      <c r="AG74" s="360"/>
      <c r="AH74" s="360"/>
      <c r="AI74" s="360"/>
      <c r="AJ74" s="360"/>
      <c r="AK74" s="360"/>
      <c r="AL74" s="361"/>
    </row>
    <row r="75" spans="1:38">
      <c r="A75" s="359"/>
      <c r="B75" s="369">
        <v>15</v>
      </c>
      <c r="C75" s="375"/>
      <c r="D75" s="376"/>
      <c r="F75" s="360"/>
      <c r="G75" s="360"/>
      <c r="H75" s="360"/>
      <c r="I75" s="360"/>
      <c r="J75" s="360"/>
      <c r="K75" s="360"/>
      <c r="L75" s="360"/>
      <c r="M75" s="360"/>
      <c r="N75" s="360"/>
      <c r="O75" s="360"/>
      <c r="P75" s="360"/>
      <c r="Q75" s="360"/>
      <c r="R75" s="360"/>
      <c r="S75" s="361"/>
      <c r="T75" s="359"/>
      <c r="U75" s="369">
        <v>15</v>
      </c>
      <c r="V75" s="375"/>
      <c r="W75" s="376"/>
      <c r="Y75" s="360"/>
      <c r="Z75" s="360"/>
      <c r="AA75" s="360"/>
      <c r="AB75" s="360"/>
      <c r="AC75" s="360"/>
      <c r="AD75" s="360"/>
      <c r="AE75" s="360"/>
      <c r="AF75" s="360"/>
      <c r="AG75" s="360"/>
      <c r="AH75" s="360"/>
      <c r="AI75" s="360"/>
      <c r="AJ75" s="360"/>
      <c r="AK75" s="360"/>
      <c r="AL75" s="361"/>
    </row>
    <row r="76" spans="1:38">
      <c r="A76" s="359"/>
      <c r="B76" s="369">
        <v>16</v>
      </c>
      <c r="C76" s="375"/>
      <c r="D76" s="376"/>
      <c r="F76" s="360"/>
      <c r="G76" s="360"/>
      <c r="H76" s="360"/>
      <c r="I76" s="360"/>
      <c r="J76" s="360"/>
      <c r="K76" s="360"/>
      <c r="L76" s="360"/>
      <c r="M76" s="360"/>
      <c r="N76" s="360"/>
      <c r="O76" s="360"/>
      <c r="P76" s="360"/>
      <c r="Q76" s="360"/>
      <c r="R76" s="360"/>
      <c r="S76" s="361"/>
      <c r="T76" s="359"/>
      <c r="U76" s="369">
        <v>16</v>
      </c>
      <c r="V76" s="375"/>
      <c r="W76" s="376"/>
      <c r="Y76" s="360"/>
      <c r="Z76" s="360"/>
      <c r="AA76" s="360"/>
      <c r="AB76" s="360"/>
      <c r="AC76" s="360"/>
      <c r="AD76" s="360"/>
      <c r="AE76" s="360"/>
      <c r="AF76" s="360"/>
      <c r="AG76" s="360"/>
      <c r="AH76" s="360"/>
      <c r="AI76" s="360"/>
      <c r="AJ76" s="360"/>
      <c r="AK76" s="360"/>
      <c r="AL76" s="361"/>
    </row>
    <row r="77" spans="1:38">
      <c r="A77" s="359"/>
      <c r="B77" s="369">
        <v>17</v>
      </c>
      <c r="C77" s="375"/>
      <c r="D77" s="376"/>
      <c r="F77" s="360"/>
      <c r="G77" s="360"/>
      <c r="H77" s="360"/>
      <c r="I77" s="360"/>
      <c r="J77" s="360"/>
      <c r="K77" s="360"/>
      <c r="L77" s="360"/>
      <c r="M77" s="360"/>
      <c r="N77" s="360"/>
      <c r="O77" s="360"/>
      <c r="P77" s="360"/>
      <c r="Q77" s="360"/>
      <c r="R77" s="360"/>
      <c r="S77" s="361"/>
      <c r="T77" s="359"/>
      <c r="U77" s="369">
        <v>17</v>
      </c>
      <c r="V77" s="375"/>
      <c r="W77" s="376"/>
      <c r="Y77" s="360"/>
      <c r="Z77" s="360"/>
      <c r="AA77" s="360"/>
      <c r="AB77" s="360"/>
      <c r="AC77" s="360"/>
      <c r="AD77" s="360"/>
      <c r="AE77" s="360"/>
      <c r="AF77" s="360"/>
      <c r="AG77" s="360"/>
      <c r="AH77" s="360"/>
      <c r="AI77" s="360"/>
      <c r="AJ77" s="360"/>
      <c r="AK77" s="360"/>
      <c r="AL77" s="361"/>
    </row>
    <row r="78" spans="1:38">
      <c r="A78" s="359"/>
      <c r="B78" s="369">
        <v>18</v>
      </c>
      <c r="C78" s="375"/>
      <c r="D78" s="376"/>
      <c r="F78" s="360"/>
      <c r="G78" s="360"/>
      <c r="H78" s="360"/>
      <c r="I78" s="360"/>
      <c r="J78" s="360"/>
      <c r="K78" s="360"/>
      <c r="L78" s="360"/>
      <c r="M78" s="360"/>
      <c r="N78" s="360"/>
      <c r="O78" s="360"/>
      <c r="P78" s="360"/>
      <c r="Q78" s="360"/>
      <c r="R78" s="360"/>
      <c r="S78" s="361"/>
      <c r="T78" s="359"/>
      <c r="U78" s="369">
        <v>18</v>
      </c>
      <c r="V78" s="375"/>
      <c r="W78" s="376"/>
      <c r="Y78" s="360"/>
      <c r="Z78" s="360"/>
      <c r="AA78" s="360"/>
      <c r="AB78" s="360"/>
      <c r="AC78" s="360"/>
      <c r="AD78" s="360"/>
      <c r="AE78" s="360"/>
      <c r="AF78" s="360"/>
      <c r="AG78" s="360"/>
      <c r="AH78" s="360"/>
      <c r="AI78" s="360"/>
      <c r="AJ78" s="360"/>
      <c r="AK78" s="360"/>
      <c r="AL78" s="361"/>
    </row>
    <row r="79" spans="1:38">
      <c r="A79" s="359"/>
      <c r="B79" s="369">
        <v>19</v>
      </c>
      <c r="C79" s="375"/>
      <c r="D79" s="376"/>
      <c r="F79" s="360"/>
      <c r="G79" s="360"/>
      <c r="H79" s="360"/>
      <c r="I79" s="360"/>
      <c r="J79" s="360"/>
      <c r="K79" s="360"/>
      <c r="L79" s="360"/>
      <c r="M79" s="360"/>
      <c r="N79" s="360"/>
      <c r="O79" s="360"/>
      <c r="P79" s="360"/>
      <c r="Q79" s="360"/>
      <c r="R79" s="360"/>
      <c r="S79" s="361"/>
      <c r="T79" s="359"/>
      <c r="U79" s="369">
        <v>19</v>
      </c>
      <c r="V79" s="375"/>
      <c r="W79" s="376"/>
      <c r="Y79" s="360"/>
      <c r="Z79" s="360"/>
      <c r="AA79" s="360"/>
      <c r="AB79" s="360"/>
      <c r="AC79" s="360"/>
      <c r="AD79" s="360"/>
      <c r="AE79" s="360"/>
      <c r="AF79" s="360"/>
      <c r="AG79" s="360"/>
      <c r="AH79" s="360"/>
      <c r="AI79" s="360"/>
      <c r="AJ79" s="360"/>
      <c r="AK79" s="360"/>
      <c r="AL79" s="361"/>
    </row>
    <row r="80" spans="1:38">
      <c r="A80" s="359"/>
      <c r="B80" s="369">
        <v>20</v>
      </c>
      <c r="C80" s="375"/>
      <c r="D80" s="376"/>
      <c r="F80" s="360"/>
      <c r="G80" s="360"/>
      <c r="H80" s="360"/>
      <c r="I80" s="360"/>
      <c r="J80" s="360"/>
      <c r="K80" s="360"/>
      <c r="L80" s="360"/>
      <c r="M80" s="360"/>
      <c r="N80" s="360"/>
      <c r="O80" s="360"/>
      <c r="P80" s="360"/>
      <c r="Q80" s="360"/>
      <c r="R80" s="360"/>
      <c r="S80" s="361"/>
      <c r="T80" s="359"/>
      <c r="U80" s="369">
        <v>20</v>
      </c>
      <c r="V80" s="375"/>
      <c r="W80" s="376"/>
      <c r="Y80" s="360"/>
      <c r="Z80" s="360"/>
      <c r="AA80" s="360"/>
      <c r="AB80" s="360"/>
      <c r="AC80" s="360"/>
      <c r="AD80" s="360"/>
      <c r="AE80" s="360"/>
      <c r="AF80" s="360"/>
      <c r="AG80" s="360"/>
      <c r="AH80" s="360"/>
      <c r="AI80" s="360"/>
      <c r="AJ80" s="360"/>
      <c r="AK80" s="360"/>
      <c r="AL80" s="361"/>
    </row>
    <row r="81" spans="1:38">
      <c r="A81" s="359"/>
      <c r="B81" s="369">
        <v>21</v>
      </c>
      <c r="C81" s="375"/>
      <c r="D81" s="376"/>
      <c r="F81" s="360"/>
      <c r="G81" s="360"/>
      <c r="H81" s="360"/>
      <c r="I81" s="360"/>
      <c r="J81" s="360"/>
      <c r="K81" s="360"/>
      <c r="L81" s="360"/>
      <c r="M81" s="360"/>
      <c r="N81" s="360"/>
      <c r="O81" s="360"/>
      <c r="P81" s="360"/>
      <c r="Q81" s="360"/>
      <c r="R81" s="360"/>
      <c r="S81" s="361"/>
      <c r="T81" s="359"/>
      <c r="U81" s="369">
        <v>21</v>
      </c>
      <c r="V81" s="375"/>
      <c r="W81" s="376"/>
      <c r="Y81" s="360"/>
      <c r="Z81" s="360"/>
      <c r="AA81" s="360"/>
      <c r="AB81" s="360"/>
      <c r="AC81" s="360"/>
      <c r="AD81" s="360"/>
      <c r="AE81" s="360"/>
      <c r="AF81" s="360"/>
      <c r="AG81" s="360"/>
      <c r="AH81" s="360"/>
      <c r="AI81" s="360"/>
      <c r="AJ81" s="360"/>
      <c r="AK81" s="360"/>
      <c r="AL81" s="361"/>
    </row>
    <row r="82" spans="1:38">
      <c r="A82" s="359"/>
      <c r="B82" s="369">
        <v>22</v>
      </c>
      <c r="C82" s="375"/>
      <c r="D82" s="376"/>
      <c r="F82" s="360"/>
      <c r="G82" s="360"/>
      <c r="H82" s="360"/>
      <c r="I82" s="360"/>
      <c r="J82" s="360"/>
      <c r="K82" s="360"/>
      <c r="L82" s="360"/>
      <c r="M82" s="360"/>
      <c r="N82" s="360"/>
      <c r="O82" s="360"/>
      <c r="P82" s="360"/>
      <c r="Q82" s="360"/>
      <c r="R82" s="360"/>
      <c r="S82" s="361"/>
      <c r="T82" s="359"/>
      <c r="U82" s="369">
        <v>22</v>
      </c>
      <c r="V82" s="375"/>
      <c r="W82" s="376"/>
      <c r="Y82" s="360"/>
      <c r="Z82" s="360"/>
      <c r="AA82" s="360"/>
      <c r="AB82" s="360"/>
      <c r="AC82" s="360"/>
      <c r="AD82" s="360"/>
      <c r="AE82" s="360"/>
      <c r="AF82" s="360"/>
      <c r="AG82" s="360"/>
      <c r="AH82" s="360"/>
      <c r="AI82" s="360"/>
      <c r="AJ82" s="360"/>
      <c r="AK82" s="360"/>
      <c r="AL82" s="361"/>
    </row>
    <row r="83" spans="1:38">
      <c r="A83" s="359"/>
      <c r="B83" s="369">
        <v>23</v>
      </c>
      <c r="C83" s="375"/>
      <c r="D83" s="376"/>
      <c r="F83" s="360"/>
      <c r="G83" s="360"/>
      <c r="H83" s="360"/>
      <c r="I83" s="360"/>
      <c r="J83" s="360"/>
      <c r="K83" s="360"/>
      <c r="L83" s="360"/>
      <c r="M83" s="360"/>
      <c r="N83" s="360"/>
      <c r="O83" s="360"/>
      <c r="P83" s="360"/>
      <c r="Q83" s="360"/>
      <c r="R83" s="360"/>
      <c r="S83" s="361"/>
      <c r="T83" s="359"/>
      <c r="U83" s="369">
        <v>23</v>
      </c>
      <c r="V83" s="375"/>
      <c r="W83" s="376"/>
      <c r="Y83" s="360"/>
      <c r="Z83" s="360"/>
      <c r="AA83" s="360"/>
      <c r="AB83" s="360"/>
      <c r="AC83" s="360"/>
      <c r="AD83" s="360"/>
      <c r="AE83" s="360"/>
      <c r="AF83" s="360"/>
      <c r="AG83" s="360"/>
      <c r="AH83" s="360"/>
      <c r="AI83" s="360"/>
      <c r="AJ83" s="360"/>
      <c r="AK83" s="360"/>
      <c r="AL83" s="361"/>
    </row>
    <row r="84" spans="1:38">
      <c r="A84" s="359"/>
      <c r="B84" s="369">
        <v>24</v>
      </c>
      <c r="C84" s="375"/>
      <c r="D84" s="376"/>
      <c r="F84" s="360"/>
      <c r="G84" s="360"/>
      <c r="H84" s="360"/>
      <c r="I84" s="360"/>
      <c r="J84" s="360"/>
      <c r="K84" s="360"/>
      <c r="L84" s="360"/>
      <c r="M84" s="360"/>
      <c r="N84" s="360"/>
      <c r="O84" s="360"/>
      <c r="P84" s="360"/>
      <c r="Q84" s="360"/>
      <c r="R84" s="360"/>
      <c r="S84" s="361"/>
      <c r="T84" s="359"/>
      <c r="U84" s="369">
        <v>24</v>
      </c>
      <c r="V84" s="375"/>
      <c r="W84" s="376"/>
      <c r="Y84" s="360"/>
      <c r="Z84" s="360"/>
      <c r="AA84" s="360"/>
      <c r="AB84" s="360"/>
      <c r="AC84" s="360"/>
      <c r="AD84" s="360"/>
      <c r="AE84" s="360"/>
      <c r="AF84" s="360"/>
      <c r="AG84" s="360"/>
      <c r="AH84" s="360"/>
      <c r="AI84" s="360"/>
      <c r="AJ84" s="360"/>
      <c r="AK84" s="360"/>
      <c r="AL84" s="361"/>
    </row>
    <row r="85" spans="1:38">
      <c r="A85" s="359"/>
      <c r="B85" s="369">
        <v>25</v>
      </c>
      <c r="C85" s="375"/>
      <c r="D85" s="376"/>
      <c r="F85" s="360"/>
      <c r="G85" s="360"/>
      <c r="H85" s="360"/>
      <c r="I85" s="360"/>
      <c r="J85" s="360"/>
      <c r="K85" s="360"/>
      <c r="L85" s="360"/>
      <c r="M85" s="360"/>
      <c r="N85" s="360"/>
      <c r="O85" s="360"/>
      <c r="P85" s="360"/>
      <c r="Q85" s="360"/>
      <c r="R85" s="360"/>
      <c r="S85" s="361"/>
      <c r="T85" s="359"/>
      <c r="U85" s="369">
        <v>25</v>
      </c>
      <c r="V85" s="375"/>
      <c r="W85" s="376"/>
      <c r="Y85" s="360"/>
      <c r="Z85" s="360"/>
      <c r="AA85" s="360"/>
      <c r="AB85" s="360"/>
      <c r="AC85" s="360"/>
      <c r="AD85" s="360"/>
      <c r="AE85" s="360"/>
      <c r="AF85" s="360"/>
      <c r="AG85" s="360"/>
      <c r="AH85" s="360"/>
      <c r="AI85" s="360"/>
      <c r="AJ85" s="360"/>
      <c r="AK85" s="360"/>
      <c r="AL85" s="361"/>
    </row>
    <row r="86" spans="1:38">
      <c r="A86" s="359"/>
      <c r="B86" s="369">
        <v>26</v>
      </c>
      <c r="C86" s="375"/>
      <c r="D86" s="376"/>
      <c r="F86" s="360"/>
      <c r="G86" s="360"/>
      <c r="H86" s="360"/>
      <c r="I86" s="360"/>
      <c r="J86" s="360"/>
      <c r="K86" s="360"/>
      <c r="L86" s="360"/>
      <c r="M86" s="360"/>
      <c r="N86" s="360"/>
      <c r="O86" s="360"/>
      <c r="P86" s="360"/>
      <c r="Q86" s="360"/>
      <c r="R86" s="360"/>
      <c r="S86" s="361"/>
      <c r="T86" s="359"/>
      <c r="U86" s="369">
        <v>26</v>
      </c>
      <c r="V86" s="375"/>
      <c r="W86" s="376"/>
      <c r="Y86" s="360"/>
      <c r="Z86" s="360"/>
      <c r="AA86" s="360"/>
      <c r="AB86" s="360"/>
      <c r="AC86" s="360"/>
      <c r="AD86" s="360"/>
      <c r="AE86" s="360"/>
      <c r="AF86" s="360"/>
      <c r="AG86" s="360"/>
      <c r="AH86" s="360"/>
      <c r="AI86" s="360"/>
      <c r="AJ86" s="360"/>
      <c r="AK86" s="360"/>
      <c r="AL86" s="361"/>
    </row>
    <row r="87" spans="1:38">
      <c r="A87" s="359"/>
      <c r="B87" s="369">
        <v>27</v>
      </c>
      <c r="C87" s="375"/>
      <c r="D87" s="376"/>
      <c r="F87" s="360"/>
      <c r="G87" s="360"/>
      <c r="H87" s="360"/>
      <c r="I87" s="360"/>
      <c r="J87" s="360"/>
      <c r="K87" s="360"/>
      <c r="L87" s="360"/>
      <c r="M87" s="360"/>
      <c r="N87" s="360"/>
      <c r="O87" s="360"/>
      <c r="P87" s="360"/>
      <c r="Q87" s="360"/>
      <c r="R87" s="360"/>
      <c r="S87" s="361"/>
      <c r="T87" s="359"/>
      <c r="U87" s="369">
        <v>27</v>
      </c>
      <c r="V87" s="375"/>
      <c r="W87" s="376"/>
      <c r="Y87" s="360"/>
      <c r="Z87" s="360"/>
      <c r="AA87" s="360"/>
      <c r="AB87" s="360"/>
      <c r="AC87" s="360"/>
      <c r="AD87" s="360"/>
      <c r="AE87" s="360"/>
      <c r="AF87" s="360"/>
      <c r="AG87" s="360"/>
      <c r="AH87" s="360"/>
      <c r="AI87" s="360"/>
      <c r="AJ87" s="360"/>
      <c r="AK87" s="360"/>
      <c r="AL87" s="361"/>
    </row>
    <row r="88" spans="1:38">
      <c r="A88" s="359"/>
      <c r="B88" s="369">
        <v>28</v>
      </c>
      <c r="C88" s="375"/>
      <c r="D88" s="376"/>
      <c r="F88" s="360"/>
      <c r="G88" s="360"/>
      <c r="H88" s="360"/>
      <c r="I88" s="360"/>
      <c r="J88" s="360"/>
      <c r="K88" s="360"/>
      <c r="L88" s="360"/>
      <c r="M88" s="360"/>
      <c r="N88" s="360"/>
      <c r="O88" s="360"/>
      <c r="P88" s="360"/>
      <c r="Q88" s="360"/>
      <c r="R88" s="360"/>
      <c r="S88" s="361"/>
      <c r="T88" s="359"/>
      <c r="U88" s="369">
        <v>28</v>
      </c>
      <c r="V88" s="375"/>
      <c r="W88" s="376"/>
      <c r="Y88" s="360"/>
      <c r="Z88" s="360"/>
      <c r="AA88" s="360"/>
      <c r="AB88" s="360"/>
      <c r="AC88" s="360"/>
      <c r="AD88" s="360"/>
      <c r="AE88" s="360"/>
      <c r="AF88" s="360"/>
      <c r="AG88" s="360"/>
      <c r="AH88" s="360"/>
      <c r="AI88" s="360"/>
      <c r="AJ88" s="360"/>
      <c r="AK88" s="360"/>
      <c r="AL88" s="361"/>
    </row>
    <row r="89" spans="1:38">
      <c r="A89" s="359"/>
      <c r="B89" s="369">
        <v>29</v>
      </c>
      <c r="C89" s="375"/>
      <c r="D89" s="376"/>
      <c r="F89" s="360"/>
      <c r="G89" s="360"/>
      <c r="H89" s="360"/>
      <c r="I89" s="360"/>
      <c r="J89" s="360"/>
      <c r="K89" s="360"/>
      <c r="L89" s="360"/>
      <c r="M89" s="360"/>
      <c r="N89" s="360"/>
      <c r="O89" s="360"/>
      <c r="P89" s="360"/>
      <c r="Q89" s="360"/>
      <c r="R89" s="360"/>
      <c r="S89" s="361"/>
      <c r="T89" s="359"/>
      <c r="U89" s="369">
        <v>29</v>
      </c>
      <c r="V89" s="375"/>
      <c r="W89" s="376"/>
      <c r="Y89" s="360"/>
      <c r="Z89" s="360"/>
      <c r="AA89" s="360"/>
      <c r="AB89" s="360"/>
      <c r="AC89" s="360"/>
      <c r="AD89" s="360"/>
      <c r="AE89" s="360"/>
      <c r="AF89" s="360"/>
      <c r="AG89" s="360"/>
      <c r="AH89" s="360"/>
      <c r="AI89" s="360"/>
      <c r="AJ89" s="360"/>
      <c r="AK89" s="360"/>
      <c r="AL89" s="361"/>
    </row>
    <row r="90" spans="1:38">
      <c r="A90" s="359"/>
      <c r="B90" s="369">
        <v>30</v>
      </c>
      <c r="C90" s="375"/>
      <c r="D90" s="376"/>
      <c r="F90" s="360"/>
      <c r="G90" s="360"/>
      <c r="H90" s="360"/>
      <c r="I90" s="360"/>
      <c r="J90" s="360"/>
      <c r="K90" s="360"/>
      <c r="L90" s="360"/>
      <c r="M90" s="360"/>
      <c r="N90" s="360"/>
      <c r="O90" s="360"/>
      <c r="P90" s="360"/>
      <c r="Q90" s="360"/>
      <c r="R90" s="360"/>
      <c r="S90" s="361"/>
      <c r="T90" s="359"/>
      <c r="U90" s="369">
        <v>30</v>
      </c>
      <c r="V90" s="375"/>
      <c r="W90" s="376"/>
      <c r="Y90" s="360"/>
      <c r="Z90" s="360"/>
      <c r="AA90" s="360"/>
      <c r="AB90" s="360"/>
      <c r="AC90" s="360"/>
      <c r="AD90" s="360"/>
      <c r="AE90" s="360"/>
      <c r="AF90" s="360"/>
      <c r="AG90" s="360"/>
      <c r="AH90" s="360"/>
      <c r="AI90" s="360"/>
      <c r="AJ90" s="360"/>
      <c r="AK90" s="360"/>
      <c r="AL90" s="361"/>
    </row>
    <row r="91" spans="1:38">
      <c r="A91" s="359"/>
      <c r="B91" s="369">
        <v>31</v>
      </c>
      <c r="C91" s="375"/>
      <c r="D91" s="376"/>
      <c r="F91" s="360"/>
      <c r="G91" s="360"/>
      <c r="H91" s="360"/>
      <c r="I91" s="360"/>
      <c r="J91" s="360"/>
      <c r="K91" s="360"/>
      <c r="L91" s="360"/>
      <c r="M91" s="360"/>
      <c r="N91" s="360"/>
      <c r="O91" s="360"/>
      <c r="P91" s="360"/>
      <c r="Q91" s="360"/>
      <c r="R91" s="360"/>
      <c r="S91" s="361"/>
      <c r="T91" s="359"/>
      <c r="U91" s="369">
        <v>31</v>
      </c>
      <c r="V91" s="375"/>
      <c r="W91" s="376"/>
      <c r="Y91" s="360"/>
      <c r="Z91" s="360"/>
      <c r="AA91" s="360"/>
      <c r="AB91" s="360"/>
      <c r="AC91" s="360"/>
      <c r="AD91" s="360"/>
      <c r="AE91" s="360"/>
      <c r="AF91" s="360"/>
      <c r="AG91" s="360"/>
      <c r="AH91" s="360"/>
      <c r="AI91" s="360"/>
      <c r="AJ91" s="360"/>
      <c r="AK91" s="360"/>
      <c r="AL91" s="361"/>
    </row>
    <row r="92" spans="1:38">
      <c r="A92" s="359"/>
      <c r="B92" s="369">
        <v>32</v>
      </c>
      <c r="C92" s="375"/>
      <c r="D92" s="376"/>
      <c r="F92" s="360"/>
      <c r="G92" s="360"/>
      <c r="H92" s="360"/>
      <c r="I92" s="360"/>
      <c r="J92" s="360"/>
      <c r="K92" s="360"/>
      <c r="L92" s="360"/>
      <c r="M92" s="360"/>
      <c r="N92" s="360"/>
      <c r="O92" s="360"/>
      <c r="P92" s="360"/>
      <c r="Q92" s="360"/>
      <c r="R92" s="360"/>
      <c r="S92" s="361"/>
      <c r="T92" s="359"/>
      <c r="U92" s="369">
        <v>32</v>
      </c>
      <c r="V92" s="375"/>
      <c r="W92" s="376"/>
      <c r="Y92" s="360"/>
      <c r="Z92" s="360"/>
      <c r="AA92" s="360"/>
      <c r="AB92" s="360"/>
      <c r="AC92" s="360"/>
      <c r="AD92" s="360"/>
      <c r="AE92" s="360"/>
      <c r="AF92" s="360"/>
      <c r="AG92" s="360"/>
      <c r="AH92" s="360"/>
      <c r="AI92" s="360"/>
      <c r="AJ92" s="360"/>
      <c r="AK92" s="360"/>
      <c r="AL92" s="361"/>
    </row>
    <row r="93" spans="1:38">
      <c r="A93" s="359"/>
      <c r="B93" s="369">
        <v>33</v>
      </c>
      <c r="C93" s="375"/>
      <c r="D93" s="376"/>
      <c r="F93" s="360"/>
      <c r="G93" s="360"/>
      <c r="H93" s="360"/>
      <c r="I93" s="360"/>
      <c r="J93" s="360"/>
      <c r="K93" s="360"/>
      <c r="L93" s="360"/>
      <c r="M93" s="360"/>
      <c r="N93" s="360"/>
      <c r="O93" s="360"/>
      <c r="P93" s="360"/>
      <c r="Q93" s="360"/>
      <c r="R93" s="360"/>
      <c r="S93" s="361"/>
      <c r="T93" s="359"/>
      <c r="U93" s="369">
        <v>33</v>
      </c>
      <c r="V93" s="375"/>
      <c r="W93" s="376"/>
      <c r="Y93" s="360"/>
      <c r="Z93" s="360"/>
      <c r="AA93" s="360"/>
      <c r="AB93" s="360"/>
      <c r="AC93" s="360"/>
      <c r="AD93" s="360"/>
      <c r="AE93" s="360"/>
      <c r="AF93" s="360"/>
      <c r="AG93" s="360"/>
      <c r="AH93" s="360"/>
      <c r="AI93" s="360"/>
      <c r="AJ93" s="360"/>
      <c r="AK93" s="360"/>
      <c r="AL93" s="361"/>
    </row>
    <row r="94" spans="1:38">
      <c r="A94" s="359"/>
      <c r="B94" s="369">
        <v>34</v>
      </c>
      <c r="C94" s="375"/>
      <c r="D94" s="376"/>
      <c r="F94" s="360"/>
      <c r="G94" s="360"/>
      <c r="H94" s="360"/>
      <c r="I94" s="360"/>
      <c r="J94" s="360"/>
      <c r="K94" s="360"/>
      <c r="L94" s="360"/>
      <c r="M94" s="360"/>
      <c r="N94" s="360"/>
      <c r="O94" s="360"/>
      <c r="P94" s="360"/>
      <c r="Q94" s="360"/>
      <c r="R94" s="360"/>
      <c r="S94" s="361"/>
      <c r="T94" s="359"/>
      <c r="U94" s="369">
        <v>34</v>
      </c>
      <c r="V94" s="375"/>
      <c r="W94" s="376"/>
      <c r="Y94" s="360"/>
      <c r="Z94" s="360"/>
      <c r="AA94" s="360"/>
      <c r="AB94" s="360"/>
      <c r="AC94" s="360"/>
      <c r="AD94" s="360"/>
      <c r="AE94" s="360"/>
      <c r="AF94" s="360"/>
      <c r="AG94" s="360"/>
      <c r="AH94" s="360"/>
      <c r="AI94" s="360"/>
      <c r="AJ94" s="360"/>
      <c r="AK94" s="360"/>
      <c r="AL94" s="361"/>
    </row>
    <row r="95" spans="1:38">
      <c r="A95" s="359"/>
      <c r="B95" s="369">
        <v>35</v>
      </c>
      <c r="C95" s="375"/>
      <c r="D95" s="376"/>
      <c r="F95" s="360"/>
      <c r="G95" s="360"/>
      <c r="H95" s="360"/>
      <c r="I95" s="360"/>
      <c r="J95" s="360"/>
      <c r="K95" s="360"/>
      <c r="L95" s="360"/>
      <c r="M95" s="360"/>
      <c r="N95" s="360"/>
      <c r="O95" s="360"/>
      <c r="P95" s="360"/>
      <c r="Q95" s="360"/>
      <c r="R95" s="360"/>
      <c r="S95" s="361"/>
      <c r="T95" s="359"/>
      <c r="U95" s="369">
        <v>35</v>
      </c>
      <c r="V95" s="375"/>
      <c r="W95" s="376"/>
      <c r="Y95" s="360"/>
      <c r="Z95" s="360"/>
      <c r="AA95" s="360"/>
      <c r="AB95" s="360"/>
      <c r="AC95" s="360"/>
      <c r="AD95" s="360"/>
      <c r="AE95" s="360"/>
      <c r="AF95" s="360"/>
      <c r="AG95" s="360"/>
      <c r="AH95" s="360"/>
      <c r="AI95" s="360"/>
      <c r="AJ95" s="360"/>
      <c r="AK95" s="360"/>
      <c r="AL95" s="361"/>
    </row>
    <row r="96" spans="1:38">
      <c r="A96" s="359"/>
      <c r="B96" s="369">
        <v>36</v>
      </c>
      <c r="C96" s="375"/>
      <c r="D96" s="376"/>
      <c r="F96" s="360"/>
      <c r="G96" s="360"/>
      <c r="H96" s="360"/>
      <c r="I96" s="360"/>
      <c r="J96" s="360"/>
      <c r="K96" s="360"/>
      <c r="L96" s="360"/>
      <c r="M96" s="360"/>
      <c r="N96" s="360"/>
      <c r="O96" s="360"/>
      <c r="P96" s="360"/>
      <c r="Q96" s="360"/>
      <c r="R96" s="360"/>
      <c r="S96" s="361"/>
      <c r="T96" s="359"/>
      <c r="U96" s="369">
        <v>36</v>
      </c>
      <c r="V96" s="375"/>
      <c r="W96" s="376"/>
      <c r="Y96" s="360"/>
      <c r="Z96" s="360"/>
      <c r="AA96" s="360"/>
      <c r="AB96" s="360"/>
      <c r="AC96" s="360"/>
      <c r="AD96" s="360"/>
      <c r="AE96" s="360"/>
      <c r="AF96" s="360"/>
      <c r="AG96" s="360"/>
      <c r="AH96" s="360"/>
      <c r="AI96" s="360"/>
      <c r="AJ96" s="360"/>
      <c r="AK96" s="360"/>
      <c r="AL96" s="361"/>
    </row>
    <row r="97" spans="1:38">
      <c r="A97" s="359"/>
      <c r="B97" s="369">
        <v>37</v>
      </c>
      <c r="C97" s="375"/>
      <c r="D97" s="376"/>
      <c r="F97" s="360"/>
      <c r="G97" s="360"/>
      <c r="H97" s="360"/>
      <c r="I97" s="360"/>
      <c r="J97" s="360"/>
      <c r="K97" s="360"/>
      <c r="L97" s="360"/>
      <c r="M97" s="360"/>
      <c r="N97" s="360"/>
      <c r="O97" s="360"/>
      <c r="P97" s="360"/>
      <c r="Q97" s="360"/>
      <c r="R97" s="360"/>
      <c r="S97" s="361"/>
      <c r="T97" s="359"/>
      <c r="U97" s="369">
        <v>37</v>
      </c>
      <c r="V97" s="375"/>
      <c r="W97" s="376"/>
      <c r="Y97" s="360"/>
      <c r="Z97" s="360"/>
      <c r="AA97" s="360"/>
      <c r="AB97" s="360"/>
      <c r="AC97" s="360"/>
      <c r="AD97" s="360"/>
      <c r="AE97" s="360"/>
      <c r="AF97" s="360"/>
      <c r="AG97" s="360"/>
      <c r="AH97" s="360"/>
      <c r="AI97" s="360"/>
      <c r="AJ97" s="360"/>
      <c r="AK97" s="360"/>
      <c r="AL97" s="361"/>
    </row>
    <row r="98" spans="1:38">
      <c r="A98" s="359"/>
      <c r="B98" s="369">
        <v>38</v>
      </c>
      <c r="C98" s="375"/>
      <c r="D98" s="376"/>
      <c r="F98" s="360"/>
      <c r="G98" s="360"/>
      <c r="H98" s="360"/>
      <c r="I98" s="360"/>
      <c r="J98" s="360"/>
      <c r="K98" s="360"/>
      <c r="L98" s="360"/>
      <c r="M98" s="360"/>
      <c r="N98" s="360"/>
      <c r="O98" s="360"/>
      <c r="P98" s="360"/>
      <c r="Q98" s="360"/>
      <c r="R98" s="360"/>
      <c r="S98" s="361"/>
      <c r="T98" s="359"/>
      <c r="U98" s="369">
        <v>38</v>
      </c>
      <c r="V98" s="375"/>
      <c r="W98" s="376"/>
      <c r="Y98" s="360"/>
      <c r="Z98" s="360"/>
      <c r="AA98" s="360"/>
      <c r="AB98" s="360"/>
      <c r="AC98" s="360"/>
      <c r="AD98" s="360"/>
      <c r="AE98" s="360"/>
      <c r="AF98" s="360"/>
      <c r="AG98" s="360"/>
      <c r="AH98" s="360"/>
      <c r="AI98" s="360"/>
      <c r="AJ98" s="360"/>
      <c r="AK98" s="360"/>
      <c r="AL98" s="361"/>
    </row>
    <row r="99" spans="1:38">
      <c r="A99" s="359"/>
      <c r="B99" s="369">
        <v>39</v>
      </c>
      <c r="C99" s="375"/>
      <c r="D99" s="376"/>
      <c r="F99" s="360"/>
      <c r="G99" s="360"/>
      <c r="H99" s="360"/>
      <c r="I99" s="360"/>
      <c r="J99" s="360"/>
      <c r="K99" s="360"/>
      <c r="L99" s="360"/>
      <c r="M99" s="360"/>
      <c r="N99" s="360"/>
      <c r="O99" s="360"/>
      <c r="P99" s="360"/>
      <c r="Q99" s="360"/>
      <c r="R99" s="360"/>
      <c r="S99" s="361"/>
      <c r="T99" s="359"/>
      <c r="U99" s="369">
        <v>39</v>
      </c>
      <c r="V99" s="375"/>
      <c r="W99" s="376"/>
      <c r="Y99" s="360"/>
      <c r="Z99" s="360"/>
      <c r="AA99" s="360"/>
      <c r="AB99" s="360"/>
      <c r="AC99" s="360"/>
      <c r="AD99" s="360"/>
      <c r="AE99" s="360"/>
      <c r="AF99" s="360"/>
      <c r="AG99" s="360"/>
      <c r="AH99" s="360"/>
      <c r="AI99" s="360"/>
      <c r="AJ99" s="360"/>
      <c r="AK99" s="360"/>
      <c r="AL99" s="361"/>
    </row>
    <row r="100" spans="1:38">
      <c r="A100" s="359"/>
      <c r="B100" s="369">
        <v>40</v>
      </c>
      <c r="C100" s="375"/>
      <c r="D100" s="376"/>
      <c r="F100" s="360"/>
      <c r="G100" s="360"/>
      <c r="H100" s="360"/>
      <c r="I100" s="360"/>
      <c r="J100" s="360"/>
      <c r="K100" s="360"/>
      <c r="L100" s="360"/>
      <c r="M100" s="360"/>
      <c r="N100" s="360"/>
      <c r="O100" s="360"/>
      <c r="P100" s="360"/>
      <c r="Q100" s="360"/>
      <c r="R100" s="360"/>
      <c r="S100" s="361"/>
      <c r="T100" s="359"/>
      <c r="U100" s="369">
        <v>40</v>
      </c>
      <c r="V100" s="375"/>
      <c r="W100" s="376"/>
      <c r="Y100" s="360"/>
      <c r="Z100" s="360"/>
      <c r="AA100" s="360"/>
      <c r="AB100" s="360"/>
      <c r="AC100" s="360"/>
      <c r="AD100" s="360"/>
      <c r="AE100" s="360"/>
      <c r="AF100" s="360"/>
      <c r="AG100" s="360"/>
      <c r="AH100" s="360"/>
      <c r="AI100" s="360"/>
      <c r="AJ100" s="360"/>
      <c r="AK100" s="360"/>
      <c r="AL100" s="361"/>
    </row>
    <row r="101" spans="1:38">
      <c r="A101" s="359"/>
      <c r="B101" s="369">
        <v>41</v>
      </c>
      <c r="C101" s="375"/>
      <c r="D101" s="376"/>
      <c r="F101" s="360"/>
      <c r="G101" s="360"/>
      <c r="H101" s="360"/>
      <c r="I101" s="360"/>
      <c r="J101" s="360"/>
      <c r="K101" s="360"/>
      <c r="L101" s="360"/>
      <c r="M101" s="360"/>
      <c r="N101" s="360"/>
      <c r="O101" s="360"/>
      <c r="P101" s="360"/>
      <c r="Q101" s="360"/>
      <c r="R101" s="360"/>
      <c r="S101" s="361"/>
      <c r="T101" s="359"/>
      <c r="U101" s="369">
        <v>41</v>
      </c>
      <c r="V101" s="375"/>
      <c r="W101" s="376"/>
      <c r="Y101" s="360"/>
      <c r="Z101" s="360"/>
      <c r="AA101" s="360"/>
      <c r="AB101" s="360"/>
      <c r="AC101" s="360"/>
      <c r="AD101" s="360"/>
      <c r="AE101" s="360"/>
      <c r="AF101" s="360"/>
      <c r="AG101" s="360"/>
      <c r="AH101" s="360"/>
      <c r="AI101" s="360"/>
      <c r="AJ101" s="360"/>
      <c r="AK101" s="360"/>
      <c r="AL101" s="361"/>
    </row>
    <row r="102" spans="1:38">
      <c r="A102" s="359"/>
      <c r="B102" s="369">
        <v>42</v>
      </c>
      <c r="C102" s="375"/>
      <c r="D102" s="376"/>
      <c r="F102" s="360"/>
      <c r="G102" s="360"/>
      <c r="H102" s="360"/>
      <c r="I102" s="360"/>
      <c r="J102" s="360"/>
      <c r="K102" s="360"/>
      <c r="L102" s="360"/>
      <c r="M102" s="360"/>
      <c r="N102" s="360"/>
      <c r="O102" s="360"/>
      <c r="P102" s="360"/>
      <c r="Q102" s="360"/>
      <c r="R102" s="360"/>
      <c r="S102" s="361"/>
      <c r="T102" s="359"/>
      <c r="U102" s="369">
        <v>42</v>
      </c>
      <c r="V102" s="375"/>
      <c r="W102" s="376"/>
      <c r="Y102" s="360"/>
      <c r="Z102" s="360"/>
      <c r="AA102" s="360"/>
      <c r="AB102" s="360"/>
      <c r="AC102" s="360"/>
      <c r="AD102" s="360"/>
      <c r="AE102" s="360"/>
      <c r="AF102" s="360"/>
      <c r="AG102" s="360"/>
      <c r="AH102" s="360"/>
      <c r="AI102" s="360"/>
      <c r="AJ102" s="360"/>
      <c r="AK102" s="360"/>
      <c r="AL102" s="361"/>
    </row>
    <row r="103" spans="1:38">
      <c r="A103" s="359"/>
      <c r="B103" s="369">
        <v>43</v>
      </c>
      <c r="C103" s="375"/>
      <c r="D103" s="376"/>
      <c r="F103" s="360"/>
      <c r="G103" s="360"/>
      <c r="H103" s="360"/>
      <c r="I103" s="360"/>
      <c r="J103" s="360"/>
      <c r="K103" s="360"/>
      <c r="L103" s="360"/>
      <c r="M103" s="360"/>
      <c r="N103" s="360"/>
      <c r="O103" s="360"/>
      <c r="P103" s="360"/>
      <c r="Q103" s="360"/>
      <c r="R103" s="360"/>
      <c r="S103" s="361"/>
      <c r="T103" s="359"/>
      <c r="U103" s="369">
        <v>43</v>
      </c>
      <c r="V103" s="375"/>
      <c r="W103" s="376"/>
      <c r="Y103" s="360"/>
      <c r="Z103" s="360"/>
      <c r="AA103" s="360"/>
      <c r="AB103" s="360"/>
      <c r="AC103" s="360"/>
      <c r="AD103" s="360"/>
      <c r="AE103" s="360"/>
      <c r="AF103" s="360"/>
      <c r="AG103" s="360"/>
      <c r="AH103" s="360"/>
      <c r="AI103" s="360"/>
      <c r="AJ103" s="360"/>
      <c r="AK103" s="360"/>
      <c r="AL103" s="361"/>
    </row>
    <row r="104" spans="1:38">
      <c r="A104" s="359"/>
      <c r="B104" s="369">
        <v>44</v>
      </c>
      <c r="C104" s="375"/>
      <c r="D104" s="376"/>
      <c r="F104" s="360"/>
      <c r="G104" s="360"/>
      <c r="H104" s="360"/>
      <c r="I104" s="360"/>
      <c r="J104" s="360"/>
      <c r="K104" s="360"/>
      <c r="L104" s="360"/>
      <c r="M104" s="360"/>
      <c r="N104" s="360"/>
      <c r="O104" s="360"/>
      <c r="P104" s="360"/>
      <c r="Q104" s="360"/>
      <c r="R104" s="360"/>
      <c r="S104" s="361"/>
      <c r="T104" s="359"/>
      <c r="U104" s="369">
        <v>44</v>
      </c>
      <c r="V104" s="375"/>
      <c r="W104" s="376"/>
      <c r="Y104" s="360"/>
      <c r="Z104" s="360"/>
      <c r="AA104" s="360"/>
      <c r="AB104" s="360"/>
      <c r="AC104" s="360"/>
      <c r="AD104" s="360"/>
      <c r="AE104" s="360"/>
      <c r="AF104" s="360"/>
      <c r="AG104" s="360"/>
      <c r="AH104" s="360"/>
      <c r="AI104" s="360"/>
      <c r="AJ104" s="360"/>
      <c r="AK104" s="360"/>
      <c r="AL104" s="361"/>
    </row>
    <row r="105" spans="1:38">
      <c r="A105" s="359"/>
      <c r="B105" s="369">
        <v>45</v>
      </c>
      <c r="C105" s="375"/>
      <c r="D105" s="376"/>
      <c r="F105" s="360"/>
      <c r="G105" s="360"/>
      <c r="H105" s="360"/>
      <c r="I105" s="360"/>
      <c r="J105" s="360"/>
      <c r="K105" s="360"/>
      <c r="L105" s="360"/>
      <c r="M105" s="360"/>
      <c r="N105" s="360"/>
      <c r="O105" s="360"/>
      <c r="P105" s="360"/>
      <c r="Q105" s="360"/>
      <c r="R105" s="360"/>
      <c r="S105" s="361"/>
      <c r="T105" s="359"/>
      <c r="U105" s="369">
        <v>45</v>
      </c>
      <c r="V105" s="375"/>
      <c r="W105" s="376"/>
      <c r="Y105" s="360"/>
      <c r="Z105" s="360"/>
      <c r="AA105" s="360"/>
      <c r="AB105" s="360"/>
      <c r="AC105" s="360"/>
      <c r="AD105" s="360"/>
      <c r="AE105" s="360"/>
      <c r="AF105" s="360"/>
      <c r="AG105" s="360"/>
      <c r="AH105" s="360"/>
      <c r="AI105" s="360"/>
      <c r="AJ105" s="360"/>
      <c r="AK105" s="360"/>
      <c r="AL105" s="361"/>
    </row>
    <row r="106" spans="1:38">
      <c r="A106" s="359"/>
      <c r="B106" s="369">
        <v>46</v>
      </c>
      <c r="C106" s="375"/>
      <c r="D106" s="376"/>
      <c r="F106" s="360"/>
      <c r="G106" s="360"/>
      <c r="H106" s="360"/>
      <c r="I106" s="360"/>
      <c r="J106" s="360"/>
      <c r="K106" s="360"/>
      <c r="L106" s="360"/>
      <c r="M106" s="360"/>
      <c r="N106" s="360"/>
      <c r="O106" s="360"/>
      <c r="P106" s="360"/>
      <c r="Q106" s="360"/>
      <c r="R106" s="360"/>
      <c r="S106" s="361"/>
      <c r="T106" s="359"/>
      <c r="U106" s="369">
        <v>46</v>
      </c>
      <c r="V106" s="375"/>
      <c r="W106" s="376"/>
      <c r="Y106" s="360"/>
      <c r="Z106" s="360"/>
      <c r="AA106" s="360"/>
      <c r="AB106" s="360"/>
      <c r="AC106" s="360"/>
      <c r="AD106" s="360"/>
      <c r="AE106" s="360"/>
      <c r="AF106" s="360"/>
      <c r="AG106" s="360"/>
      <c r="AH106" s="360"/>
      <c r="AI106" s="360"/>
      <c r="AJ106" s="360"/>
      <c r="AK106" s="360"/>
      <c r="AL106" s="361"/>
    </row>
    <row r="107" spans="1:38">
      <c r="A107" s="359"/>
      <c r="B107" s="369">
        <v>47</v>
      </c>
      <c r="C107" s="375"/>
      <c r="D107" s="376"/>
      <c r="F107" s="360"/>
      <c r="G107" s="360"/>
      <c r="H107" s="360"/>
      <c r="I107" s="360"/>
      <c r="J107" s="360"/>
      <c r="K107" s="360"/>
      <c r="L107" s="360"/>
      <c r="M107" s="360"/>
      <c r="N107" s="360"/>
      <c r="O107" s="360"/>
      <c r="P107" s="360"/>
      <c r="Q107" s="360"/>
      <c r="R107" s="360"/>
      <c r="S107" s="361"/>
      <c r="T107" s="359"/>
      <c r="U107" s="369">
        <v>47</v>
      </c>
      <c r="V107" s="375"/>
      <c r="W107" s="376"/>
      <c r="Y107" s="360"/>
      <c r="Z107" s="360"/>
      <c r="AA107" s="360"/>
      <c r="AB107" s="360"/>
      <c r="AC107" s="360"/>
      <c r="AD107" s="360"/>
      <c r="AE107" s="360"/>
      <c r="AF107" s="360"/>
      <c r="AG107" s="360"/>
      <c r="AH107" s="360"/>
      <c r="AI107" s="360"/>
      <c r="AJ107" s="360"/>
      <c r="AK107" s="360"/>
      <c r="AL107" s="361"/>
    </row>
    <row r="108" spans="1:38">
      <c r="A108" s="359"/>
      <c r="B108" s="369">
        <v>48</v>
      </c>
      <c r="C108" s="375"/>
      <c r="D108" s="376"/>
      <c r="F108" s="360"/>
      <c r="G108" s="360"/>
      <c r="H108" s="360"/>
      <c r="I108" s="360"/>
      <c r="J108" s="360"/>
      <c r="K108" s="360"/>
      <c r="L108" s="360"/>
      <c r="M108" s="360"/>
      <c r="N108" s="360"/>
      <c r="O108" s="360"/>
      <c r="P108" s="360"/>
      <c r="Q108" s="360"/>
      <c r="R108" s="360"/>
      <c r="S108" s="361"/>
      <c r="T108" s="359"/>
      <c r="U108" s="369">
        <v>48</v>
      </c>
      <c r="V108" s="375"/>
      <c r="W108" s="376"/>
      <c r="Y108" s="360"/>
      <c r="Z108" s="360"/>
      <c r="AA108" s="360"/>
      <c r="AB108" s="360"/>
      <c r="AC108" s="360"/>
      <c r="AD108" s="360"/>
      <c r="AE108" s="360"/>
      <c r="AF108" s="360"/>
      <c r="AG108" s="360"/>
      <c r="AH108" s="360"/>
      <c r="AI108" s="360"/>
      <c r="AJ108" s="360"/>
      <c r="AK108" s="360"/>
      <c r="AL108" s="361"/>
    </row>
    <row r="109" spans="1:38">
      <c r="A109" s="359"/>
      <c r="B109" s="369">
        <v>49</v>
      </c>
      <c r="C109" s="375"/>
      <c r="D109" s="376"/>
      <c r="F109" s="360"/>
      <c r="G109" s="360"/>
      <c r="H109" s="360"/>
      <c r="I109" s="360"/>
      <c r="J109" s="360"/>
      <c r="K109" s="360"/>
      <c r="L109" s="360"/>
      <c r="M109" s="360"/>
      <c r="N109" s="360"/>
      <c r="O109" s="360"/>
      <c r="P109" s="360"/>
      <c r="Q109" s="360"/>
      <c r="R109" s="360"/>
      <c r="S109" s="361"/>
      <c r="T109" s="359"/>
      <c r="U109" s="369">
        <v>49</v>
      </c>
      <c r="V109" s="375"/>
      <c r="W109" s="376"/>
      <c r="Y109" s="360"/>
      <c r="Z109" s="360"/>
      <c r="AA109" s="360"/>
      <c r="AB109" s="360"/>
      <c r="AC109" s="360"/>
      <c r="AD109" s="360"/>
      <c r="AE109" s="360"/>
      <c r="AF109" s="360"/>
      <c r="AG109" s="360"/>
      <c r="AH109" s="360"/>
      <c r="AI109" s="360"/>
      <c r="AJ109" s="360"/>
      <c r="AK109" s="360"/>
      <c r="AL109" s="361"/>
    </row>
    <row r="110" spans="1:38">
      <c r="A110" s="359"/>
      <c r="B110" s="369">
        <v>50</v>
      </c>
      <c r="C110" s="375"/>
      <c r="D110" s="376"/>
      <c r="F110" s="360"/>
      <c r="G110" s="360"/>
      <c r="H110" s="360"/>
      <c r="I110" s="360"/>
      <c r="J110" s="360"/>
      <c r="K110" s="360"/>
      <c r="L110" s="360"/>
      <c r="M110" s="360"/>
      <c r="N110" s="360"/>
      <c r="O110" s="360"/>
      <c r="P110" s="360"/>
      <c r="Q110" s="360"/>
      <c r="R110" s="360"/>
      <c r="S110" s="361"/>
      <c r="T110" s="359"/>
      <c r="U110" s="369">
        <v>50</v>
      </c>
      <c r="V110" s="375"/>
      <c r="W110" s="376"/>
      <c r="Y110" s="360"/>
      <c r="Z110" s="360"/>
      <c r="AA110" s="360"/>
      <c r="AB110" s="360"/>
      <c r="AC110" s="360"/>
      <c r="AD110" s="360"/>
      <c r="AE110" s="360"/>
      <c r="AF110" s="360"/>
      <c r="AG110" s="360"/>
      <c r="AH110" s="360"/>
      <c r="AI110" s="360"/>
      <c r="AJ110" s="360"/>
      <c r="AK110" s="360"/>
      <c r="AL110" s="361"/>
    </row>
    <row r="111" spans="1:38">
      <c r="A111" s="359"/>
      <c r="B111" s="369">
        <v>51</v>
      </c>
      <c r="C111" s="375"/>
      <c r="D111" s="376"/>
      <c r="F111" s="360"/>
      <c r="G111" s="360"/>
      <c r="H111" s="360"/>
      <c r="I111" s="360"/>
      <c r="J111" s="360"/>
      <c r="K111" s="360"/>
      <c r="L111" s="360"/>
      <c r="M111" s="360"/>
      <c r="N111" s="360"/>
      <c r="O111" s="360"/>
      <c r="P111" s="360"/>
      <c r="Q111" s="360"/>
      <c r="R111" s="360"/>
      <c r="S111" s="361"/>
      <c r="T111" s="359"/>
      <c r="U111" s="369">
        <v>51</v>
      </c>
      <c r="V111" s="375"/>
      <c r="W111" s="376"/>
      <c r="Y111" s="360"/>
      <c r="Z111" s="360"/>
      <c r="AA111" s="360"/>
      <c r="AB111" s="360"/>
      <c r="AC111" s="360"/>
      <c r="AD111" s="360"/>
      <c r="AE111" s="360"/>
      <c r="AF111" s="360"/>
      <c r="AG111" s="360"/>
      <c r="AH111" s="360"/>
      <c r="AI111" s="360"/>
      <c r="AJ111" s="360"/>
      <c r="AK111" s="360"/>
      <c r="AL111" s="361"/>
    </row>
    <row r="112" spans="1:38">
      <c r="A112" s="359"/>
      <c r="B112" s="369">
        <v>52</v>
      </c>
      <c r="C112" s="375"/>
      <c r="D112" s="376"/>
      <c r="F112" s="360"/>
      <c r="G112" s="360"/>
      <c r="H112" s="360"/>
      <c r="I112" s="360"/>
      <c r="J112" s="360"/>
      <c r="K112" s="360"/>
      <c r="L112" s="360"/>
      <c r="M112" s="360"/>
      <c r="N112" s="360"/>
      <c r="O112" s="360"/>
      <c r="P112" s="360"/>
      <c r="Q112" s="360"/>
      <c r="R112" s="360"/>
      <c r="S112" s="361"/>
      <c r="T112" s="359"/>
      <c r="U112" s="369">
        <v>52</v>
      </c>
      <c r="V112" s="375"/>
      <c r="W112" s="376"/>
      <c r="Y112" s="360"/>
      <c r="Z112" s="360"/>
      <c r="AA112" s="360"/>
      <c r="AB112" s="360"/>
      <c r="AC112" s="360"/>
      <c r="AD112" s="360"/>
      <c r="AE112" s="360"/>
      <c r="AF112" s="360"/>
      <c r="AG112" s="360"/>
      <c r="AH112" s="360"/>
      <c r="AI112" s="360"/>
      <c r="AJ112" s="360"/>
      <c r="AK112" s="360"/>
      <c r="AL112" s="361"/>
    </row>
    <row r="113" spans="1:38">
      <c r="A113" s="359"/>
      <c r="B113" s="369">
        <v>53</v>
      </c>
      <c r="C113" s="375"/>
      <c r="D113" s="376"/>
      <c r="F113" s="360"/>
      <c r="G113" s="360"/>
      <c r="H113" s="360"/>
      <c r="I113" s="360"/>
      <c r="J113" s="360"/>
      <c r="K113" s="360"/>
      <c r="L113" s="360"/>
      <c r="M113" s="360"/>
      <c r="N113" s="360"/>
      <c r="O113" s="360"/>
      <c r="P113" s="360"/>
      <c r="Q113" s="360"/>
      <c r="R113" s="360"/>
      <c r="S113" s="361"/>
      <c r="T113" s="359"/>
      <c r="U113" s="369">
        <v>53</v>
      </c>
      <c r="V113" s="375"/>
      <c r="W113" s="376"/>
      <c r="Y113" s="360"/>
      <c r="Z113" s="360"/>
      <c r="AA113" s="360"/>
      <c r="AB113" s="360"/>
      <c r="AC113" s="360"/>
      <c r="AD113" s="360"/>
      <c r="AE113" s="360"/>
      <c r="AF113" s="360"/>
      <c r="AG113" s="360"/>
      <c r="AH113" s="360"/>
      <c r="AI113" s="360"/>
      <c r="AJ113" s="360"/>
      <c r="AK113" s="360"/>
      <c r="AL113" s="361"/>
    </row>
    <row r="114" spans="1:38">
      <c r="A114" s="359"/>
      <c r="B114" s="369">
        <v>54</v>
      </c>
      <c r="C114" s="375"/>
      <c r="D114" s="376"/>
      <c r="F114" s="360"/>
      <c r="G114" s="360"/>
      <c r="H114" s="360"/>
      <c r="I114" s="360"/>
      <c r="J114" s="360"/>
      <c r="K114" s="360"/>
      <c r="L114" s="360"/>
      <c r="M114" s="360"/>
      <c r="N114" s="360"/>
      <c r="O114" s="360"/>
      <c r="P114" s="360"/>
      <c r="Q114" s="360"/>
      <c r="R114" s="360"/>
      <c r="S114" s="361"/>
      <c r="T114" s="359"/>
      <c r="U114" s="369">
        <v>54</v>
      </c>
      <c r="V114" s="375"/>
      <c r="W114" s="376"/>
      <c r="Y114" s="360"/>
      <c r="Z114" s="360"/>
      <c r="AA114" s="360"/>
      <c r="AB114" s="360"/>
      <c r="AC114" s="360"/>
      <c r="AD114" s="360"/>
      <c r="AE114" s="360"/>
      <c r="AF114" s="360"/>
      <c r="AG114" s="360"/>
      <c r="AH114" s="360"/>
      <c r="AI114" s="360"/>
      <c r="AJ114" s="360"/>
      <c r="AK114" s="360"/>
      <c r="AL114" s="361"/>
    </row>
    <row r="115" spans="1:38">
      <c r="A115" s="359"/>
      <c r="B115" s="369">
        <v>55</v>
      </c>
      <c r="C115" s="375"/>
      <c r="D115" s="376"/>
      <c r="F115" s="360"/>
      <c r="G115" s="360"/>
      <c r="H115" s="360"/>
      <c r="I115" s="360"/>
      <c r="J115" s="360"/>
      <c r="K115" s="360"/>
      <c r="L115" s="360"/>
      <c r="M115" s="360"/>
      <c r="N115" s="360"/>
      <c r="O115" s="360"/>
      <c r="P115" s="360"/>
      <c r="Q115" s="360"/>
      <c r="R115" s="360"/>
      <c r="S115" s="361"/>
      <c r="T115" s="359"/>
      <c r="U115" s="369">
        <v>55</v>
      </c>
      <c r="V115" s="375"/>
      <c r="W115" s="376"/>
      <c r="Y115" s="360"/>
      <c r="Z115" s="360"/>
      <c r="AA115" s="360"/>
      <c r="AB115" s="360"/>
      <c r="AC115" s="360"/>
      <c r="AD115" s="360"/>
      <c r="AE115" s="360"/>
      <c r="AF115" s="360"/>
      <c r="AG115" s="360"/>
      <c r="AH115" s="360"/>
      <c r="AI115" s="360"/>
      <c r="AJ115" s="360"/>
      <c r="AK115" s="360"/>
      <c r="AL115" s="361"/>
    </row>
    <row r="116" spans="1:38">
      <c r="A116" s="359"/>
      <c r="B116" s="369">
        <v>56</v>
      </c>
      <c r="C116" s="375"/>
      <c r="D116" s="376"/>
      <c r="F116" s="360"/>
      <c r="G116" s="360"/>
      <c r="H116" s="360"/>
      <c r="I116" s="360"/>
      <c r="J116" s="360"/>
      <c r="K116" s="360"/>
      <c r="L116" s="360"/>
      <c r="M116" s="360"/>
      <c r="N116" s="360"/>
      <c r="O116" s="360"/>
      <c r="P116" s="360"/>
      <c r="Q116" s="360"/>
      <c r="R116" s="360"/>
      <c r="S116" s="361"/>
      <c r="T116" s="359"/>
      <c r="U116" s="369">
        <v>56</v>
      </c>
      <c r="V116" s="375"/>
      <c r="W116" s="376"/>
      <c r="Y116" s="360"/>
      <c r="Z116" s="360"/>
      <c r="AA116" s="360"/>
      <c r="AB116" s="360"/>
      <c r="AC116" s="360"/>
      <c r="AD116" s="360"/>
      <c r="AE116" s="360"/>
      <c r="AF116" s="360"/>
      <c r="AG116" s="360"/>
      <c r="AH116" s="360"/>
      <c r="AI116" s="360"/>
      <c r="AJ116" s="360"/>
      <c r="AK116" s="360"/>
      <c r="AL116" s="361"/>
    </row>
    <row r="117" spans="1:38">
      <c r="A117" s="359"/>
      <c r="B117" s="369">
        <v>57</v>
      </c>
      <c r="C117" s="375"/>
      <c r="D117" s="376"/>
      <c r="F117" s="360"/>
      <c r="G117" s="360"/>
      <c r="H117" s="360"/>
      <c r="I117" s="360"/>
      <c r="J117" s="360"/>
      <c r="K117" s="360"/>
      <c r="L117" s="360"/>
      <c r="M117" s="360"/>
      <c r="N117" s="360"/>
      <c r="O117" s="360"/>
      <c r="P117" s="360"/>
      <c r="Q117" s="360"/>
      <c r="R117" s="360"/>
      <c r="S117" s="361"/>
      <c r="T117" s="359"/>
      <c r="U117" s="369">
        <v>57</v>
      </c>
      <c r="V117" s="375"/>
      <c r="W117" s="376"/>
      <c r="Y117" s="360"/>
      <c r="Z117" s="360"/>
      <c r="AA117" s="360"/>
      <c r="AB117" s="360"/>
      <c r="AC117" s="360"/>
      <c r="AD117" s="360"/>
      <c r="AE117" s="360"/>
      <c r="AF117" s="360"/>
      <c r="AG117" s="360"/>
      <c r="AH117" s="360"/>
      <c r="AI117" s="360"/>
      <c r="AJ117" s="360"/>
      <c r="AK117" s="360"/>
      <c r="AL117" s="361"/>
    </row>
    <row r="118" spans="1:38">
      <c r="A118" s="359"/>
      <c r="B118" s="369">
        <v>58</v>
      </c>
      <c r="C118" s="375"/>
      <c r="D118" s="376"/>
      <c r="F118" s="360"/>
      <c r="G118" s="360"/>
      <c r="H118" s="360"/>
      <c r="I118" s="360"/>
      <c r="J118" s="360"/>
      <c r="K118" s="360"/>
      <c r="L118" s="360"/>
      <c r="M118" s="360"/>
      <c r="N118" s="360"/>
      <c r="O118" s="360"/>
      <c r="P118" s="360"/>
      <c r="Q118" s="360"/>
      <c r="R118" s="360"/>
      <c r="S118" s="361"/>
      <c r="T118" s="359"/>
      <c r="U118" s="369">
        <v>58</v>
      </c>
      <c r="V118" s="375"/>
      <c r="W118" s="376"/>
      <c r="Y118" s="360"/>
      <c r="Z118" s="360"/>
      <c r="AA118" s="360"/>
      <c r="AB118" s="360"/>
      <c r="AC118" s="360"/>
      <c r="AD118" s="360"/>
      <c r="AE118" s="360"/>
      <c r="AF118" s="360"/>
      <c r="AG118" s="360"/>
      <c r="AH118" s="360"/>
      <c r="AI118" s="360"/>
      <c r="AJ118" s="360"/>
      <c r="AK118" s="360"/>
      <c r="AL118" s="361"/>
    </row>
    <row r="119" spans="1:38">
      <c r="A119" s="359"/>
      <c r="B119" s="369">
        <v>59</v>
      </c>
      <c r="C119" s="375"/>
      <c r="D119" s="376"/>
      <c r="F119" s="360"/>
      <c r="G119" s="360"/>
      <c r="H119" s="360"/>
      <c r="I119" s="360"/>
      <c r="J119" s="360"/>
      <c r="K119" s="360"/>
      <c r="L119" s="360"/>
      <c r="M119" s="360"/>
      <c r="N119" s="360"/>
      <c r="O119" s="360"/>
      <c r="P119" s="360"/>
      <c r="Q119" s="360"/>
      <c r="R119" s="360"/>
      <c r="S119" s="361"/>
      <c r="T119" s="359"/>
      <c r="U119" s="369">
        <v>59</v>
      </c>
      <c r="V119" s="375"/>
      <c r="W119" s="376"/>
      <c r="Y119" s="360"/>
      <c r="Z119" s="360"/>
      <c r="AA119" s="360"/>
      <c r="AB119" s="360"/>
      <c r="AC119" s="360"/>
      <c r="AD119" s="360"/>
      <c r="AE119" s="360"/>
      <c r="AF119" s="360"/>
      <c r="AG119" s="360"/>
      <c r="AH119" s="360"/>
      <c r="AI119" s="360"/>
      <c r="AJ119" s="360"/>
      <c r="AK119" s="360"/>
      <c r="AL119" s="361"/>
    </row>
    <row r="120" spans="1:38">
      <c r="A120" s="359"/>
      <c r="B120" s="369">
        <v>60</v>
      </c>
      <c r="C120" s="375"/>
      <c r="D120" s="376"/>
      <c r="F120" s="360"/>
      <c r="G120" s="360"/>
      <c r="H120" s="360"/>
      <c r="I120" s="360"/>
      <c r="J120" s="360"/>
      <c r="K120" s="360"/>
      <c r="L120" s="360"/>
      <c r="M120" s="360"/>
      <c r="N120" s="360"/>
      <c r="O120" s="360"/>
      <c r="P120" s="360"/>
      <c r="Q120" s="360"/>
      <c r="R120" s="360"/>
      <c r="S120" s="361"/>
      <c r="T120" s="359"/>
      <c r="U120" s="369">
        <v>60</v>
      </c>
      <c r="V120" s="375"/>
      <c r="W120" s="376"/>
      <c r="Y120" s="360"/>
      <c r="Z120" s="360"/>
      <c r="AA120" s="360"/>
      <c r="AB120" s="360"/>
      <c r="AC120" s="360"/>
      <c r="AD120" s="360"/>
      <c r="AE120" s="360"/>
      <c r="AF120" s="360"/>
      <c r="AG120" s="360"/>
      <c r="AH120" s="360"/>
      <c r="AI120" s="360"/>
      <c r="AJ120" s="360"/>
      <c r="AK120" s="360"/>
      <c r="AL120" s="361"/>
    </row>
    <row r="121" spans="1:38">
      <c r="A121" s="359"/>
      <c r="B121" s="369">
        <v>61</v>
      </c>
      <c r="C121" s="375"/>
      <c r="D121" s="376"/>
      <c r="F121" s="360"/>
      <c r="G121" s="360"/>
      <c r="H121" s="360"/>
      <c r="I121" s="360"/>
      <c r="J121" s="360"/>
      <c r="K121" s="360"/>
      <c r="L121" s="360"/>
      <c r="M121" s="360"/>
      <c r="N121" s="360"/>
      <c r="O121" s="360"/>
      <c r="P121" s="360"/>
      <c r="Q121" s="360"/>
      <c r="R121" s="360"/>
      <c r="S121" s="361"/>
      <c r="T121" s="359"/>
      <c r="U121" s="369">
        <v>61</v>
      </c>
      <c r="V121" s="375"/>
      <c r="W121" s="376"/>
      <c r="Y121" s="360"/>
      <c r="Z121" s="360"/>
      <c r="AA121" s="360"/>
      <c r="AB121" s="360"/>
      <c r="AC121" s="360"/>
      <c r="AD121" s="360"/>
      <c r="AE121" s="360"/>
      <c r="AF121" s="360"/>
      <c r="AG121" s="360"/>
      <c r="AH121" s="360"/>
      <c r="AI121" s="360"/>
      <c r="AJ121" s="360"/>
      <c r="AK121" s="360"/>
      <c r="AL121" s="361"/>
    </row>
    <row r="122" spans="1:38">
      <c r="A122" s="359"/>
      <c r="B122" s="369">
        <v>62</v>
      </c>
      <c r="C122" s="375"/>
      <c r="D122" s="376"/>
      <c r="F122" s="360"/>
      <c r="G122" s="360"/>
      <c r="H122" s="360"/>
      <c r="I122" s="360"/>
      <c r="J122" s="360"/>
      <c r="K122" s="360"/>
      <c r="L122" s="360"/>
      <c r="M122" s="360"/>
      <c r="N122" s="360"/>
      <c r="O122" s="360"/>
      <c r="P122" s="360"/>
      <c r="Q122" s="360"/>
      <c r="R122" s="360"/>
      <c r="S122" s="361"/>
      <c r="T122" s="359"/>
      <c r="U122" s="369">
        <v>62</v>
      </c>
      <c r="V122" s="375"/>
      <c r="W122" s="376"/>
      <c r="Y122" s="360"/>
      <c r="Z122" s="360"/>
      <c r="AA122" s="360"/>
      <c r="AB122" s="360"/>
      <c r="AC122" s="360"/>
      <c r="AD122" s="360"/>
      <c r="AE122" s="360"/>
      <c r="AF122" s="360"/>
      <c r="AG122" s="360"/>
      <c r="AH122" s="360"/>
      <c r="AI122" s="360"/>
      <c r="AJ122" s="360"/>
      <c r="AK122" s="360"/>
      <c r="AL122" s="361"/>
    </row>
    <row r="123" spans="1:38">
      <c r="A123" s="359"/>
      <c r="B123" s="369">
        <v>63</v>
      </c>
      <c r="C123" s="375"/>
      <c r="D123" s="376"/>
      <c r="F123" s="360"/>
      <c r="G123" s="360"/>
      <c r="H123" s="360"/>
      <c r="I123" s="360"/>
      <c r="J123" s="360"/>
      <c r="K123" s="360"/>
      <c r="L123" s="360"/>
      <c r="M123" s="360"/>
      <c r="N123" s="360"/>
      <c r="O123" s="360"/>
      <c r="P123" s="360"/>
      <c r="Q123" s="360"/>
      <c r="R123" s="360"/>
      <c r="S123" s="361"/>
      <c r="T123" s="359"/>
      <c r="U123" s="369">
        <v>63</v>
      </c>
      <c r="V123" s="375"/>
      <c r="W123" s="376"/>
      <c r="Y123" s="360"/>
      <c r="Z123" s="360"/>
      <c r="AA123" s="360"/>
      <c r="AB123" s="360"/>
      <c r="AC123" s="360"/>
      <c r="AD123" s="360"/>
      <c r="AE123" s="360"/>
      <c r="AF123" s="360"/>
      <c r="AG123" s="360"/>
      <c r="AH123" s="360"/>
      <c r="AI123" s="360"/>
      <c r="AJ123" s="360"/>
      <c r="AK123" s="360"/>
      <c r="AL123" s="361"/>
    </row>
    <row r="124" spans="1:38">
      <c r="A124" s="359"/>
      <c r="B124" s="369">
        <v>64</v>
      </c>
      <c r="C124" s="375"/>
      <c r="D124" s="376"/>
      <c r="F124" s="360"/>
      <c r="G124" s="360"/>
      <c r="H124" s="360"/>
      <c r="I124" s="360"/>
      <c r="J124" s="360"/>
      <c r="K124" s="360"/>
      <c r="L124" s="360"/>
      <c r="M124" s="360"/>
      <c r="N124" s="360"/>
      <c r="O124" s="360"/>
      <c r="P124" s="360"/>
      <c r="Q124" s="360"/>
      <c r="R124" s="360"/>
      <c r="S124" s="361"/>
      <c r="T124" s="359"/>
      <c r="U124" s="369">
        <v>64</v>
      </c>
      <c r="V124" s="375"/>
      <c r="W124" s="376"/>
      <c r="Y124" s="360"/>
      <c r="Z124" s="360"/>
      <c r="AA124" s="360"/>
      <c r="AB124" s="360"/>
      <c r="AC124" s="360"/>
      <c r="AD124" s="360"/>
      <c r="AE124" s="360"/>
      <c r="AF124" s="360"/>
      <c r="AG124" s="360"/>
      <c r="AH124" s="360"/>
      <c r="AI124" s="360"/>
      <c r="AJ124" s="360"/>
      <c r="AK124" s="360"/>
      <c r="AL124" s="361"/>
    </row>
    <row r="125" spans="1:38">
      <c r="A125" s="359"/>
      <c r="B125" s="369">
        <v>65</v>
      </c>
      <c r="C125" s="375"/>
      <c r="D125" s="376"/>
      <c r="F125" s="360"/>
      <c r="G125" s="360"/>
      <c r="H125" s="360"/>
      <c r="I125" s="360"/>
      <c r="J125" s="360"/>
      <c r="K125" s="360"/>
      <c r="L125" s="360"/>
      <c r="M125" s="360"/>
      <c r="N125" s="360"/>
      <c r="O125" s="360"/>
      <c r="P125" s="360"/>
      <c r="Q125" s="360"/>
      <c r="R125" s="360"/>
      <c r="S125" s="361"/>
      <c r="T125" s="359"/>
      <c r="U125" s="369">
        <v>65</v>
      </c>
      <c r="V125" s="375"/>
      <c r="W125" s="376"/>
      <c r="Y125" s="360"/>
      <c r="Z125" s="360"/>
      <c r="AA125" s="360"/>
      <c r="AB125" s="360"/>
      <c r="AC125" s="360"/>
      <c r="AD125" s="360"/>
      <c r="AE125" s="360"/>
      <c r="AF125" s="360"/>
      <c r="AG125" s="360"/>
      <c r="AH125" s="360"/>
      <c r="AI125" s="360"/>
      <c r="AJ125" s="360"/>
      <c r="AK125" s="360"/>
      <c r="AL125" s="361"/>
    </row>
    <row r="126" spans="1:38">
      <c r="A126" s="359"/>
      <c r="B126" s="369">
        <v>66</v>
      </c>
      <c r="C126" s="375"/>
      <c r="D126" s="376"/>
      <c r="F126" s="360"/>
      <c r="G126" s="360"/>
      <c r="H126" s="360"/>
      <c r="I126" s="360"/>
      <c r="J126" s="360"/>
      <c r="K126" s="360"/>
      <c r="L126" s="360"/>
      <c r="M126" s="360"/>
      <c r="N126" s="360"/>
      <c r="O126" s="360"/>
      <c r="P126" s="360"/>
      <c r="Q126" s="360"/>
      <c r="R126" s="360"/>
      <c r="S126" s="361"/>
      <c r="T126" s="359"/>
      <c r="U126" s="369">
        <v>66</v>
      </c>
      <c r="V126" s="375"/>
      <c r="W126" s="376"/>
      <c r="Y126" s="360"/>
      <c r="Z126" s="360"/>
      <c r="AA126" s="360"/>
      <c r="AB126" s="360"/>
      <c r="AC126" s="360"/>
      <c r="AD126" s="360"/>
      <c r="AE126" s="360"/>
      <c r="AF126" s="360"/>
      <c r="AG126" s="360"/>
      <c r="AH126" s="360"/>
      <c r="AI126" s="360"/>
      <c r="AJ126" s="360"/>
      <c r="AK126" s="360"/>
      <c r="AL126" s="361"/>
    </row>
    <row r="127" spans="1:38">
      <c r="A127" s="359"/>
      <c r="B127" s="369">
        <v>67</v>
      </c>
      <c r="C127" s="375"/>
      <c r="D127" s="376"/>
      <c r="F127" s="360"/>
      <c r="G127" s="360"/>
      <c r="H127" s="360"/>
      <c r="I127" s="360"/>
      <c r="J127" s="360"/>
      <c r="K127" s="360"/>
      <c r="L127" s="360"/>
      <c r="M127" s="360"/>
      <c r="N127" s="360"/>
      <c r="O127" s="360"/>
      <c r="P127" s="360"/>
      <c r="Q127" s="360"/>
      <c r="R127" s="360"/>
      <c r="S127" s="361"/>
      <c r="T127" s="359"/>
      <c r="U127" s="369">
        <v>67</v>
      </c>
      <c r="V127" s="375"/>
      <c r="W127" s="376"/>
      <c r="Y127" s="360"/>
      <c r="Z127" s="360"/>
      <c r="AA127" s="360"/>
      <c r="AB127" s="360"/>
      <c r="AC127" s="360"/>
      <c r="AD127" s="360"/>
      <c r="AE127" s="360"/>
      <c r="AF127" s="360"/>
      <c r="AG127" s="360"/>
      <c r="AH127" s="360"/>
      <c r="AI127" s="360"/>
      <c r="AJ127" s="360"/>
      <c r="AK127" s="360"/>
      <c r="AL127" s="361"/>
    </row>
    <row r="128" spans="1:38">
      <c r="A128" s="359"/>
      <c r="B128" s="369">
        <v>68</v>
      </c>
      <c r="C128" s="375"/>
      <c r="D128" s="376"/>
      <c r="F128" s="360"/>
      <c r="G128" s="360"/>
      <c r="H128" s="360"/>
      <c r="I128" s="360"/>
      <c r="J128" s="360"/>
      <c r="K128" s="360"/>
      <c r="L128" s="360"/>
      <c r="M128" s="360"/>
      <c r="N128" s="360"/>
      <c r="O128" s="360"/>
      <c r="P128" s="360"/>
      <c r="Q128" s="360"/>
      <c r="R128" s="360"/>
      <c r="S128" s="361"/>
      <c r="T128" s="359"/>
      <c r="U128" s="369">
        <v>68</v>
      </c>
      <c r="V128" s="375"/>
      <c r="W128" s="376"/>
      <c r="Y128" s="360"/>
      <c r="Z128" s="360"/>
      <c r="AA128" s="360"/>
      <c r="AB128" s="360"/>
      <c r="AC128" s="360"/>
      <c r="AD128" s="360"/>
      <c r="AE128" s="360"/>
      <c r="AF128" s="360"/>
      <c r="AG128" s="360"/>
      <c r="AH128" s="360"/>
      <c r="AI128" s="360"/>
      <c r="AJ128" s="360"/>
      <c r="AK128" s="360"/>
      <c r="AL128" s="361"/>
    </row>
    <row r="129" spans="1:38">
      <c r="A129" s="359"/>
      <c r="B129" s="369">
        <v>69</v>
      </c>
      <c r="C129" s="375"/>
      <c r="D129" s="376"/>
      <c r="F129" s="360"/>
      <c r="G129" s="360"/>
      <c r="H129" s="360"/>
      <c r="I129" s="360"/>
      <c r="J129" s="360"/>
      <c r="K129" s="360"/>
      <c r="L129" s="360"/>
      <c r="M129" s="360"/>
      <c r="N129" s="360"/>
      <c r="O129" s="360"/>
      <c r="P129" s="360"/>
      <c r="Q129" s="360"/>
      <c r="R129" s="360"/>
      <c r="S129" s="361"/>
      <c r="T129" s="359"/>
      <c r="U129" s="369">
        <v>69</v>
      </c>
      <c r="V129" s="375"/>
      <c r="W129" s="376"/>
      <c r="Y129" s="360"/>
      <c r="Z129" s="360"/>
      <c r="AA129" s="360"/>
      <c r="AB129" s="360"/>
      <c r="AC129" s="360"/>
      <c r="AD129" s="360"/>
      <c r="AE129" s="360"/>
      <c r="AF129" s="360"/>
      <c r="AG129" s="360"/>
      <c r="AH129" s="360"/>
      <c r="AI129" s="360"/>
      <c r="AJ129" s="360"/>
      <c r="AK129" s="360"/>
      <c r="AL129" s="361"/>
    </row>
    <row r="130" spans="1:38">
      <c r="A130" s="359"/>
      <c r="B130" s="369">
        <v>70</v>
      </c>
      <c r="C130" s="375"/>
      <c r="D130" s="376"/>
      <c r="F130" s="360"/>
      <c r="G130" s="360"/>
      <c r="H130" s="360"/>
      <c r="I130" s="360"/>
      <c r="J130" s="360"/>
      <c r="K130" s="360"/>
      <c r="L130" s="360"/>
      <c r="M130" s="360"/>
      <c r="N130" s="360"/>
      <c r="O130" s="360"/>
      <c r="P130" s="360"/>
      <c r="Q130" s="360"/>
      <c r="R130" s="360"/>
      <c r="S130" s="361"/>
      <c r="T130" s="359"/>
      <c r="U130" s="369">
        <v>70</v>
      </c>
      <c r="V130" s="375"/>
      <c r="W130" s="376"/>
      <c r="Y130" s="360"/>
      <c r="Z130" s="360"/>
      <c r="AA130" s="360"/>
      <c r="AB130" s="360"/>
      <c r="AC130" s="360"/>
      <c r="AD130" s="360"/>
      <c r="AE130" s="360"/>
      <c r="AF130" s="360"/>
      <c r="AG130" s="360"/>
      <c r="AH130" s="360"/>
      <c r="AI130" s="360"/>
      <c r="AJ130" s="360"/>
      <c r="AK130" s="360"/>
      <c r="AL130" s="361"/>
    </row>
    <row r="131" spans="1:38">
      <c r="A131" s="359"/>
      <c r="B131" s="369">
        <v>71</v>
      </c>
      <c r="C131" s="375"/>
      <c r="D131" s="376"/>
      <c r="F131" s="360"/>
      <c r="G131" s="360"/>
      <c r="H131" s="360"/>
      <c r="I131" s="360"/>
      <c r="J131" s="360"/>
      <c r="K131" s="360"/>
      <c r="L131" s="360"/>
      <c r="M131" s="360"/>
      <c r="N131" s="360"/>
      <c r="O131" s="360"/>
      <c r="P131" s="360"/>
      <c r="Q131" s="360"/>
      <c r="R131" s="360"/>
      <c r="S131" s="361"/>
      <c r="T131" s="359"/>
      <c r="U131" s="369">
        <v>71</v>
      </c>
      <c r="V131" s="375"/>
      <c r="W131" s="376"/>
      <c r="Y131" s="360"/>
      <c r="Z131" s="360"/>
      <c r="AA131" s="360"/>
      <c r="AB131" s="360"/>
      <c r="AC131" s="360"/>
      <c r="AD131" s="360"/>
      <c r="AE131" s="360"/>
      <c r="AF131" s="360"/>
      <c r="AG131" s="360"/>
      <c r="AH131" s="360"/>
      <c r="AI131" s="360"/>
      <c r="AJ131" s="360"/>
      <c r="AK131" s="360"/>
      <c r="AL131" s="361"/>
    </row>
    <row r="132" spans="1:38">
      <c r="A132" s="359"/>
      <c r="B132" s="369">
        <v>72</v>
      </c>
      <c r="C132" s="375"/>
      <c r="D132" s="376"/>
      <c r="F132" s="360"/>
      <c r="G132" s="360"/>
      <c r="H132" s="360"/>
      <c r="I132" s="360"/>
      <c r="J132" s="360"/>
      <c r="K132" s="360"/>
      <c r="L132" s="360"/>
      <c r="M132" s="360"/>
      <c r="N132" s="360"/>
      <c r="O132" s="360"/>
      <c r="P132" s="360"/>
      <c r="Q132" s="360"/>
      <c r="R132" s="360"/>
      <c r="S132" s="361"/>
      <c r="T132" s="359"/>
      <c r="U132" s="369">
        <v>72</v>
      </c>
      <c r="V132" s="375"/>
      <c r="W132" s="376"/>
      <c r="Y132" s="360"/>
      <c r="Z132" s="360"/>
      <c r="AA132" s="360"/>
      <c r="AB132" s="360"/>
      <c r="AC132" s="360"/>
      <c r="AD132" s="360"/>
      <c r="AE132" s="360"/>
      <c r="AF132" s="360"/>
      <c r="AG132" s="360"/>
      <c r="AH132" s="360"/>
      <c r="AI132" s="360"/>
      <c r="AJ132" s="360"/>
      <c r="AK132" s="360"/>
      <c r="AL132" s="361"/>
    </row>
    <row r="133" spans="1:38">
      <c r="A133" s="359"/>
      <c r="B133" s="369">
        <v>73</v>
      </c>
      <c r="C133" s="375"/>
      <c r="D133" s="376"/>
      <c r="F133" s="360"/>
      <c r="G133" s="360"/>
      <c r="H133" s="360"/>
      <c r="I133" s="360"/>
      <c r="J133" s="360"/>
      <c r="K133" s="360"/>
      <c r="L133" s="360"/>
      <c r="M133" s="360"/>
      <c r="N133" s="360"/>
      <c r="O133" s="360"/>
      <c r="P133" s="360"/>
      <c r="Q133" s="360"/>
      <c r="R133" s="360"/>
      <c r="S133" s="361"/>
      <c r="T133" s="359"/>
      <c r="U133" s="369">
        <v>73</v>
      </c>
      <c r="V133" s="375"/>
      <c r="W133" s="376"/>
      <c r="Y133" s="360"/>
      <c r="Z133" s="360"/>
      <c r="AA133" s="360"/>
      <c r="AB133" s="360"/>
      <c r="AC133" s="360"/>
      <c r="AD133" s="360"/>
      <c r="AE133" s="360"/>
      <c r="AF133" s="360"/>
      <c r="AG133" s="360"/>
      <c r="AH133" s="360"/>
      <c r="AI133" s="360"/>
      <c r="AJ133" s="360"/>
      <c r="AK133" s="360"/>
      <c r="AL133" s="361"/>
    </row>
    <row r="134" spans="1:38">
      <c r="A134" s="359"/>
      <c r="B134" s="369">
        <v>74</v>
      </c>
      <c r="C134" s="375"/>
      <c r="D134" s="376"/>
      <c r="F134" s="360"/>
      <c r="G134" s="360"/>
      <c r="H134" s="360"/>
      <c r="I134" s="360"/>
      <c r="J134" s="360"/>
      <c r="K134" s="360"/>
      <c r="L134" s="360"/>
      <c r="M134" s="360"/>
      <c r="N134" s="360"/>
      <c r="O134" s="360"/>
      <c r="P134" s="360"/>
      <c r="Q134" s="360"/>
      <c r="R134" s="360"/>
      <c r="S134" s="361"/>
      <c r="T134" s="359"/>
      <c r="U134" s="369">
        <v>74</v>
      </c>
      <c r="V134" s="375"/>
      <c r="W134" s="376"/>
      <c r="Y134" s="360"/>
      <c r="Z134" s="360"/>
      <c r="AA134" s="360"/>
      <c r="AB134" s="360"/>
      <c r="AC134" s="360"/>
      <c r="AD134" s="360"/>
      <c r="AE134" s="360"/>
      <c r="AF134" s="360"/>
      <c r="AG134" s="360"/>
      <c r="AH134" s="360"/>
      <c r="AI134" s="360"/>
      <c r="AJ134" s="360"/>
      <c r="AK134" s="360"/>
      <c r="AL134" s="361"/>
    </row>
    <row r="135" spans="1:38">
      <c r="A135" s="359"/>
      <c r="B135" s="369">
        <v>75</v>
      </c>
      <c r="C135" s="375"/>
      <c r="D135" s="376"/>
      <c r="F135" s="360"/>
      <c r="G135" s="360"/>
      <c r="H135" s="360"/>
      <c r="I135" s="360"/>
      <c r="J135" s="360"/>
      <c r="K135" s="360"/>
      <c r="L135" s="360"/>
      <c r="M135" s="360"/>
      <c r="N135" s="360"/>
      <c r="O135" s="360"/>
      <c r="P135" s="360"/>
      <c r="Q135" s="360"/>
      <c r="R135" s="360"/>
      <c r="S135" s="361"/>
      <c r="T135" s="359"/>
      <c r="U135" s="369">
        <v>75</v>
      </c>
      <c r="V135" s="375"/>
      <c r="W135" s="376"/>
      <c r="Y135" s="360"/>
      <c r="Z135" s="360"/>
      <c r="AA135" s="360"/>
      <c r="AB135" s="360"/>
      <c r="AC135" s="360"/>
      <c r="AD135" s="360"/>
      <c r="AE135" s="360"/>
      <c r="AF135" s="360"/>
      <c r="AG135" s="360"/>
      <c r="AH135" s="360"/>
      <c r="AI135" s="360"/>
      <c r="AJ135" s="360"/>
      <c r="AK135" s="360"/>
      <c r="AL135" s="361"/>
    </row>
    <row r="136" spans="1:38">
      <c r="A136" s="359"/>
      <c r="B136" s="369">
        <v>76</v>
      </c>
      <c r="C136" s="375"/>
      <c r="D136" s="376"/>
      <c r="F136" s="360"/>
      <c r="G136" s="360"/>
      <c r="H136" s="360"/>
      <c r="I136" s="360"/>
      <c r="J136" s="360"/>
      <c r="K136" s="360"/>
      <c r="L136" s="360"/>
      <c r="M136" s="360"/>
      <c r="N136" s="360"/>
      <c r="O136" s="360"/>
      <c r="P136" s="360"/>
      <c r="Q136" s="360"/>
      <c r="R136" s="360"/>
      <c r="S136" s="361"/>
      <c r="T136" s="359"/>
      <c r="U136" s="369">
        <v>76</v>
      </c>
      <c r="V136" s="375"/>
      <c r="W136" s="376"/>
      <c r="Y136" s="360"/>
      <c r="Z136" s="360"/>
      <c r="AA136" s="360"/>
      <c r="AB136" s="360"/>
      <c r="AC136" s="360"/>
      <c r="AD136" s="360"/>
      <c r="AE136" s="360"/>
      <c r="AF136" s="360"/>
      <c r="AG136" s="360"/>
      <c r="AH136" s="360"/>
      <c r="AI136" s="360"/>
      <c r="AJ136" s="360"/>
      <c r="AK136" s="360"/>
      <c r="AL136" s="361"/>
    </row>
    <row r="137" spans="1:38">
      <c r="A137" s="359"/>
      <c r="B137" s="369">
        <v>77</v>
      </c>
      <c r="C137" s="375"/>
      <c r="D137" s="376"/>
      <c r="F137" s="360"/>
      <c r="G137" s="360"/>
      <c r="H137" s="360"/>
      <c r="I137" s="360"/>
      <c r="J137" s="360"/>
      <c r="K137" s="360"/>
      <c r="L137" s="360"/>
      <c r="M137" s="360"/>
      <c r="N137" s="360"/>
      <c r="O137" s="360"/>
      <c r="P137" s="360"/>
      <c r="Q137" s="360"/>
      <c r="R137" s="360"/>
      <c r="S137" s="361"/>
      <c r="T137" s="359"/>
      <c r="U137" s="369">
        <v>77</v>
      </c>
      <c r="V137" s="375"/>
      <c r="W137" s="376"/>
      <c r="Y137" s="360"/>
      <c r="Z137" s="360"/>
      <c r="AA137" s="360"/>
      <c r="AB137" s="360"/>
      <c r="AC137" s="360"/>
      <c r="AD137" s="360"/>
      <c r="AE137" s="360"/>
      <c r="AF137" s="360"/>
      <c r="AG137" s="360"/>
      <c r="AH137" s="360"/>
      <c r="AI137" s="360"/>
      <c r="AJ137" s="360"/>
      <c r="AK137" s="360"/>
      <c r="AL137" s="361"/>
    </row>
    <row r="138" spans="1:38">
      <c r="A138" s="359"/>
      <c r="B138" s="369">
        <v>78</v>
      </c>
      <c r="C138" s="375"/>
      <c r="D138" s="376"/>
      <c r="F138" s="360"/>
      <c r="G138" s="360"/>
      <c r="H138" s="360"/>
      <c r="I138" s="360"/>
      <c r="J138" s="360"/>
      <c r="K138" s="360"/>
      <c r="L138" s="360"/>
      <c r="M138" s="360"/>
      <c r="N138" s="360"/>
      <c r="O138" s="360"/>
      <c r="P138" s="360"/>
      <c r="Q138" s="360"/>
      <c r="R138" s="360"/>
      <c r="S138" s="361"/>
      <c r="T138" s="359"/>
      <c r="U138" s="369">
        <v>78</v>
      </c>
      <c r="V138" s="375"/>
      <c r="W138" s="376"/>
      <c r="Y138" s="360"/>
      <c r="Z138" s="360"/>
      <c r="AA138" s="360"/>
      <c r="AB138" s="360"/>
      <c r="AC138" s="360"/>
      <c r="AD138" s="360"/>
      <c r="AE138" s="360"/>
      <c r="AF138" s="360"/>
      <c r="AG138" s="360"/>
      <c r="AH138" s="360"/>
      <c r="AI138" s="360"/>
      <c r="AJ138" s="360"/>
      <c r="AK138" s="360"/>
      <c r="AL138" s="361"/>
    </row>
    <row r="139" spans="1:38">
      <c r="A139" s="359"/>
      <c r="B139" s="369">
        <v>79</v>
      </c>
      <c r="C139" s="375"/>
      <c r="D139" s="376"/>
      <c r="F139" s="360"/>
      <c r="G139" s="360"/>
      <c r="H139" s="360"/>
      <c r="I139" s="360"/>
      <c r="J139" s="360"/>
      <c r="K139" s="360"/>
      <c r="L139" s="360"/>
      <c r="M139" s="360"/>
      <c r="N139" s="360"/>
      <c r="O139" s="360"/>
      <c r="P139" s="360"/>
      <c r="Q139" s="360"/>
      <c r="R139" s="360"/>
      <c r="S139" s="361"/>
      <c r="T139" s="359"/>
      <c r="U139" s="369">
        <v>79</v>
      </c>
      <c r="V139" s="375"/>
      <c r="W139" s="376"/>
      <c r="Y139" s="360"/>
      <c r="Z139" s="360"/>
      <c r="AA139" s="360"/>
      <c r="AB139" s="360"/>
      <c r="AC139" s="360"/>
      <c r="AD139" s="360"/>
      <c r="AE139" s="360"/>
      <c r="AF139" s="360"/>
      <c r="AG139" s="360"/>
      <c r="AH139" s="360"/>
      <c r="AI139" s="360"/>
      <c r="AJ139" s="360"/>
      <c r="AK139" s="360"/>
      <c r="AL139" s="361"/>
    </row>
    <row r="140" spans="1:38">
      <c r="A140" s="359"/>
      <c r="B140" s="369">
        <v>80</v>
      </c>
      <c r="C140" s="375"/>
      <c r="D140" s="376"/>
      <c r="F140" s="360"/>
      <c r="G140" s="360"/>
      <c r="H140" s="360"/>
      <c r="I140" s="360"/>
      <c r="J140" s="360"/>
      <c r="K140" s="360"/>
      <c r="L140" s="360"/>
      <c r="M140" s="360"/>
      <c r="N140" s="360"/>
      <c r="O140" s="360"/>
      <c r="P140" s="360"/>
      <c r="Q140" s="360"/>
      <c r="R140" s="360"/>
      <c r="S140" s="361"/>
      <c r="T140" s="359"/>
      <c r="U140" s="369">
        <v>80</v>
      </c>
      <c r="V140" s="375"/>
      <c r="W140" s="376"/>
      <c r="Y140" s="360"/>
      <c r="Z140" s="360"/>
      <c r="AA140" s="360"/>
      <c r="AB140" s="360"/>
      <c r="AC140" s="360"/>
      <c r="AD140" s="360"/>
      <c r="AE140" s="360"/>
      <c r="AF140" s="360"/>
      <c r="AG140" s="360"/>
      <c r="AH140" s="360"/>
      <c r="AI140" s="360"/>
      <c r="AJ140" s="360"/>
      <c r="AK140" s="360"/>
      <c r="AL140" s="361"/>
    </row>
    <row r="141" spans="1:38">
      <c r="A141" s="359"/>
      <c r="B141" s="369">
        <v>81</v>
      </c>
      <c r="C141" s="375"/>
      <c r="D141" s="376"/>
      <c r="F141" s="360"/>
      <c r="G141" s="360"/>
      <c r="H141" s="360"/>
      <c r="I141" s="360"/>
      <c r="J141" s="360"/>
      <c r="K141" s="360"/>
      <c r="L141" s="360"/>
      <c r="M141" s="360"/>
      <c r="N141" s="360"/>
      <c r="O141" s="360"/>
      <c r="P141" s="360"/>
      <c r="Q141" s="360"/>
      <c r="R141" s="360"/>
      <c r="S141" s="361"/>
      <c r="T141" s="359"/>
      <c r="U141" s="369">
        <v>81</v>
      </c>
      <c r="V141" s="375"/>
      <c r="W141" s="376"/>
      <c r="Y141" s="360"/>
      <c r="Z141" s="360"/>
      <c r="AA141" s="360"/>
      <c r="AB141" s="360"/>
      <c r="AC141" s="360"/>
      <c r="AD141" s="360"/>
      <c r="AE141" s="360"/>
      <c r="AF141" s="360"/>
      <c r="AG141" s="360"/>
      <c r="AH141" s="360"/>
      <c r="AI141" s="360"/>
      <c r="AJ141" s="360"/>
      <c r="AK141" s="360"/>
      <c r="AL141" s="361"/>
    </row>
    <row r="142" spans="1:38">
      <c r="A142" s="359"/>
      <c r="B142" s="369">
        <v>82</v>
      </c>
      <c r="C142" s="375"/>
      <c r="D142" s="376"/>
      <c r="F142" s="360"/>
      <c r="G142" s="360"/>
      <c r="H142" s="360"/>
      <c r="I142" s="360"/>
      <c r="J142" s="360"/>
      <c r="K142" s="360"/>
      <c r="L142" s="360"/>
      <c r="M142" s="360"/>
      <c r="N142" s="360"/>
      <c r="O142" s="360"/>
      <c r="P142" s="360"/>
      <c r="Q142" s="360"/>
      <c r="R142" s="360"/>
      <c r="S142" s="361"/>
      <c r="T142" s="359"/>
      <c r="U142" s="369">
        <v>82</v>
      </c>
      <c r="V142" s="375"/>
      <c r="W142" s="376"/>
      <c r="Y142" s="360"/>
      <c r="Z142" s="360"/>
      <c r="AA142" s="360"/>
      <c r="AB142" s="360"/>
      <c r="AC142" s="360"/>
      <c r="AD142" s="360"/>
      <c r="AE142" s="360"/>
      <c r="AF142" s="360"/>
      <c r="AG142" s="360"/>
      <c r="AH142" s="360"/>
      <c r="AI142" s="360"/>
      <c r="AJ142" s="360"/>
      <c r="AK142" s="360"/>
      <c r="AL142" s="361"/>
    </row>
    <row r="143" spans="1:38">
      <c r="A143" s="359"/>
      <c r="B143" s="369">
        <v>83</v>
      </c>
      <c r="C143" s="375"/>
      <c r="D143" s="376"/>
      <c r="F143" s="360"/>
      <c r="G143" s="360"/>
      <c r="H143" s="360"/>
      <c r="I143" s="360"/>
      <c r="J143" s="360"/>
      <c r="K143" s="360"/>
      <c r="L143" s="360"/>
      <c r="M143" s="360"/>
      <c r="N143" s="360"/>
      <c r="O143" s="360"/>
      <c r="P143" s="360"/>
      <c r="Q143" s="360"/>
      <c r="R143" s="360"/>
      <c r="S143" s="361"/>
      <c r="T143" s="359"/>
      <c r="U143" s="369">
        <v>83</v>
      </c>
      <c r="V143" s="375"/>
      <c r="W143" s="376"/>
      <c r="Y143" s="360"/>
      <c r="Z143" s="360"/>
      <c r="AA143" s="360"/>
      <c r="AB143" s="360"/>
      <c r="AC143" s="360"/>
      <c r="AD143" s="360"/>
      <c r="AE143" s="360"/>
      <c r="AF143" s="360"/>
      <c r="AG143" s="360"/>
      <c r="AH143" s="360"/>
      <c r="AI143" s="360"/>
      <c r="AJ143" s="360"/>
      <c r="AK143" s="360"/>
      <c r="AL143" s="361"/>
    </row>
    <row r="144" spans="1:38">
      <c r="A144" s="359"/>
      <c r="B144" s="369">
        <v>84</v>
      </c>
      <c r="C144" s="375"/>
      <c r="D144" s="376"/>
      <c r="F144" s="360"/>
      <c r="G144" s="360"/>
      <c r="H144" s="360"/>
      <c r="I144" s="360"/>
      <c r="J144" s="360"/>
      <c r="K144" s="360"/>
      <c r="L144" s="360"/>
      <c r="M144" s="360"/>
      <c r="N144" s="360"/>
      <c r="O144" s="360"/>
      <c r="P144" s="360"/>
      <c r="Q144" s="360"/>
      <c r="R144" s="360"/>
      <c r="S144" s="361"/>
      <c r="T144" s="359"/>
      <c r="U144" s="369">
        <v>84</v>
      </c>
      <c r="V144" s="375"/>
      <c r="W144" s="376"/>
      <c r="Y144" s="360"/>
      <c r="Z144" s="360"/>
      <c r="AA144" s="360"/>
      <c r="AB144" s="360"/>
      <c r="AC144" s="360"/>
      <c r="AD144" s="360"/>
      <c r="AE144" s="360"/>
      <c r="AF144" s="360"/>
      <c r="AG144" s="360"/>
      <c r="AH144" s="360"/>
      <c r="AI144" s="360"/>
      <c r="AJ144" s="360"/>
      <c r="AK144" s="360"/>
      <c r="AL144" s="361"/>
    </row>
    <row r="145" spans="1:38">
      <c r="A145" s="359"/>
      <c r="B145" s="369">
        <v>85</v>
      </c>
      <c r="C145" s="375"/>
      <c r="D145" s="376"/>
      <c r="F145" s="360"/>
      <c r="G145" s="360"/>
      <c r="H145" s="360"/>
      <c r="I145" s="360"/>
      <c r="J145" s="360"/>
      <c r="K145" s="360"/>
      <c r="L145" s="360"/>
      <c r="M145" s="360"/>
      <c r="N145" s="360"/>
      <c r="O145" s="360"/>
      <c r="P145" s="360"/>
      <c r="Q145" s="360"/>
      <c r="R145" s="360"/>
      <c r="S145" s="361"/>
      <c r="T145" s="359"/>
      <c r="U145" s="369">
        <v>85</v>
      </c>
      <c r="V145" s="375"/>
      <c r="W145" s="376"/>
      <c r="Y145" s="360"/>
      <c r="Z145" s="360"/>
      <c r="AA145" s="360"/>
      <c r="AB145" s="360"/>
      <c r="AC145" s="360"/>
      <c r="AD145" s="360"/>
      <c r="AE145" s="360"/>
      <c r="AF145" s="360"/>
      <c r="AG145" s="360"/>
      <c r="AH145" s="360"/>
      <c r="AI145" s="360"/>
      <c r="AJ145" s="360"/>
      <c r="AK145" s="360"/>
      <c r="AL145" s="361"/>
    </row>
    <row r="146" spans="1:38">
      <c r="A146" s="359"/>
      <c r="B146" s="369">
        <v>86</v>
      </c>
      <c r="C146" s="375"/>
      <c r="D146" s="376"/>
      <c r="F146" s="360"/>
      <c r="G146" s="360"/>
      <c r="H146" s="360"/>
      <c r="I146" s="360"/>
      <c r="J146" s="360"/>
      <c r="K146" s="360"/>
      <c r="L146" s="360"/>
      <c r="M146" s="360"/>
      <c r="N146" s="360"/>
      <c r="O146" s="360"/>
      <c r="P146" s="360"/>
      <c r="Q146" s="360"/>
      <c r="R146" s="360"/>
      <c r="S146" s="361"/>
      <c r="T146" s="359"/>
      <c r="U146" s="369">
        <v>86</v>
      </c>
      <c r="V146" s="375"/>
      <c r="W146" s="376"/>
      <c r="Y146" s="360"/>
      <c r="Z146" s="360"/>
      <c r="AA146" s="360"/>
      <c r="AB146" s="360"/>
      <c r="AC146" s="360"/>
      <c r="AD146" s="360"/>
      <c r="AE146" s="360"/>
      <c r="AF146" s="360"/>
      <c r="AG146" s="360"/>
      <c r="AH146" s="360"/>
      <c r="AI146" s="360"/>
      <c r="AJ146" s="360"/>
      <c r="AK146" s="360"/>
      <c r="AL146" s="361"/>
    </row>
    <row r="147" spans="1:38">
      <c r="A147" s="359"/>
      <c r="B147" s="369">
        <v>87</v>
      </c>
      <c r="C147" s="375"/>
      <c r="D147" s="376"/>
      <c r="F147" s="360"/>
      <c r="G147" s="360"/>
      <c r="H147" s="360"/>
      <c r="I147" s="360"/>
      <c r="J147" s="360"/>
      <c r="K147" s="360"/>
      <c r="L147" s="360"/>
      <c r="M147" s="360"/>
      <c r="N147" s="360"/>
      <c r="O147" s="360"/>
      <c r="P147" s="360"/>
      <c r="Q147" s="360"/>
      <c r="R147" s="360"/>
      <c r="S147" s="361"/>
      <c r="T147" s="359"/>
      <c r="U147" s="369">
        <v>87</v>
      </c>
      <c r="V147" s="375"/>
      <c r="W147" s="376"/>
      <c r="Y147" s="360"/>
      <c r="Z147" s="360"/>
      <c r="AA147" s="360"/>
      <c r="AB147" s="360"/>
      <c r="AC147" s="360"/>
      <c r="AD147" s="360"/>
      <c r="AE147" s="360"/>
      <c r="AF147" s="360"/>
      <c r="AG147" s="360"/>
      <c r="AH147" s="360"/>
      <c r="AI147" s="360"/>
      <c r="AJ147" s="360"/>
      <c r="AK147" s="360"/>
      <c r="AL147" s="361"/>
    </row>
    <row r="148" spans="1:38">
      <c r="A148" s="359"/>
      <c r="B148" s="369">
        <v>88</v>
      </c>
      <c r="C148" s="375"/>
      <c r="D148" s="376"/>
      <c r="F148" s="360"/>
      <c r="G148" s="360"/>
      <c r="H148" s="360"/>
      <c r="I148" s="360"/>
      <c r="J148" s="360"/>
      <c r="K148" s="360"/>
      <c r="L148" s="360"/>
      <c r="M148" s="360"/>
      <c r="N148" s="360"/>
      <c r="O148" s="360"/>
      <c r="P148" s="360"/>
      <c r="Q148" s="360"/>
      <c r="R148" s="360"/>
      <c r="S148" s="361"/>
      <c r="T148" s="359"/>
      <c r="U148" s="369">
        <v>88</v>
      </c>
      <c r="V148" s="375"/>
      <c r="W148" s="376"/>
      <c r="Y148" s="360"/>
      <c r="Z148" s="360"/>
      <c r="AA148" s="360"/>
      <c r="AB148" s="360"/>
      <c r="AC148" s="360"/>
      <c r="AD148" s="360"/>
      <c r="AE148" s="360"/>
      <c r="AF148" s="360"/>
      <c r="AG148" s="360"/>
      <c r="AH148" s="360"/>
      <c r="AI148" s="360"/>
      <c r="AJ148" s="360"/>
      <c r="AK148" s="360"/>
      <c r="AL148" s="361"/>
    </row>
    <row r="149" spans="1:38">
      <c r="A149" s="359"/>
      <c r="B149" s="369">
        <v>89</v>
      </c>
      <c r="C149" s="375"/>
      <c r="D149" s="376"/>
      <c r="F149" s="360"/>
      <c r="G149" s="360"/>
      <c r="H149" s="360"/>
      <c r="I149" s="360"/>
      <c r="J149" s="360"/>
      <c r="K149" s="360"/>
      <c r="L149" s="360"/>
      <c r="M149" s="360"/>
      <c r="N149" s="360"/>
      <c r="O149" s="360"/>
      <c r="P149" s="360"/>
      <c r="Q149" s="360"/>
      <c r="R149" s="360"/>
      <c r="S149" s="361"/>
      <c r="T149" s="359"/>
      <c r="U149" s="369">
        <v>89</v>
      </c>
      <c r="V149" s="375"/>
      <c r="W149" s="376"/>
      <c r="Y149" s="360"/>
      <c r="Z149" s="360"/>
      <c r="AA149" s="360"/>
      <c r="AB149" s="360"/>
      <c r="AC149" s="360"/>
      <c r="AD149" s="360"/>
      <c r="AE149" s="360"/>
      <c r="AF149" s="360"/>
      <c r="AG149" s="360"/>
      <c r="AH149" s="360"/>
      <c r="AI149" s="360"/>
      <c r="AJ149" s="360"/>
      <c r="AK149" s="360"/>
      <c r="AL149" s="361"/>
    </row>
    <row r="150" spans="1:38">
      <c r="A150" s="359"/>
      <c r="B150" s="369">
        <v>90</v>
      </c>
      <c r="C150" s="375"/>
      <c r="D150" s="376"/>
      <c r="F150" s="360"/>
      <c r="G150" s="360"/>
      <c r="H150" s="360"/>
      <c r="I150" s="360"/>
      <c r="J150" s="360"/>
      <c r="K150" s="360"/>
      <c r="L150" s="360"/>
      <c r="M150" s="360"/>
      <c r="N150" s="360"/>
      <c r="O150" s="360"/>
      <c r="P150" s="360"/>
      <c r="Q150" s="360"/>
      <c r="R150" s="360"/>
      <c r="S150" s="361"/>
      <c r="T150" s="359"/>
      <c r="U150" s="369">
        <v>90</v>
      </c>
      <c r="V150" s="375"/>
      <c r="W150" s="376"/>
      <c r="Y150" s="360"/>
      <c r="Z150" s="360"/>
      <c r="AA150" s="360"/>
      <c r="AB150" s="360"/>
      <c r="AC150" s="360"/>
      <c r="AD150" s="360"/>
      <c r="AE150" s="360"/>
      <c r="AF150" s="360"/>
      <c r="AG150" s="360"/>
      <c r="AH150" s="360"/>
      <c r="AI150" s="360"/>
      <c r="AJ150" s="360"/>
      <c r="AK150" s="360"/>
      <c r="AL150" s="361"/>
    </row>
    <row r="151" spans="1:38">
      <c r="A151" s="359"/>
      <c r="B151" s="369">
        <v>91</v>
      </c>
      <c r="C151" s="375"/>
      <c r="D151" s="376"/>
      <c r="F151" s="360"/>
      <c r="G151" s="360"/>
      <c r="H151" s="360"/>
      <c r="I151" s="360"/>
      <c r="J151" s="360"/>
      <c r="K151" s="360"/>
      <c r="L151" s="360"/>
      <c r="M151" s="360"/>
      <c r="N151" s="360"/>
      <c r="O151" s="360"/>
      <c r="P151" s="360"/>
      <c r="Q151" s="360"/>
      <c r="R151" s="360"/>
      <c r="S151" s="361"/>
      <c r="T151" s="359"/>
      <c r="U151" s="369">
        <v>91</v>
      </c>
      <c r="V151" s="375"/>
      <c r="W151" s="376"/>
      <c r="Y151" s="360"/>
      <c r="Z151" s="360"/>
      <c r="AA151" s="360"/>
      <c r="AB151" s="360"/>
      <c r="AC151" s="360"/>
      <c r="AD151" s="360"/>
      <c r="AE151" s="360"/>
      <c r="AF151" s="360"/>
      <c r="AG151" s="360"/>
      <c r="AH151" s="360"/>
      <c r="AI151" s="360"/>
      <c r="AJ151" s="360"/>
      <c r="AK151" s="360"/>
      <c r="AL151" s="361"/>
    </row>
    <row r="152" spans="1:38">
      <c r="A152" s="359"/>
      <c r="B152" s="369">
        <v>92</v>
      </c>
      <c r="C152" s="375"/>
      <c r="D152" s="376"/>
      <c r="F152" s="360"/>
      <c r="G152" s="360"/>
      <c r="H152" s="360"/>
      <c r="I152" s="360"/>
      <c r="J152" s="360"/>
      <c r="K152" s="360"/>
      <c r="L152" s="360"/>
      <c r="M152" s="360"/>
      <c r="N152" s="360"/>
      <c r="O152" s="360"/>
      <c r="P152" s="360"/>
      <c r="Q152" s="360"/>
      <c r="R152" s="360"/>
      <c r="S152" s="361"/>
      <c r="T152" s="359"/>
      <c r="U152" s="369">
        <v>92</v>
      </c>
      <c r="V152" s="375"/>
      <c r="W152" s="376"/>
      <c r="Y152" s="360"/>
      <c r="Z152" s="360"/>
      <c r="AA152" s="360"/>
      <c r="AB152" s="360"/>
      <c r="AC152" s="360"/>
      <c r="AD152" s="360"/>
      <c r="AE152" s="360"/>
      <c r="AF152" s="360"/>
      <c r="AG152" s="360"/>
      <c r="AH152" s="360"/>
      <c r="AI152" s="360"/>
      <c r="AJ152" s="360"/>
      <c r="AK152" s="360"/>
      <c r="AL152" s="361"/>
    </row>
    <row r="153" spans="1:38">
      <c r="A153" s="359"/>
      <c r="B153" s="369">
        <v>93</v>
      </c>
      <c r="C153" s="375"/>
      <c r="D153" s="376"/>
      <c r="F153" s="360"/>
      <c r="G153" s="360"/>
      <c r="H153" s="360"/>
      <c r="I153" s="360"/>
      <c r="J153" s="360"/>
      <c r="K153" s="360"/>
      <c r="L153" s="360"/>
      <c r="M153" s="360"/>
      <c r="N153" s="360"/>
      <c r="O153" s="360"/>
      <c r="P153" s="360"/>
      <c r="Q153" s="360"/>
      <c r="R153" s="360"/>
      <c r="S153" s="361"/>
      <c r="T153" s="359"/>
      <c r="U153" s="369">
        <v>93</v>
      </c>
      <c r="V153" s="375"/>
      <c r="W153" s="376"/>
      <c r="Y153" s="360"/>
      <c r="Z153" s="360"/>
      <c r="AA153" s="360"/>
      <c r="AB153" s="360"/>
      <c r="AC153" s="360"/>
      <c r="AD153" s="360"/>
      <c r="AE153" s="360"/>
      <c r="AF153" s="360"/>
      <c r="AG153" s="360"/>
      <c r="AH153" s="360"/>
      <c r="AI153" s="360"/>
      <c r="AJ153" s="360"/>
      <c r="AK153" s="360"/>
      <c r="AL153" s="361"/>
    </row>
    <row r="154" spans="1:38">
      <c r="A154" s="359"/>
      <c r="B154" s="369">
        <v>94</v>
      </c>
      <c r="C154" s="375"/>
      <c r="D154" s="376"/>
      <c r="F154" s="360"/>
      <c r="G154" s="360"/>
      <c r="H154" s="360"/>
      <c r="I154" s="360"/>
      <c r="J154" s="360"/>
      <c r="K154" s="360"/>
      <c r="L154" s="360"/>
      <c r="M154" s="360"/>
      <c r="N154" s="360"/>
      <c r="O154" s="360"/>
      <c r="P154" s="360"/>
      <c r="Q154" s="360"/>
      <c r="R154" s="360"/>
      <c r="S154" s="361"/>
      <c r="T154" s="359"/>
      <c r="U154" s="369">
        <v>94</v>
      </c>
      <c r="V154" s="375"/>
      <c r="W154" s="376"/>
      <c r="Y154" s="360"/>
      <c r="Z154" s="360"/>
      <c r="AA154" s="360"/>
      <c r="AB154" s="360"/>
      <c r="AC154" s="360"/>
      <c r="AD154" s="360"/>
      <c r="AE154" s="360"/>
      <c r="AF154" s="360"/>
      <c r="AG154" s="360"/>
      <c r="AH154" s="360"/>
      <c r="AI154" s="360"/>
      <c r="AJ154" s="360"/>
      <c r="AK154" s="360"/>
      <c r="AL154" s="361"/>
    </row>
    <row r="155" spans="1:38">
      <c r="A155" s="359"/>
      <c r="B155" s="369">
        <v>95</v>
      </c>
      <c r="C155" s="375"/>
      <c r="D155" s="376"/>
      <c r="F155" s="360"/>
      <c r="G155" s="360"/>
      <c r="H155" s="360"/>
      <c r="I155" s="360"/>
      <c r="J155" s="360"/>
      <c r="K155" s="360"/>
      <c r="L155" s="360"/>
      <c r="M155" s="360"/>
      <c r="N155" s="360"/>
      <c r="O155" s="360"/>
      <c r="P155" s="360"/>
      <c r="Q155" s="360"/>
      <c r="R155" s="360"/>
      <c r="S155" s="361"/>
      <c r="T155" s="359"/>
      <c r="U155" s="369">
        <v>95</v>
      </c>
      <c r="V155" s="375"/>
      <c r="W155" s="376"/>
      <c r="Y155" s="360"/>
      <c r="Z155" s="360"/>
      <c r="AA155" s="360"/>
      <c r="AB155" s="360"/>
      <c r="AC155" s="360"/>
      <c r="AD155" s="360"/>
      <c r="AE155" s="360"/>
      <c r="AF155" s="360"/>
      <c r="AG155" s="360"/>
      <c r="AH155" s="360"/>
      <c r="AI155" s="360"/>
      <c r="AJ155" s="360"/>
      <c r="AK155" s="360"/>
      <c r="AL155" s="361"/>
    </row>
    <row r="156" spans="1:38">
      <c r="A156" s="359"/>
      <c r="B156" s="369">
        <v>96</v>
      </c>
      <c r="C156" s="375"/>
      <c r="D156" s="376"/>
      <c r="F156" s="360"/>
      <c r="G156" s="360"/>
      <c r="H156" s="360"/>
      <c r="I156" s="360"/>
      <c r="J156" s="360"/>
      <c r="K156" s="360"/>
      <c r="L156" s="360"/>
      <c r="M156" s="360"/>
      <c r="N156" s="360"/>
      <c r="O156" s="360"/>
      <c r="P156" s="360"/>
      <c r="Q156" s="360"/>
      <c r="R156" s="360"/>
      <c r="S156" s="361"/>
      <c r="T156" s="359"/>
      <c r="U156" s="369">
        <v>96</v>
      </c>
      <c r="V156" s="375"/>
      <c r="W156" s="376"/>
      <c r="Y156" s="360"/>
      <c r="Z156" s="360"/>
      <c r="AA156" s="360"/>
      <c r="AB156" s="360"/>
      <c r="AC156" s="360"/>
      <c r="AD156" s="360"/>
      <c r="AE156" s="360"/>
      <c r="AF156" s="360"/>
      <c r="AG156" s="360"/>
      <c r="AH156" s="360"/>
      <c r="AI156" s="360"/>
      <c r="AJ156" s="360"/>
      <c r="AK156" s="360"/>
      <c r="AL156" s="361"/>
    </row>
    <row r="157" spans="1:38">
      <c r="A157" s="359"/>
      <c r="B157" s="369">
        <v>97</v>
      </c>
      <c r="C157" s="375"/>
      <c r="D157" s="376"/>
      <c r="F157" s="360"/>
      <c r="G157" s="360"/>
      <c r="H157" s="360"/>
      <c r="I157" s="360"/>
      <c r="J157" s="360"/>
      <c r="K157" s="360"/>
      <c r="L157" s="360"/>
      <c r="M157" s="360"/>
      <c r="N157" s="360"/>
      <c r="O157" s="360"/>
      <c r="P157" s="360"/>
      <c r="Q157" s="360"/>
      <c r="R157" s="360"/>
      <c r="S157" s="361"/>
      <c r="T157" s="359"/>
      <c r="U157" s="369">
        <v>97</v>
      </c>
      <c r="V157" s="375"/>
      <c r="W157" s="376"/>
      <c r="Y157" s="360"/>
      <c r="Z157" s="360"/>
      <c r="AA157" s="360"/>
      <c r="AB157" s="360"/>
      <c r="AC157" s="360"/>
      <c r="AD157" s="360"/>
      <c r="AE157" s="360"/>
      <c r="AF157" s="360"/>
      <c r="AG157" s="360"/>
      <c r="AH157" s="360"/>
      <c r="AI157" s="360"/>
      <c r="AJ157" s="360"/>
      <c r="AK157" s="360"/>
      <c r="AL157" s="361"/>
    </row>
    <row r="158" spans="1:38">
      <c r="A158" s="359"/>
      <c r="B158" s="369">
        <v>98</v>
      </c>
      <c r="C158" s="375"/>
      <c r="D158" s="376"/>
      <c r="F158" s="360"/>
      <c r="G158" s="360"/>
      <c r="H158" s="360"/>
      <c r="I158" s="360"/>
      <c r="J158" s="360"/>
      <c r="K158" s="360"/>
      <c r="L158" s="360"/>
      <c r="M158" s="360"/>
      <c r="N158" s="360"/>
      <c r="O158" s="360"/>
      <c r="P158" s="360"/>
      <c r="Q158" s="360"/>
      <c r="R158" s="360"/>
      <c r="S158" s="361"/>
      <c r="T158" s="359"/>
      <c r="U158" s="369">
        <v>98</v>
      </c>
      <c r="V158" s="375"/>
      <c r="W158" s="376"/>
      <c r="Y158" s="360"/>
      <c r="Z158" s="360"/>
      <c r="AA158" s="360"/>
      <c r="AB158" s="360"/>
      <c r="AC158" s="360"/>
      <c r="AD158" s="360"/>
      <c r="AE158" s="360"/>
      <c r="AF158" s="360"/>
      <c r="AG158" s="360"/>
      <c r="AH158" s="360"/>
      <c r="AI158" s="360"/>
      <c r="AJ158" s="360"/>
      <c r="AK158" s="360"/>
      <c r="AL158" s="361"/>
    </row>
    <row r="159" spans="1:38">
      <c r="A159" s="359"/>
      <c r="B159" s="369">
        <v>99</v>
      </c>
      <c r="C159" s="375"/>
      <c r="D159" s="376"/>
      <c r="F159" s="360"/>
      <c r="G159" s="360"/>
      <c r="H159" s="360"/>
      <c r="I159" s="360"/>
      <c r="J159" s="360"/>
      <c r="K159" s="360"/>
      <c r="L159" s="360"/>
      <c r="M159" s="360"/>
      <c r="N159" s="360"/>
      <c r="O159" s="360"/>
      <c r="P159" s="360"/>
      <c r="Q159" s="360"/>
      <c r="R159" s="360"/>
      <c r="S159" s="361"/>
      <c r="T159" s="359"/>
      <c r="U159" s="369">
        <v>99</v>
      </c>
      <c r="V159" s="375"/>
      <c r="W159" s="376"/>
      <c r="Y159" s="360"/>
      <c r="Z159" s="360"/>
      <c r="AA159" s="360"/>
      <c r="AB159" s="360"/>
      <c r="AC159" s="360"/>
      <c r="AD159" s="360"/>
      <c r="AE159" s="360"/>
      <c r="AF159" s="360"/>
      <c r="AG159" s="360"/>
      <c r="AH159" s="360"/>
      <c r="AI159" s="360"/>
      <c r="AJ159" s="360"/>
      <c r="AK159" s="360"/>
      <c r="AL159" s="361"/>
    </row>
    <row r="160" spans="1:38">
      <c r="A160" s="359"/>
      <c r="B160" s="369">
        <v>100</v>
      </c>
      <c r="C160" s="375"/>
      <c r="D160" s="376"/>
      <c r="F160" s="360"/>
      <c r="G160" s="360"/>
      <c r="H160" s="360"/>
      <c r="I160" s="360"/>
      <c r="J160" s="360"/>
      <c r="K160" s="360"/>
      <c r="L160" s="360"/>
      <c r="M160" s="360"/>
      <c r="N160" s="360"/>
      <c r="O160" s="360"/>
      <c r="P160" s="360"/>
      <c r="Q160" s="360"/>
      <c r="R160" s="360"/>
      <c r="S160" s="361"/>
      <c r="T160" s="359"/>
      <c r="U160" s="369">
        <v>100</v>
      </c>
      <c r="V160" s="375"/>
      <c r="W160" s="376"/>
      <c r="Y160" s="360"/>
      <c r="Z160" s="360"/>
      <c r="AA160" s="360"/>
      <c r="AB160" s="360"/>
      <c r="AC160" s="360"/>
      <c r="AD160" s="360"/>
      <c r="AE160" s="360"/>
      <c r="AF160" s="360"/>
      <c r="AG160" s="360"/>
      <c r="AH160" s="360"/>
      <c r="AI160" s="360"/>
      <c r="AJ160" s="360"/>
      <c r="AK160" s="360"/>
      <c r="AL160" s="361"/>
    </row>
    <row r="161" spans="1:38">
      <c r="A161" s="359"/>
      <c r="B161" s="369">
        <v>101</v>
      </c>
      <c r="C161" s="375"/>
      <c r="D161" s="376"/>
      <c r="F161" s="360"/>
      <c r="G161" s="360"/>
      <c r="H161" s="360"/>
      <c r="I161" s="360"/>
      <c r="J161" s="360"/>
      <c r="K161" s="360"/>
      <c r="L161" s="360"/>
      <c r="M161" s="360"/>
      <c r="N161" s="360"/>
      <c r="O161" s="360"/>
      <c r="P161" s="360"/>
      <c r="Q161" s="360"/>
      <c r="R161" s="360"/>
      <c r="S161" s="361"/>
      <c r="T161" s="359"/>
      <c r="U161" s="369">
        <v>101</v>
      </c>
      <c r="V161" s="375"/>
      <c r="W161" s="376"/>
      <c r="Y161" s="360"/>
      <c r="Z161" s="360"/>
      <c r="AA161" s="360"/>
      <c r="AB161" s="360"/>
      <c r="AC161" s="360"/>
      <c r="AD161" s="360"/>
      <c r="AE161" s="360"/>
      <c r="AF161" s="360"/>
      <c r="AG161" s="360"/>
      <c r="AH161" s="360"/>
      <c r="AI161" s="360"/>
      <c r="AJ161" s="360"/>
      <c r="AK161" s="360"/>
      <c r="AL161" s="361"/>
    </row>
    <row r="162" spans="1:38">
      <c r="A162" s="359"/>
      <c r="B162" s="369">
        <v>102</v>
      </c>
      <c r="C162" s="375"/>
      <c r="D162" s="376"/>
      <c r="F162" s="360"/>
      <c r="G162" s="360"/>
      <c r="H162" s="360"/>
      <c r="I162" s="360"/>
      <c r="J162" s="360"/>
      <c r="K162" s="360"/>
      <c r="L162" s="360"/>
      <c r="M162" s="360"/>
      <c r="N162" s="360"/>
      <c r="O162" s="360"/>
      <c r="P162" s="360"/>
      <c r="Q162" s="360"/>
      <c r="R162" s="360"/>
      <c r="S162" s="361"/>
      <c r="T162" s="359"/>
      <c r="U162" s="369">
        <v>102</v>
      </c>
      <c r="V162" s="375"/>
      <c r="W162" s="376"/>
      <c r="Y162" s="360"/>
      <c r="Z162" s="360"/>
      <c r="AA162" s="360"/>
      <c r="AB162" s="360"/>
      <c r="AC162" s="360"/>
      <c r="AD162" s="360"/>
      <c r="AE162" s="360"/>
      <c r="AF162" s="360"/>
      <c r="AG162" s="360"/>
      <c r="AH162" s="360"/>
      <c r="AI162" s="360"/>
      <c r="AJ162" s="360"/>
      <c r="AK162" s="360"/>
      <c r="AL162" s="361"/>
    </row>
    <row r="163" spans="1:38">
      <c r="A163" s="359"/>
      <c r="B163" s="369">
        <v>103</v>
      </c>
      <c r="C163" s="375"/>
      <c r="D163" s="376"/>
      <c r="F163" s="360"/>
      <c r="G163" s="360"/>
      <c r="H163" s="360"/>
      <c r="I163" s="360"/>
      <c r="J163" s="360"/>
      <c r="K163" s="360"/>
      <c r="L163" s="360"/>
      <c r="M163" s="360"/>
      <c r="N163" s="360"/>
      <c r="O163" s="360"/>
      <c r="P163" s="360"/>
      <c r="Q163" s="360"/>
      <c r="R163" s="360"/>
      <c r="S163" s="361"/>
      <c r="T163" s="359"/>
      <c r="U163" s="369">
        <v>103</v>
      </c>
      <c r="V163" s="375"/>
      <c r="W163" s="376"/>
      <c r="Y163" s="360"/>
      <c r="Z163" s="360"/>
      <c r="AA163" s="360"/>
      <c r="AB163" s="360"/>
      <c r="AC163" s="360"/>
      <c r="AD163" s="360"/>
      <c r="AE163" s="360"/>
      <c r="AF163" s="360"/>
      <c r="AG163" s="360"/>
      <c r="AH163" s="360"/>
      <c r="AI163" s="360"/>
      <c r="AJ163" s="360"/>
      <c r="AK163" s="360"/>
      <c r="AL163" s="361"/>
    </row>
    <row r="164" spans="1:38">
      <c r="A164" s="359"/>
      <c r="B164" s="369">
        <v>104</v>
      </c>
      <c r="C164" s="375"/>
      <c r="D164" s="376"/>
      <c r="F164" s="360"/>
      <c r="G164" s="360"/>
      <c r="H164" s="360"/>
      <c r="I164" s="360"/>
      <c r="J164" s="360"/>
      <c r="K164" s="360"/>
      <c r="L164" s="360"/>
      <c r="M164" s="360"/>
      <c r="N164" s="360"/>
      <c r="O164" s="360"/>
      <c r="P164" s="360"/>
      <c r="Q164" s="360"/>
      <c r="R164" s="360"/>
      <c r="S164" s="361"/>
      <c r="T164" s="359"/>
      <c r="U164" s="369">
        <v>104</v>
      </c>
      <c r="V164" s="375"/>
      <c r="W164" s="376"/>
      <c r="Y164" s="360"/>
      <c r="Z164" s="360"/>
      <c r="AA164" s="360"/>
      <c r="AB164" s="360"/>
      <c r="AC164" s="360"/>
      <c r="AD164" s="360"/>
      <c r="AE164" s="360"/>
      <c r="AF164" s="360"/>
      <c r="AG164" s="360"/>
      <c r="AH164" s="360"/>
      <c r="AI164" s="360"/>
      <c r="AJ164" s="360"/>
      <c r="AK164" s="360"/>
      <c r="AL164" s="361"/>
    </row>
    <row r="165" spans="1:38">
      <c r="A165" s="359"/>
      <c r="B165" s="369">
        <v>105</v>
      </c>
      <c r="C165" s="375"/>
      <c r="D165" s="376"/>
      <c r="F165" s="360"/>
      <c r="G165" s="360"/>
      <c r="H165" s="360"/>
      <c r="I165" s="360"/>
      <c r="J165" s="360"/>
      <c r="K165" s="360"/>
      <c r="L165" s="360"/>
      <c r="M165" s="360"/>
      <c r="N165" s="360"/>
      <c r="O165" s="360"/>
      <c r="P165" s="360"/>
      <c r="Q165" s="360"/>
      <c r="R165" s="360"/>
      <c r="S165" s="361"/>
      <c r="T165" s="359"/>
      <c r="U165" s="369">
        <v>105</v>
      </c>
      <c r="V165" s="375"/>
      <c r="W165" s="376"/>
      <c r="Y165" s="360"/>
      <c r="Z165" s="360"/>
      <c r="AA165" s="360"/>
      <c r="AB165" s="360"/>
      <c r="AC165" s="360"/>
      <c r="AD165" s="360"/>
      <c r="AE165" s="360"/>
      <c r="AF165" s="360"/>
      <c r="AG165" s="360"/>
      <c r="AH165" s="360"/>
      <c r="AI165" s="360"/>
      <c r="AJ165" s="360"/>
      <c r="AK165" s="360"/>
      <c r="AL165" s="361"/>
    </row>
    <row r="166" spans="1:38">
      <c r="A166" s="359"/>
      <c r="B166" s="369">
        <v>106</v>
      </c>
      <c r="C166" s="375"/>
      <c r="D166" s="376"/>
      <c r="F166" s="360"/>
      <c r="G166" s="360"/>
      <c r="H166" s="360"/>
      <c r="I166" s="360"/>
      <c r="J166" s="360"/>
      <c r="K166" s="360"/>
      <c r="L166" s="360"/>
      <c r="M166" s="360"/>
      <c r="N166" s="360"/>
      <c r="O166" s="360"/>
      <c r="P166" s="360"/>
      <c r="Q166" s="360"/>
      <c r="R166" s="360"/>
      <c r="S166" s="361"/>
      <c r="T166" s="359"/>
      <c r="U166" s="369">
        <v>106</v>
      </c>
      <c r="V166" s="375"/>
      <c r="W166" s="376"/>
      <c r="Y166" s="360"/>
      <c r="Z166" s="360"/>
      <c r="AA166" s="360"/>
      <c r="AB166" s="360"/>
      <c r="AC166" s="360"/>
      <c r="AD166" s="360"/>
      <c r="AE166" s="360"/>
      <c r="AF166" s="360"/>
      <c r="AG166" s="360"/>
      <c r="AH166" s="360"/>
      <c r="AI166" s="360"/>
      <c r="AJ166" s="360"/>
      <c r="AK166" s="360"/>
      <c r="AL166" s="361"/>
    </row>
    <row r="167" spans="1:38">
      <c r="A167" s="359"/>
      <c r="B167" s="369">
        <v>107</v>
      </c>
      <c r="C167" s="375"/>
      <c r="D167" s="376"/>
      <c r="F167" s="360"/>
      <c r="G167" s="360"/>
      <c r="H167" s="360"/>
      <c r="I167" s="360"/>
      <c r="J167" s="360"/>
      <c r="K167" s="360"/>
      <c r="L167" s="360"/>
      <c r="M167" s="360"/>
      <c r="N167" s="360"/>
      <c r="O167" s="360"/>
      <c r="P167" s="360"/>
      <c r="Q167" s="360"/>
      <c r="R167" s="360"/>
      <c r="S167" s="361"/>
      <c r="T167" s="359"/>
      <c r="U167" s="369">
        <v>107</v>
      </c>
      <c r="V167" s="375"/>
      <c r="W167" s="376"/>
      <c r="Y167" s="360"/>
      <c r="Z167" s="360"/>
      <c r="AA167" s="360"/>
      <c r="AB167" s="360"/>
      <c r="AC167" s="360"/>
      <c r="AD167" s="360"/>
      <c r="AE167" s="360"/>
      <c r="AF167" s="360"/>
      <c r="AG167" s="360"/>
      <c r="AH167" s="360"/>
      <c r="AI167" s="360"/>
      <c r="AJ167" s="360"/>
      <c r="AK167" s="360"/>
      <c r="AL167" s="361"/>
    </row>
    <row r="168" spans="1:38">
      <c r="A168" s="359"/>
      <c r="B168" s="369">
        <v>108</v>
      </c>
      <c r="C168" s="375"/>
      <c r="D168" s="376"/>
      <c r="F168" s="360"/>
      <c r="G168" s="360"/>
      <c r="H168" s="360"/>
      <c r="I168" s="360"/>
      <c r="J168" s="360"/>
      <c r="K168" s="360"/>
      <c r="L168" s="360"/>
      <c r="M168" s="360"/>
      <c r="N168" s="360"/>
      <c r="O168" s="360"/>
      <c r="P168" s="360"/>
      <c r="Q168" s="360"/>
      <c r="R168" s="360"/>
      <c r="S168" s="361"/>
      <c r="T168" s="359"/>
      <c r="U168" s="369">
        <v>108</v>
      </c>
      <c r="V168" s="375"/>
      <c r="W168" s="376"/>
      <c r="Y168" s="360"/>
      <c r="Z168" s="360"/>
      <c r="AA168" s="360"/>
      <c r="AB168" s="360"/>
      <c r="AC168" s="360"/>
      <c r="AD168" s="360"/>
      <c r="AE168" s="360"/>
      <c r="AF168" s="360"/>
      <c r="AG168" s="360"/>
      <c r="AH168" s="360"/>
      <c r="AI168" s="360"/>
      <c r="AJ168" s="360"/>
      <c r="AK168" s="360"/>
      <c r="AL168" s="361"/>
    </row>
    <row r="169" spans="1:38">
      <c r="A169" s="359"/>
      <c r="B169" s="369">
        <v>109</v>
      </c>
      <c r="C169" s="375"/>
      <c r="D169" s="376"/>
      <c r="F169" s="360"/>
      <c r="G169" s="360"/>
      <c r="H169" s="360"/>
      <c r="I169" s="360"/>
      <c r="J169" s="360"/>
      <c r="K169" s="360"/>
      <c r="L169" s="360"/>
      <c r="M169" s="360"/>
      <c r="N169" s="360"/>
      <c r="O169" s="360"/>
      <c r="P169" s="360"/>
      <c r="Q169" s="360"/>
      <c r="R169" s="360"/>
      <c r="S169" s="361"/>
      <c r="T169" s="359"/>
      <c r="U169" s="369">
        <v>109</v>
      </c>
      <c r="V169" s="375"/>
      <c r="W169" s="376"/>
      <c r="Y169" s="360"/>
      <c r="Z169" s="360"/>
      <c r="AA169" s="360"/>
      <c r="AB169" s="360"/>
      <c r="AC169" s="360"/>
      <c r="AD169" s="360"/>
      <c r="AE169" s="360"/>
      <c r="AF169" s="360"/>
      <c r="AG169" s="360"/>
      <c r="AH169" s="360"/>
      <c r="AI169" s="360"/>
      <c r="AJ169" s="360"/>
      <c r="AK169" s="360"/>
      <c r="AL169" s="361"/>
    </row>
    <row r="170" spans="1:38">
      <c r="A170" s="359"/>
      <c r="B170" s="369">
        <v>110</v>
      </c>
      <c r="C170" s="375"/>
      <c r="D170" s="376"/>
      <c r="F170" s="360"/>
      <c r="G170" s="360"/>
      <c r="H170" s="360"/>
      <c r="I170" s="360"/>
      <c r="J170" s="360"/>
      <c r="K170" s="360"/>
      <c r="L170" s="360"/>
      <c r="M170" s="360"/>
      <c r="N170" s="360"/>
      <c r="O170" s="360"/>
      <c r="P170" s="360"/>
      <c r="Q170" s="360"/>
      <c r="R170" s="360"/>
      <c r="S170" s="361"/>
      <c r="T170" s="359"/>
      <c r="U170" s="369">
        <v>110</v>
      </c>
      <c r="V170" s="375"/>
      <c r="W170" s="376"/>
      <c r="Y170" s="360"/>
      <c r="Z170" s="360"/>
      <c r="AA170" s="360"/>
      <c r="AB170" s="360"/>
      <c r="AC170" s="360"/>
      <c r="AD170" s="360"/>
      <c r="AE170" s="360"/>
      <c r="AF170" s="360"/>
      <c r="AG170" s="360"/>
      <c r="AH170" s="360"/>
      <c r="AI170" s="360"/>
      <c r="AJ170" s="360"/>
      <c r="AK170" s="360"/>
      <c r="AL170" s="361"/>
    </row>
    <row r="171" spans="1:38">
      <c r="A171" s="359"/>
      <c r="B171" s="369">
        <v>111</v>
      </c>
      <c r="C171" s="375"/>
      <c r="D171" s="376"/>
      <c r="F171" s="360"/>
      <c r="G171" s="360"/>
      <c r="H171" s="360"/>
      <c r="I171" s="360"/>
      <c r="J171" s="360"/>
      <c r="K171" s="360"/>
      <c r="L171" s="360"/>
      <c r="M171" s="360"/>
      <c r="N171" s="360"/>
      <c r="O171" s="360"/>
      <c r="P171" s="360"/>
      <c r="Q171" s="360"/>
      <c r="R171" s="360"/>
      <c r="S171" s="361"/>
      <c r="T171" s="359"/>
      <c r="U171" s="369">
        <v>111</v>
      </c>
      <c r="V171" s="375"/>
      <c r="W171" s="376"/>
      <c r="Y171" s="360"/>
      <c r="Z171" s="360"/>
      <c r="AA171" s="360"/>
      <c r="AB171" s="360"/>
      <c r="AC171" s="360"/>
      <c r="AD171" s="360"/>
      <c r="AE171" s="360"/>
      <c r="AF171" s="360"/>
      <c r="AG171" s="360"/>
      <c r="AH171" s="360"/>
      <c r="AI171" s="360"/>
      <c r="AJ171" s="360"/>
      <c r="AK171" s="360"/>
      <c r="AL171" s="361"/>
    </row>
    <row r="172" spans="1:38">
      <c r="A172" s="359"/>
      <c r="B172" s="369">
        <v>112</v>
      </c>
      <c r="C172" s="375"/>
      <c r="D172" s="376"/>
      <c r="F172" s="360"/>
      <c r="G172" s="360"/>
      <c r="H172" s="360"/>
      <c r="I172" s="360"/>
      <c r="J172" s="360"/>
      <c r="K172" s="360"/>
      <c r="L172" s="360"/>
      <c r="M172" s="360"/>
      <c r="N172" s="360"/>
      <c r="O172" s="360"/>
      <c r="P172" s="360"/>
      <c r="Q172" s="360"/>
      <c r="R172" s="360"/>
      <c r="S172" s="361"/>
      <c r="T172" s="359"/>
      <c r="U172" s="369">
        <v>112</v>
      </c>
      <c r="V172" s="375"/>
      <c r="W172" s="376"/>
      <c r="Y172" s="360"/>
      <c r="Z172" s="360"/>
      <c r="AA172" s="360"/>
      <c r="AB172" s="360"/>
      <c r="AC172" s="360"/>
      <c r="AD172" s="360"/>
      <c r="AE172" s="360"/>
      <c r="AF172" s="360"/>
      <c r="AG172" s="360"/>
      <c r="AH172" s="360"/>
      <c r="AI172" s="360"/>
      <c r="AJ172" s="360"/>
      <c r="AK172" s="360"/>
      <c r="AL172" s="361"/>
    </row>
    <row r="173" spans="1:38">
      <c r="A173" s="359"/>
      <c r="B173" s="369">
        <v>113</v>
      </c>
      <c r="C173" s="375"/>
      <c r="D173" s="376"/>
      <c r="F173" s="360"/>
      <c r="G173" s="360"/>
      <c r="H173" s="360"/>
      <c r="I173" s="360"/>
      <c r="J173" s="360"/>
      <c r="K173" s="360"/>
      <c r="L173" s="360"/>
      <c r="M173" s="360"/>
      <c r="N173" s="360"/>
      <c r="O173" s="360"/>
      <c r="P173" s="360"/>
      <c r="Q173" s="360"/>
      <c r="R173" s="360"/>
      <c r="S173" s="361"/>
      <c r="T173" s="359"/>
      <c r="U173" s="369">
        <v>113</v>
      </c>
      <c r="V173" s="375"/>
      <c r="W173" s="376"/>
      <c r="Y173" s="360"/>
      <c r="Z173" s="360"/>
      <c r="AA173" s="360"/>
      <c r="AB173" s="360"/>
      <c r="AC173" s="360"/>
      <c r="AD173" s="360"/>
      <c r="AE173" s="360"/>
      <c r="AF173" s="360"/>
      <c r="AG173" s="360"/>
      <c r="AH173" s="360"/>
      <c r="AI173" s="360"/>
      <c r="AJ173" s="360"/>
      <c r="AK173" s="360"/>
      <c r="AL173" s="361"/>
    </row>
    <row r="174" spans="1:38">
      <c r="A174" s="359"/>
      <c r="B174" s="369">
        <v>114</v>
      </c>
      <c r="C174" s="375"/>
      <c r="D174" s="376"/>
      <c r="F174" s="360"/>
      <c r="G174" s="360"/>
      <c r="H174" s="360"/>
      <c r="I174" s="360"/>
      <c r="J174" s="360"/>
      <c r="K174" s="360"/>
      <c r="L174" s="360"/>
      <c r="M174" s="360"/>
      <c r="N174" s="360"/>
      <c r="O174" s="360"/>
      <c r="P174" s="360"/>
      <c r="Q174" s="360"/>
      <c r="R174" s="360"/>
      <c r="S174" s="361"/>
      <c r="T174" s="359"/>
      <c r="U174" s="369">
        <v>114</v>
      </c>
      <c r="V174" s="375"/>
      <c r="W174" s="376"/>
      <c r="Y174" s="360"/>
      <c r="Z174" s="360"/>
      <c r="AA174" s="360"/>
      <c r="AB174" s="360"/>
      <c r="AC174" s="360"/>
      <c r="AD174" s="360"/>
      <c r="AE174" s="360"/>
      <c r="AF174" s="360"/>
      <c r="AG174" s="360"/>
      <c r="AH174" s="360"/>
      <c r="AI174" s="360"/>
      <c r="AJ174" s="360"/>
      <c r="AK174" s="360"/>
      <c r="AL174" s="361"/>
    </row>
    <row r="175" spans="1:38">
      <c r="A175" s="359"/>
      <c r="B175" s="369">
        <v>115</v>
      </c>
      <c r="C175" s="375"/>
      <c r="D175" s="376"/>
      <c r="F175" s="360"/>
      <c r="G175" s="360"/>
      <c r="H175" s="360"/>
      <c r="I175" s="360"/>
      <c r="J175" s="360"/>
      <c r="K175" s="360"/>
      <c r="L175" s="360"/>
      <c r="M175" s="360"/>
      <c r="N175" s="360"/>
      <c r="O175" s="360"/>
      <c r="P175" s="360"/>
      <c r="Q175" s="360"/>
      <c r="R175" s="360"/>
      <c r="S175" s="361"/>
      <c r="T175" s="359"/>
      <c r="U175" s="369">
        <v>115</v>
      </c>
      <c r="V175" s="375"/>
      <c r="W175" s="376"/>
      <c r="Y175" s="360"/>
      <c r="Z175" s="360"/>
      <c r="AA175" s="360"/>
      <c r="AB175" s="360"/>
      <c r="AC175" s="360"/>
      <c r="AD175" s="360"/>
      <c r="AE175" s="360"/>
      <c r="AF175" s="360"/>
      <c r="AG175" s="360"/>
      <c r="AH175" s="360"/>
      <c r="AI175" s="360"/>
      <c r="AJ175" s="360"/>
      <c r="AK175" s="360"/>
      <c r="AL175" s="361"/>
    </row>
    <row r="176" spans="1:38">
      <c r="A176" s="359"/>
      <c r="B176" s="369">
        <v>116</v>
      </c>
      <c r="C176" s="375"/>
      <c r="D176" s="376"/>
      <c r="F176" s="360"/>
      <c r="G176" s="360"/>
      <c r="H176" s="360"/>
      <c r="I176" s="360"/>
      <c r="J176" s="360"/>
      <c r="K176" s="360"/>
      <c r="L176" s="360"/>
      <c r="M176" s="360"/>
      <c r="N176" s="360"/>
      <c r="O176" s="360"/>
      <c r="P176" s="360"/>
      <c r="Q176" s="360"/>
      <c r="R176" s="360"/>
      <c r="S176" s="361"/>
      <c r="T176" s="359"/>
      <c r="U176" s="369">
        <v>116</v>
      </c>
      <c r="V176" s="375"/>
      <c r="W176" s="376"/>
      <c r="Y176" s="360"/>
      <c r="Z176" s="360"/>
      <c r="AA176" s="360"/>
      <c r="AB176" s="360"/>
      <c r="AC176" s="360"/>
      <c r="AD176" s="360"/>
      <c r="AE176" s="360"/>
      <c r="AF176" s="360"/>
      <c r="AG176" s="360"/>
      <c r="AH176" s="360"/>
      <c r="AI176" s="360"/>
      <c r="AJ176" s="360"/>
      <c r="AK176" s="360"/>
      <c r="AL176" s="361"/>
    </row>
    <row r="177" spans="1:38">
      <c r="A177" s="359"/>
      <c r="B177" s="369">
        <v>117</v>
      </c>
      <c r="C177" s="375"/>
      <c r="D177" s="376"/>
      <c r="F177" s="360"/>
      <c r="G177" s="360"/>
      <c r="H177" s="360"/>
      <c r="I177" s="360"/>
      <c r="J177" s="360"/>
      <c r="K177" s="360"/>
      <c r="L177" s="360"/>
      <c r="M177" s="360"/>
      <c r="N177" s="360"/>
      <c r="O177" s="360"/>
      <c r="P177" s="360"/>
      <c r="Q177" s="360"/>
      <c r="R177" s="360"/>
      <c r="S177" s="361"/>
      <c r="T177" s="359"/>
      <c r="U177" s="369">
        <v>117</v>
      </c>
      <c r="V177" s="375"/>
      <c r="W177" s="376"/>
      <c r="Y177" s="360"/>
      <c r="Z177" s="360"/>
      <c r="AA177" s="360"/>
      <c r="AB177" s="360"/>
      <c r="AC177" s="360"/>
      <c r="AD177" s="360"/>
      <c r="AE177" s="360"/>
      <c r="AF177" s="360"/>
      <c r="AG177" s="360"/>
      <c r="AH177" s="360"/>
      <c r="AI177" s="360"/>
      <c r="AJ177" s="360"/>
      <c r="AK177" s="360"/>
      <c r="AL177" s="361"/>
    </row>
    <row r="178" spans="1:38">
      <c r="A178" s="359"/>
      <c r="B178" s="369">
        <v>118</v>
      </c>
      <c r="C178" s="375"/>
      <c r="D178" s="376"/>
      <c r="F178" s="360"/>
      <c r="G178" s="360"/>
      <c r="H178" s="360"/>
      <c r="I178" s="360"/>
      <c r="J178" s="360"/>
      <c r="K178" s="360"/>
      <c r="L178" s="360"/>
      <c r="M178" s="360"/>
      <c r="N178" s="360"/>
      <c r="O178" s="360"/>
      <c r="P178" s="360"/>
      <c r="Q178" s="360"/>
      <c r="R178" s="360"/>
      <c r="S178" s="361"/>
      <c r="T178" s="359"/>
      <c r="U178" s="369">
        <v>118</v>
      </c>
      <c r="V178" s="375"/>
      <c r="W178" s="376"/>
      <c r="Y178" s="360"/>
      <c r="Z178" s="360"/>
      <c r="AA178" s="360"/>
      <c r="AB178" s="360"/>
      <c r="AC178" s="360"/>
      <c r="AD178" s="360"/>
      <c r="AE178" s="360"/>
      <c r="AF178" s="360"/>
      <c r="AG178" s="360"/>
      <c r="AH178" s="360"/>
      <c r="AI178" s="360"/>
      <c r="AJ178" s="360"/>
      <c r="AK178" s="360"/>
      <c r="AL178" s="361"/>
    </row>
    <row r="179" spans="1:38">
      <c r="A179" s="359"/>
      <c r="B179" s="369">
        <v>119</v>
      </c>
      <c r="C179" s="375"/>
      <c r="D179" s="376"/>
      <c r="F179" s="360"/>
      <c r="G179" s="360"/>
      <c r="H179" s="360"/>
      <c r="I179" s="360"/>
      <c r="J179" s="360"/>
      <c r="K179" s="360"/>
      <c r="L179" s="360"/>
      <c r="M179" s="360"/>
      <c r="N179" s="360"/>
      <c r="O179" s="360"/>
      <c r="P179" s="360"/>
      <c r="Q179" s="360"/>
      <c r="R179" s="360"/>
      <c r="S179" s="361"/>
      <c r="T179" s="359"/>
      <c r="U179" s="369">
        <v>119</v>
      </c>
      <c r="V179" s="375"/>
      <c r="W179" s="376"/>
      <c r="Y179" s="360"/>
      <c r="Z179" s="360"/>
      <c r="AA179" s="360"/>
      <c r="AB179" s="360"/>
      <c r="AC179" s="360"/>
      <c r="AD179" s="360"/>
      <c r="AE179" s="360"/>
      <c r="AF179" s="360"/>
      <c r="AG179" s="360"/>
      <c r="AH179" s="360"/>
      <c r="AI179" s="360"/>
      <c r="AJ179" s="360"/>
      <c r="AK179" s="360"/>
      <c r="AL179" s="361"/>
    </row>
    <row r="180" spans="1:38">
      <c r="A180" s="359"/>
      <c r="B180" s="369">
        <v>120</v>
      </c>
      <c r="C180" s="375"/>
      <c r="D180" s="376"/>
      <c r="F180" s="360"/>
      <c r="G180" s="360"/>
      <c r="H180" s="360"/>
      <c r="I180" s="360"/>
      <c r="J180" s="360"/>
      <c r="K180" s="360"/>
      <c r="L180" s="360"/>
      <c r="M180" s="360"/>
      <c r="N180" s="360"/>
      <c r="O180" s="360"/>
      <c r="P180" s="360"/>
      <c r="Q180" s="360"/>
      <c r="R180" s="360"/>
      <c r="S180" s="361"/>
      <c r="T180" s="359"/>
      <c r="U180" s="369">
        <v>120</v>
      </c>
      <c r="V180" s="375"/>
      <c r="W180" s="376"/>
      <c r="Y180" s="360"/>
      <c r="Z180" s="360"/>
      <c r="AA180" s="360"/>
      <c r="AB180" s="360"/>
      <c r="AC180" s="360"/>
      <c r="AD180" s="360"/>
      <c r="AE180" s="360"/>
      <c r="AF180" s="360"/>
      <c r="AG180" s="360"/>
      <c r="AH180" s="360"/>
      <c r="AI180" s="360"/>
      <c r="AJ180" s="360"/>
      <c r="AK180" s="360"/>
      <c r="AL180" s="361"/>
    </row>
    <row r="181" spans="1:38">
      <c r="A181" s="360"/>
      <c r="B181" s="369">
        <v>121</v>
      </c>
      <c r="C181" s="375"/>
      <c r="D181" s="376"/>
      <c r="F181" s="360"/>
      <c r="G181" s="360"/>
      <c r="H181" s="360"/>
      <c r="I181" s="360"/>
      <c r="J181" s="360"/>
      <c r="K181" s="360"/>
      <c r="L181" s="360"/>
      <c r="M181" s="360"/>
      <c r="N181" s="360"/>
      <c r="O181" s="360"/>
      <c r="P181" s="360"/>
      <c r="Q181" s="360"/>
      <c r="R181" s="360"/>
      <c r="S181" s="361"/>
      <c r="T181" s="360"/>
      <c r="U181" s="369">
        <v>121</v>
      </c>
      <c r="V181" s="375"/>
      <c r="W181" s="376"/>
      <c r="Y181" s="360"/>
      <c r="Z181" s="360"/>
      <c r="AA181" s="360"/>
      <c r="AB181" s="360"/>
      <c r="AC181" s="360"/>
      <c r="AD181" s="360"/>
      <c r="AE181" s="360"/>
      <c r="AF181" s="360"/>
      <c r="AG181" s="360"/>
      <c r="AH181" s="360"/>
      <c r="AI181" s="360"/>
      <c r="AJ181" s="360"/>
      <c r="AK181" s="360"/>
      <c r="AL181" s="361"/>
    </row>
    <row r="182" spans="1:38">
      <c r="B182" s="369">
        <v>122</v>
      </c>
      <c r="C182" s="375"/>
      <c r="D182" s="376"/>
      <c r="S182" s="294"/>
      <c r="U182" s="369">
        <v>122</v>
      </c>
      <c r="V182" s="375"/>
      <c r="W182" s="376"/>
      <c r="AL182" s="294"/>
    </row>
    <row r="183" spans="1:38">
      <c r="B183" s="369">
        <v>123</v>
      </c>
      <c r="C183" s="375"/>
      <c r="D183" s="376"/>
      <c r="S183" s="294"/>
      <c r="U183" s="369">
        <v>123</v>
      </c>
      <c r="V183" s="375"/>
      <c r="W183" s="376"/>
      <c r="AL183" s="294"/>
    </row>
    <row r="184" spans="1:38">
      <c r="B184" s="369">
        <v>124</v>
      </c>
      <c r="C184" s="375"/>
      <c r="D184" s="376"/>
      <c r="S184" s="294"/>
      <c r="U184" s="369">
        <v>124</v>
      </c>
      <c r="V184" s="375"/>
      <c r="W184" s="376"/>
      <c r="AL184" s="294"/>
    </row>
    <row r="185" spans="1:38">
      <c r="B185" s="369">
        <v>125</v>
      </c>
      <c r="C185" s="375"/>
      <c r="D185" s="376"/>
      <c r="S185" s="294"/>
      <c r="U185" s="369">
        <v>125</v>
      </c>
      <c r="V185" s="375"/>
      <c r="W185" s="376"/>
      <c r="AL185" s="294"/>
    </row>
    <row r="186" spans="1:38">
      <c r="B186" s="369">
        <v>126</v>
      </c>
      <c r="C186" s="375"/>
      <c r="D186" s="376"/>
      <c r="S186" s="294"/>
      <c r="U186" s="369">
        <v>126</v>
      </c>
      <c r="V186" s="375"/>
      <c r="W186" s="376"/>
      <c r="AL186" s="294"/>
    </row>
    <row r="187" spans="1:38">
      <c r="B187" s="369">
        <v>127</v>
      </c>
      <c r="C187" s="375"/>
      <c r="D187" s="376"/>
      <c r="S187" s="294"/>
      <c r="U187" s="369">
        <v>127</v>
      </c>
      <c r="V187" s="375"/>
      <c r="W187" s="376"/>
      <c r="AL187" s="294"/>
    </row>
    <row r="188" spans="1:38">
      <c r="B188" s="369">
        <v>128</v>
      </c>
      <c r="C188" s="375"/>
      <c r="D188" s="376"/>
      <c r="S188" s="294"/>
      <c r="U188" s="369">
        <v>128</v>
      </c>
      <c r="V188" s="375"/>
      <c r="W188" s="376"/>
      <c r="AL188" s="294"/>
    </row>
    <row r="189" spans="1:38">
      <c r="B189" s="369">
        <v>129</v>
      </c>
      <c r="C189" s="375"/>
      <c r="D189" s="376"/>
      <c r="S189" s="294"/>
      <c r="U189" s="369">
        <v>129</v>
      </c>
      <c r="V189" s="375"/>
      <c r="W189" s="376"/>
      <c r="AL189" s="294"/>
    </row>
    <row r="190" spans="1:38">
      <c r="B190" s="369">
        <v>130</v>
      </c>
      <c r="C190" s="375"/>
      <c r="D190" s="376"/>
      <c r="S190" s="294"/>
      <c r="U190" s="369">
        <v>130</v>
      </c>
      <c r="V190" s="375"/>
      <c r="W190" s="376"/>
      <c r="AL190" s="294"/>
    </row>
    <row r="191" spans="1:38">
      <c r="B191" s="369">
        <v>131</v>
      </c>
      <c r="C191" s="375"/>
      <c r="D191" s="376"/>
      <c r="S191" s="294"/>
      <c r="U191" s="369">
        <v>131</v>
      </c>
      <c r="V191" s="375"/>
      <c r="W191" s="376"/>
      <c r="AL191" s="294"/>
    </row>
    <row r="192" spans="1:38">
      <c r="B192" s="369">
        <v>132</v>
      </c>
      <c r="C192" s="375"/>
      <c r="D192" s="376"/>
      <c r="S192" s="294"/>
      <c r="U192" s="369">
        <v>132</v>
      </c>
      <c r="V192" s="375"/>
      <c r="W192" s="376"/>
      <c r="AL192" s="294"/>
    </row>
    <row r="193" spans="2:38">
      <c r="B193" s="369">
        <v>133</v>
      </c>
      <c r="C193" s="375"/>
      <c r="D193" s="376"/>
      <c r="S193" s="294"/>
      <c r="U193" s="369">
        <v>133</v>
      </c>
      <c r="V193" s="375"/>
      <c r="W193" s="376"/>
      <c r="AL193" s="294"/>
    </row>
    <row r="194" spans="2:38">
      <c r="B194" s="369">
        <v>134</v>
      </c>
      <c r="C194" s="375"/>
      <c r="D194" s="376"/>
      <c r="S194" s="294"/>
      <c r="U194" s="369">
        <v>134</v>
      </c>
      <c r="V194" s="375"/>
      <c r="W194" s="376"/>
      <c r="AL194" s="294"/>
    </row>
    <row r="195" spans="2:38">
      <c r="B195" s="369">
        <v>135</v>
      </c>
      <c r="C195" s="375"/>
      <c r="D195" s="376"/>
      <c r="S195" s="294"/>
      <c r="U195" s="369">
        <v>135</v>
      </c>
      <c r="V195" s="375"/>
      <c r="W195" s="376"/>
      <c r="AL195" s="294"/>
    </row>
    <row r="196" spans="2:38">
      <c r="B196" s="369">
        <v>136</v>
      </c>
      <c r="C196" s="375"/>
      <c r="D196" s="376"/>
      <c r="S196" s="294"/>
      <c r="U196" s="369">
        <v>136</v>
      </c>
      <c r="V196" s="375"/>
      <c r="W196" s="376"/>
      <c r="AL196" s="294"/>
    </row>
    <row r="197" spans="2:38">
      <c r="B197" s="369">
        <v>137</v>
      </c>
      <c r="C197" s="375"/>
      <c r="D197" s="376"/>
      <c r="S197" s="294"/>
      <c r="U197" s="369">
        <v>137</v>
      </c>
      <c r="V197" s="375"/>
      <c r="W197" s="376"/>
      <c r="AL197" s="294"/>
    </row>
    <row r="198" spans="2:38">
      <c r="B198" s="369">
        <v>138</v>
      </c>
      <c r="C198" s="375"/>
      <c r="D198" s="376"/>
      <c r="S198" s="294"/>
      <c r="U198" s="369">
        <v>138</v>
      </c>
      <c r="V198" s="375"/>
      <c r="W198" s="376"/>
      <c r="AL198" s="294"/>
    </row>
    <row r="199" spans="2:38">
      <c r="B199" s="369">
        <v>139</v>
      </c>
      <c r="C199" s="375"/>
      <c r="D199" s="376"/>
      <c r="S199" s="294"/>
      <c r="U199" s="369">
        <v>139</v>
      </c>
      <c r="V199" s="375"/>
      <c r="W199" s="376"/>
      <c r="AL199" s="294"/>
    </row>
    <row r="200" spans="2:38">
      <c r="B200" s="369">
        <v>140</v>
      </c>
      <c r="C200" s="375"/>
      <c r="D200" s="376"/>
      <c r="S200" s="294"/>
      <c r="U200" s="369">
        <v>140</v>
      </c>
      <c r="V200" s="375"/>
      <c r="W200" s="376"/>
      <c r="AL200" s="294"/>
    </row>
    <row r="201" spans="2:38">
      <c r="B201" s="369">
        <v>141</v>
      </c>
      <c r="C201" s="375"/>
      <c r="D201" s="376"/>
      <c r="S201" s="294"/>
      <c r="U201" s="369">
        <v>141</v>
      </c>
      <c r="V201" s="375"/>
      <c r="W201" s="376"/>
      <c r="AL201" s="294"/>
    </row>
    <row r="202" spans="2:38">
      <c r="B202" s="369">
        <v>142</v>
      </c>
      <c r="C202" s="375"/>
      <c r="D202" s="376"/>
      <c r="S202" s="294"/>
      <c r="U202" s="369">
        <v>142</v>
      </c>
      <c r="V202" s="375"/>
      <c r="W202" s="376"/>
      <c r="AL202" s="294"/>
    </row>
    <row r="203" spans="2:38">
      <c r="B203" s="369">
        <v>143</v>
      </c>
      <c r="C203" s="375"/>
      <c r="D203" s="376"/>
      <c r="S203" s="294"/>
      <c r="U203" s="369">
        <v>143</v>
      </c>
      <c r="V203" s="375"/>
      <c r="W203" s="376"/>
      <c r="AL203" s="294"/>
    </row>
    <row r="204" spans="2:38">
      <c r="B204" s="369">
        <v>144</v>
      </c>
      <c r="C204" s="375"/>
      <c r="D204" s="376"/>
      <c r="S204" s="294"/>
      <c r="U204" s="369">
        <v>144</v>
      </c>
      <c r="V204" s="375"/>
      <c r="W204" s="376"/>
      <c r="AL204" s="294"/>
    </row>
    <row r="205" spans="2:38">
      <c r="B205" s="369">
        <v>145</v>
      </c>
      <c r="C205" s="375"/>
      <c r="D205" s="376"/>
      <c r="S205" s="294"/>
      <c r="U205" s="369">
        <v>145</v>
      </c>
      <c r="V205" s="375"/>
      <c r="W205" s="376"/>
      <c r="AL205" s="294"/>
    </row>
    <row r="206" spans="2:38">
      <c r="B206" s="369">
        <v>146</v>
      </c>
      <c r="C206" s="375"/>
      <c r="D206" s="376"/>
      <c r="S206" s="294"/>
      <c r="U206" s="369">
        <v>146</v>
      </c>
      <c r="V206" s="375"/>
      <c r="W206" s="376"/>
      <c r="AL206" s="294"/>
    </row>
    <row r="207" spans="2:38">
      <c r="B207" s="369">
        <v>147</v>
      </c>
      <c r="C207" s="375"/>
      <c r="D207" s="376"/>
      <c r="S207" s="294"/>
      <c r="U207" s="369">
        <v>147</v>
      </c>
      <c r="V207" s="375"/>
      <c r="W207" s="376"/>
      <c r="AL207" s="294"/>
    </row>
    <row r="208" spans="2:38">
      <c r="B208" s="369">
        <v>148</v>
      </c>
      <c r="C208" s="375"/>
      <c r="D208" s="376"/>
      <c r="S208" s="294"/>
      <c r="U208" s="369">
        <v>148</v>
      </c>
      <c r="V208" s="375"/>
      <c r="W208" s="376"/>
      <c r="AL208" s="294"/>
    </row>
    <row r="209" spans="2:38">
      <c r="B209" s="369">
        <v>149</v>
      </c>
      <c r="C209" s="375"/>
      <c r="D209" s="376"/>
      <c r="S209" s="294"/>
      <c r="U209" s="369">
        <v>149</v>
      </c>
      <c r="V209" s="375"/>
      <c r="W209" s="376"/>
      <c r="AL209" s="294"/>
    </row>
    <row r="210" spans="2:38">
      <c r="B210" s="369">
        <v>150</v>
      </c>
      <c r="C210" s="375"/>
      <c r="D210" s="376"/>
      <c r="S210" s="294"/>
      <c r="U210" s="369">
        <v>150</v>
      </c>
      <c r="V210" s="375"/>
      <c r="W210" s="376"/>
      <c r="AL210" s="294"/>
    </row>
    <row r="211" spans="2:38">
      <c r="B211" s="369">
        <v>151</v>
      </c>
      <c r="C211" s="375"/>
      <c r="D211" s="376"/>
      <c r="S211" s="294"/>
      <c r="U211" s="369">
        <v>151</v>
      </c>
      <c r="V211" s="375"/>
      <c r="W211" s="376"/>
      <c r="AL211" s="294"/>
    </row>
    <row r="212" spans="2:38">
      <c r="B212" s="369">
        <v>152</v>
      </c>
      <c r="C212" s="375"/>
      <c r="D212" s="376"/>
      <c r="S212" s="294"/>
      <c r="U212" s="369">
        <v>152</v>
      </c>
      <c r="V212" s="375"/>
      <c r="W212" s="376"/>
      <c r="AL212" s="294"/>
    </row>
    <row r="213" spans="2:38">
      <c r="B213" s="369">
        <v>153</v>
      </c>
      <c r="C213" s="375"/>
      <c r="D213" s="376"/>
      <c r="S213" s="294"/>
      <c r="U213" s="369">
        <v>153</v>
      </c>
      <c r="V213" s="375"/>
      <c r="W213" s="376"/>
      <c r="AL213" s="294"/>
    </row>
    <row r="214" spans="2:38">
      <c r="B214" s="369">
        <v>154</v>
      </c>
      <c r="C214" s="375"/>
      <c r="D214" s="376"/>
      <c r="S214" s="294"/>
      <c r="U214" s="369">
        <v>154</v>
      </c>
      <c r="V214" s="375"/>
      <c r="W214" s="376"/>
      <c r="AL214" s="294"/>
    </row>
    <row r="215" spans="2:38">
      <c r="B215" s="369">
        <v>155</v>
      </c>
      <c r="C215" s="375"/>
      <c r="D215" s="376"/>
      <c r="S215" s="294"/>
      <c r="U215" s="369">
        <v>155</v>
      </c>
      <c r="V215" s="375"/>
      <c r="W215" s="376"/>
      <c r="AL215" s="294"/>
    </row>
    <row r="216" spans="2:38">
      <c r="B216" s="369">
        <v>156</v>
      </c>
      <c r="C216" s="375"/>
      <c r="D216" s="376"/>
      <c r="S216" s="294"/>
      <c r="U216" s="369">
        <v>156</v>
      </c>
      <c r="V216" s="375"/>
      <c r="W216" s="376"/>
      <c r="AL216" s="294"/>
    </row>
    <row r="217" spans="2:38">
      <c r="B217" s="369">
        <v>157</v>
      </c>
      <c r="C217" s="375"/>
      <c r="D217" s="376"/>
      <c r="S217" s="294"/>
      <c r="U217" s="369">
        <v>157</v>
      </c>
      <c r="V217" s="375"/>
      <c r="W217" s="376"/>
      <c r="AL217" s="294"/>
    </row>
    <row r="218" spans="2:38">
      <c r="B218" s="369">
        <v>158</v>
      </c>
      <c r="C218" s="375"/>
      <c r="D218" s="376"/>
      <c r="S218" s="294"/>
      <c r="U218" s="369">
        <v>158</v>
      </c>
      <c r="V218" s="375"/>
      <c r="W218" s="376"/>
      <c r="AL218" s="294"/>
    </row>
    <row r="219" spans="2:38">
      <c r="B219" s="369">
        <v>159</v>
      </c>
      <c r="C219" s="375"/>
      <c r="D219" s="376"/>
      <c r="S219" s="294"/>
      <c r="U219" s="369">
        <v>159</v>
      </c>
      <c r="V219" s="375"/>
      <c r="W219" s="376"/>
      <c r="AL219" s="294"/>
    </row>
    <row r="220" spans="2:38">
      <c r="B220" s="369">
        <v>160</v>
      </c>
      <c r="C220" s="375"/>
      <c r="D220" s="376"/>
      <c r="S220" s="294"/>
      <c r="U220" s="369">
        <v>160</v>
      </c>
      <c r="V220" s="375"/>
      <c r="W220" s="376"/>
      <c r="AL220" s="294"/>
    </row>
    <row r="221" spans="2:38">
      <c r="B221" s="369">
        <v>161</v>
      </c>
      <c r="C221" s="375"/>
      <c r="D221" s="376"/>
      <c r="S221" s="294"/>
      <c r="U221" s="369">
        <v>161</v>
      </c>
      <c r="V221" s="375"/>
      <c r="W221" s="376"/>
      <c r="AL221" s="294"/>
    </row>
    <row r="222" spans="2:38">
      <c r="B222" s="369">
        <v>162</v>
      </c>
      <c r="C222" s="375"/>
      <c r="D222" s="376"/>
      <c r="S222" s="294"/>
      <c r="U222" s="369">
        <v>162</v>
      </c>
      <c r="V222" s="375"/>
      <c r="W222" s="376"/>
      <c r="AL222" s="294"/>
    </row>
    <row r="223" spans="2:38">
      <c r="B223" s="369">
        <v>163</v>
      </c>
      <c r="C223" s="375"/>
      <c r="D223" s="376"/>
      <c r="S223" s="294"/>
      <c r="U223" s="369">
        <v>163</v>
      </c>
      <c r="V223" s="375"/>
      <c r="W223" s="376"/>
      <c r="AL223" s="294"/>
    </row>
    <row r="224" spans="2:38">
      <c r="B224" s="369">
        <v>164</v>
      </c>
      <c r="C224" s="375"/>
      <c r="D224" s="376"/>
      <c r="S224" s="294"/>
      <c r="U224" s="369">
        <v>164</v>
      </c>
      <c r="V224" s="375"/>
      <c r="W224" s="376"/>
      <c r="AL224" s="294"/>
    </row>
    <row r="225" spans="2:38">
      <c r="B225" s="369">
        <v>165</v>
      </c>
      <c r="C225" s="375"/>
      <c r="D225" s="376"/>
      <c r="S225" s="294"/>
      <c r="U225" s="369">
        <v>165</v>
      </c>
      <c r="V225" s="375"/>
      <c r="W225" s="376"/>
      <c r="AL225" s="294"/>
    </row>
    <row r="226" spans="2:38">
      <c r="B226" s="369">
        <v>166</v>
      </c>
      <c r="C226" s="375"/>
      <c r="D226" s="376"/>
      <c r="S226" s="294"/>
      <c r="U226" s="369">
        <v>166</v>
      </c>
      <c r="V226" s="375"/>
      <c r="W226" s="376"/>
      <c r="AL226" s="294"/>
    </row>
    <row r="227" spans="2:38">
      <c r="B227" s="369">
        <v>167</v>
      </c>
      <c r="C227" s="375"/>
      <c r="D227" s="376"/>
      <c r="S227" s="294"/>
      <c r="U227" s="369">
        <v>167</v>
      </c>
      <c r="V227" s="375"/>
      <c r="W227" s="376"/>
      <c r="AL227" s="294"/>
    </row>
    <row r="228" spans="2:38">
      <c r="B228" s="369">
        <v>168</v>
      </c>
      <c r="C228" s="375"/>
      <c r="D228" s="376"/>
      <c r="S228" s="294"/>
      <c r="U228" s="369">
        <v>168</v>
      </c>
      <c r="V228" s="375"/>
      <c r="W228" s="376"/>
      <c r="AL228" s="294"/>
    </row>
    <row r="229" spans="2:38">
      <c r="B229" s="369">
        <v>169</v>
      </c>
      <c r="C229" s="375"/>
      <c r="D229" s="376"/>
      <c r="S229" s="294"/>
      <c r="U229" s="369">
        <v>169</v>
      </c>
      <c r="V229" s="375"/>
      <c r="W229" s="376"/>
      <c r="AL229" s="294"/>
    </row>
    <row r="230" spans="2:38">
      <c r="B230" s="369">
        <v>170</v>
      </c>
      <c r="C230" s="375"/>
      <c r="D230" s="376"/>
      <c r="S230" s="294"/>
      <c r="U230" s="369">
        <v>170</v>
      </c>
      <c r="V230" s="375"/>
      <c r="W230" s="376"/>
      <c r="AL230" s="294"/>
    </row>
    <row r="231" spans="2:38">
      <c r="B231" s="369">
        <v>171</v>
      </c>
      <c r="C231" s="375"/>
      <c r="D231" s="376"/>
      <c r="S231" s="294"/>
      <c r="U231" s="369">
        <v>171</v>
      </c>
      <c r="V231" s="375"/>
      <c r="W231" s="376"/>
      <c r="AL231" s="294"/>
    </row>
    <row r="232" spans="2:38">
      <c r="B232" s="369">
        <v>172</v>
      </c>
      <c r="C232" s="375"/>
      <c r="D232" s="384"/>
      <c r="S232" s="294"/>
      <c r="U232" s="369">
        <v>172</v>
      </c>
      <c r="V232" s="375"/>
      <c r="W232" s="384"/>
      <c r="AL232" s="294"/>
    </row>
    <row r="233" spans="2:38">
      <c r="B233" s="369">
        <v>173</v>
      </c>
      <c r="C233" s="385"/>
      <c r="D233" s="384"/>
      <c r="S233" s="294"/>
      <c r="U233" s="369">
        <v>173</v>
      </c>
      <c r="V233" s="385"/>
      <c r="W233" s="384"/>
      <c r="AL233" s="294"/>
    </row>
    <row r="234" spans="2:38">
      <c r="B234" s="369">
        <v>174</v>
      </c>
      <c r="C234" s="385"/>
      <c r="D234" s="384"/>
      <c r="S234" s="294"/>
      <c r="U234" s="369">
        <v>174</v>
      </c>
      <c r="V234" s="385"/>
      <c r="W234" s="384"/>
      <c r="AL234" s="294"/>
    </row>
    <row r="235" spans="2:38">
      <c r="B235" s="369">
        <v>175</v>
      </c>
      <c r="C235" s="385"/>
      <c r="D235" s="384"/>
      <c r="S235" s="294"/>
      <c r="U235" s="369">
        <v>175</v>
      </c>
      <c r="V235" s="385"/>
      <c r="W235" s="384"/>
      <c r="AL235" s="294"/>
    </row>
    <row r="236" spans="2:38">
      <c r="B236" s="369">
        <v>176</v>
      </c>
      <c r="C236" s="385"/>
      <c r="D236" s="384"/>
      <c r="S236" s="294"/>
      <c r="U236" s="369">
        <v>176</v>
      </c>
      <c r="V236" s="385"/>
      <c r="W236" s="384"/>
      <c r="AL236" s="294"/>
    </row>
    <row r="237" spans="2:38">
      <c r="B237" s="369">
        <v>177</v>
      </c>
      <c r="C237" s="385"/>
      <c r="D237" s="384"/>
      <c r="S237" s="294"/>
      <c r="U237" s="369">
        <v>177</v>
      </c>
      <c r="V237" s="385"/>
      <c r="W237" s="384"/>
      <c r="AL237" s="294"/>
    </row>
    <row r="238" spans="2:38">
      <c r="B238" s="369">
        <v>178</v>
      </c>
      <c r="C238" s="385"/>
      <c r="D238" s="384"/>
      <c r="S238" s="294"/>
      <c r="U238" s="369">
        <v>178</v>
      </c>
      <c r="V238" s="385"/>
      <c r="W238" s="384"/>
      <c r="AL238" s="294"/>
    </row>
    <row r="239" spans="2:38">
      <c r="B239" s="369">
        <v>179</v>
      </c>
      <c r="C239" s="385"/>
      <c r="D239" s="384"/>
      <c r="S239" s="294"/>
      <c r="U239" s="369">
        <v>179</v>
      </c>
      <c r="V239" s="385"/>
      <c r="W239" s="384"/>
      <c r="AL239" s="294"/>
    </row>
    <row r="240" spans="2:38">
      <c r="B240" s="369">
        <v>180</v>
      </c>
      <c r="C240" s="385"/>
      <c r="D240" s="384"/>
      <c r="S240" s="294"/>
      <c r="U240" s="369">
        <v>180</v>
      </c>
      <c r="V240" s="385"/>
      <c r="W240" s="384"/>
      <c r="AL240" s="294"/>
    </row>
    <row r="241" spans="2:38">
      <c r="B241" s="369">
        <v>181</v>
      </c>
      <c r="C241" s="385"/>
      <c r="D241" s="384"/>
      <c r="S241" s="294"/>
      <c r="U241" s="369">
        <v>181</v>
      </c>
      <c r="V241" s="385"/>
      <c r="W241" s="384"/>
      <c r="AL241" s="294"/>
    </row>
    <row r="242" spans="2:38">
      <c r="B242" s="369">
        <v>182</v>
      </c>
      <c r="C242" s="385"/>
      <c r="D242" s="384"/>
      <c r="S242" s="294"/>
      <c r="U242" s="369">
        <v>182</v>
      </c>
      <c r="V242" s="385"/>
      <c r="W242" s="384"/>
      <c r="AL242" s="294"/>
    </row>
    <row r="243" spans="2:38">
      <c r="B243" s="369">
        <v>183</v>
      </c>
      <c r="C243" s="385"/>
      <c r="D243" s="384"/>
      <c r="S243" s="294"/>
      <c r="U243" s="369">
        <v>183</v>
      </c>
      <c r="V243" s="385"/>
      <c r="W243" s="384"/>
      <c r="AL243" s="294"/>
    </row>
    <row r="244" spans="2:38">
      <c r="B244" s="369">
        <v>184</v>
      </c>
      <c r="C244" s="385"/>
      <c r="D244" s="384"/>
      <c r="S244" s="294"/>
      <c r="U244" s="369">
        <v>184</v>
      </c>
      <c r="V244" s="385"/>
      <c r="W244" s="384"/>
      <c r="AL244" s="294"/>
    </row>
    <row r="245" spans="2:38">
      <c r="B245" s="369">
        <v>185</v>
      </c>
      <c r="C245" s="385"/>
      <c r="D245" s="384"/>
      <c r="S245" s="294"/>
      <c r="U245" s="369">
        <v>185</v>
      </c>
      <c r="V245" s="385"/>
      <c r="W245" s="384"/>
      <c r="AL245" s="294"/>
    </row>
    <row r="246" spans="2:38">
      <c r="B246" s="369">
        <v>186</v>
      </c>
      <c r="C246" s="385"/>
      <c r="D246" s="384"/>
      <c r="S246" s="294"/>
      <c r="U246" s="369">
        <v>186</v>
      </c>
      <c r="V246" s="385"/>
      <c r="W246" s="384"/>
      <c r="AL246" s="294"/>
    </row>
    <row r="247" spans="2:38">
      <c r="B247" s="369">
        <v>187</v>
      </c>
      <c r="C247" s="385"/>
      <c r="D247" s="384"/>
      <c r="S247" s="294"/>
      <c r="U247" s="369">
        <v>187</v>
      </c>
      <c r="V247" s="385"/>
      <c r="W247" s="384"/>
      <c r="AL247" s="294"/>
    </row>
    <row r="248" spans="2:38">
      <c r="B248" s="369">
        <v>188</v>
      </c>
      <c r="C248" s="385"/>
      <c r="D248" s="384"/>
      <c r="S248" s="294"/>
      <c r="U248" s="369">
        <v>188</v>
      </c>
      <c r="V248" s="385"/>
      <c r="W248" s="384"/>
      <c r="AL248" s="294"/>
    </row>
    <row r="249" spans="2:38">
      <c r="B249" s="369">
        <v>189</v>
      </c>
      <c r="C249" s="385"/>
      <c r="D249" s="384"/>
      <c r="S249" s="294"/>
      <c r="U249" s="369">
        <v>189</v>
      </c>
      <c r="V249" s="385"/>
      <c r="W249" s="384"/>
      <c r="AL249" s="294"/>
    </row>
    <row r="250" spans="2:38">
      <c r="B250" s="369">
        <v>190</v>
      </c>
      <c r="C250" s="385"/>
      <c r="D250" s="384"/>
      <c r="S250" s="294"/>
      <c r="U250" s="369">
        <v>190</v>
      </c>
      <c r="V250" s="385"/>
      <c r="W250" s="384"/>
      <c r="AL250" s="294"/>
    </row>
    <row r="251" spans="2:38">
      <c r="B251" s="369">
        <v>191</v>
      </c>
      <c r="C251" s="385"/>
      <c r="D251" s="384"/>
      <c r="S251" s="294"/>
      <c r="U251" s="369">
        <v>191</v>
      </c>
      <c r="V251" s="385"/>
      <c r="W251" s="384"/>
      <c r="AL251" s="294"/>
    </row>
    <row r="252" spans="2:38">
      <c r="B252" s="369">
        <v>192</v>
      </c>
      <c r="C252" s="385"/>
      <c r="D252" s="384"/>
      <c r="S252" s="294"/>
      <c r="U252" s="369">
        <v>192</v>
      </c>
      <c r="V252" s="385"/>
      <c r="W252" s="384"/>
      <c r="AL252" s="294"/>
    </row>
    <row r="253" spans="2:38">
      <c r="B253" s="369">
        <v>193</v>
      </c>
      <c r="C253" s="385"/>
      <c r="D253" s="384"/>
      <c r="S253" s="294"/>
      <c r="U253" s="369">
        <v>193</v>
      </c>
      <c r="V253" s="385"/>
      <c r="W253" s="384"/>
      <c r="AL253" s="294"/>
    </row>
    <row r="254" spans="2:38">
      <c r="B254" s="369">
        <v>194</v>
      </c>
      <c r="C254" s="385"/>
      <c r="D254" s="384"/>
      <c r="S254" s="294"/>
      <c r="U254" s="369">
        <v>194</v>
      </c>
      <c r="V254" s="385"/>
      <c r="W254" s="384"/>
      <c r="AL254" s="294"/>
    </row>
    <row r="255" spans="2:38">
      <c r="B255" s="369">
        <v>195</v>
      </c>
      <c r="C255" s="385"/>
      <c r="D255" s="384"/>
      <c r="S255" s="294"/>
      <c r="U255" s="369">
        <v>195</v>
      </c>
      <c r="V255" s="385"/>
      <c r="W255" s="384"/>
      <c r="AL255" s="294"/>
    </row>
    <row r="256" spans="2:38">
      <c r="B256" s="369">
        <v>196</v>
      </c>
      <c r="C256" s="385"/>
      <c r="D256" s="384"/>
      <c r="S256" s="294"/>
      <c r="U256" s="369">
        <v>196</v>
      </c>
      <c r="V256" s="385"/>
      <c r="W256" s="384"/>
      <c r="AL256" s="294"/>
    </row>
    <row r="257" spans="2:38">
      <c r="B257" s="369">
        <v>197</v>
      </c>
      <c r="C257" s="385"/>
      <c r="D257" s="384"/>
      <c r="S257" s="294"/>
      <c r="U257" s="369">
        <v>197</v>
      </c>
      <c r="V257" s="385"/>
      <c r="W257" s="384"/>
      <c r="AL257" s="294"/>
    </row>
    <row r="258" spans="2:38">
      <c r="B258" s="369">
        <v>198</v>
      </c>
      <c r="C258" s="385"/>
      <c r="D258" s="384"/>
      <c r="S258" s="294"/>
      <c r="U258" s="369">
        <v>198</v>
      </c>
      <c r="V258" s="385"/>
      <c r="W258" s="384"/>
      <c r="AL258" s="294"/>
    </row>
    <row r="259" spans="2:38">
      <c r="B259" s="369">
        <v>199</v>
      </c>
      <c r="C259" s="385"/>
      <c r="D259" s="384"/>
      <c r="S259" s="294"/>
      <c r="U259" s="369">
        <v>199</v>
      </c>
      <c r="V259" s="385"/>
      <c r="W259" s="384"/>
      <c r="AL259" s="294"/>
    </row>
    <row r="260" spans="2:38">
      <c r="B260" s="369">
        <v>200</v>
      </c>
      <c r="C260" s="385"/>
      <c r="D260" s="384"/>
      <c r="S260" s="294"/>
      <c r="U260" s="369">
        <v>200</v>
      </c>
      <c r="V260" s="385"/>
      <c r="W260" s="384"/>
      <c r="AL260" s="294"/>
    </row>
    <row r="261" spans="2:38">
      <c r="B261" s="369">
        <v>201</v>
      </c>
      <c r="C261" s="385"/>
      <c r="D261" s="384"/>
      <c r="S261" s="294"/>
      <c r="U261" s="369">
        <v>201</v>
      </c>
      <c r="V261" s="385"/>
      <c r="W261" s="384"/>
      <c r="AL261" s="294"/>
    </row>
    <row r="262" spans="2:38">
      <c r="B262" s="369">
        <v>202</v>
      </c>
      <c r="C262" s="385"/>
      <c r="D262" s="384"/>
      <c r="S262" s="294"/>
      <c r="U262" s="369">
        <v>202</v>
      </c>
      <c r="V262" s="385"/>
      <c r="W262" s="384"/>
      <c r="AL262" s="294"/>
    </row>
    <row r="263" spans="2:38">
      <c r="B263" s="369">
        <v>203</v>
      </c>
      <c r="C263" s="385"/>
      <c r="D263" s="384"/>
      <c r="S263" s="294"/>
      <c r="U263" s="369">
        <v>203</v>
      </c>
      <c r="V263" s="385"/>
      <c r="W263" s="384"/>
      <c r="AL263" s="294"/>
    </row>
    <row r="264" spans="2:38">
      <c r="B264" s="369">
        <v>204</v>
      </c>
      <c r="C264" s="385"/>
      <c r="D264" s="384"/>
      <c r="S264" s="294"/>
      <c r="U264" s="369">
        <v>204</v>
      </c>
      <c r="V264" s="385"/>
      <c r="W264" s="384"/>
      <c r="AL264" s="294"/>
    </row>
    <row r="265" spans="2:38">
      <c r="B265" s="369">
        <v>205</v>
      </c>
      <c r="C265" s="385"/>
      <c r="D265" s="384"/>
      <c r="S265" s="294"/>
      <c r="U265" s="369">
        <v>205</v>
      </c>
      <c r="V265" s="385"/>
      <c r="W265" s="384"/>
      <c r="AL265" s="294"/>
    </row>
    <row r="266" spans="2:38">
      <c r="B266" s="369">
        <v>206</v>
      </c>
      <c r="C266" s="385"/>
      <c r="D266" s="384"/>
      <c r="S266" s="294"/>
      <c r="U266" s="369">
        <v>206</v>
      </c>
      <c r="V266" s="385"/>
      <c r="W266" s="384"/>
      <c r="AL266" s="294"/>
    </row>
    <row r="267" spans="2:38">
      <c r="B267" s="369">
        <v>207</v>
      </c>
      <c r="C267" s="385"/>
      <c r="D267" s="384"/>
      <c r="S267" s="294"/>
      <c r="U267" s="369">
        <v>207</v>
      </c>
      <c r="V267" s="385"/>
      <c r="W267" s="384"/>
      <c r="AL267" s="294"/>
    </row>
    <row r="268" spans="2:38">
      <c r="B268" s="369">
        <v>208</v>
      </c>
      <c r="C268" s="385"/>
      <c r="D268" s="384"/>
      <c r="S268" s="294"/>
      <c r="U268" s="369">
        <v>208</v>
      </c>
      <c r="V268" s="385"/>
      <c r="W268" s="384"/>
      <c r="AL268" s="294"/>
    </row>
    <row r="269" spans="2:38">
      <c r="B269" s="369">
        <v>209</v>
      </c>
      <c r="C269" s="385"/>
      <c r="D269" s="384"/>
      <c r="S269" s="294"/>
      <c r="U269" s="369">
        <v>209</v>
      </c>
      <c r="V269" s="385"/>
      <c r="W269" s="384"/>
      <c r="AL269" s="294"/>
    </row>
    <row r="270" spans="2:38">
      <c r="B270" s="369">
        <v>210</v>
      </c>
      <c r="C270" s="385"/>
      <c r="D270" s="384"/>
      <c r="S270" s="294"/>
      <c r="U270" s="369">
        <v>210</v>
      </c>
      <c r="V270" s="385"/>
      <c r="W270" s="384"/>
      <c r="AL270" s="294"/>
    </row>
    <row r="271" spans="2:38">
      <c r="B271" s="369">
        <v>211</v>
      </c>
      <c r="C271" s="385"/>
      <c r="D271" s="384"/>
      <c r="S271" s="294"/>
      <c r="U271" s="369">
        <v>211</v>
      </c>
      <c r="V271" s="385"/>
      <c r="W271" s="384"/>
      <c r="AL271" s="294"/>
    </row>
    <row r="272" spans="2:38">
      <c r="B272" s="369">
        <v>212</v>
      </c>
      <c r="C272" s="385"/>
      <c r="D272" s="384"/>
      <c r="S272" s="294"/>
      <c r="U272" s="369">
        <v>212</v>
      </c>
      <c r="V272" s="385"/>
      <c r="W272" s="384"/>
      <c r="AL272" s="294"/>
    </row>
    <row r="273" spans="2:38">
      <c r="B273" s="369">
        <v>213</v>
      </c>
      <c r="C273" s="385"/>
      <c r="D273" s="384"/>
      <c r="S273" s="294"/>
      <c r="U273" s="369">
        <v>213</v>
      </c>
      <c r="V273" s="385"/>
      <c r="W273" s="384"/>
      <c r="AL273" s="294"/>
    </row>
    <row r="274" spans="2:38">
      <c r="B274" s="369">
        <v>214</v>
      </c>
      <c r="C274" s="385"/>
      <c r="D274" s="384"/>
      <c r="S274" s="294"/>
      <c r="U274" s="369">
        <v>214</v>
      </c>
      <c r="V274" s="385"/>
      <c r="W274" s="384"/>
      <c r="AL274" s="294"/>
    </row>
    <row r="275" spans="2:38">
      <c r="B275" s="369">
        <v>215</v>
      </c>
      <c r="C275" s="385"/>
      <c r="D275" s="384"/>
      <c r="S275" s="294"/>
      <c r="U275" s="369">
        <v>215</v>
      </c>
      <c r="V275" s="385"/>
      <c r="W275" s="384"/>
      <c r="AL275" s="294"/>
    </row>
    <row r="276" spans="2:38">
      <c r="B276" s="369">
        <v>216</v>
      </c>
      <c r="C276" s="385"/>
      <c r="D276" s="384"/>
      <c r="S276" s="294"/>
      <c r="U276" s="369">
        <v>216</v>
      </c>
      <c r="V276" s="385"/>
      <c r="W276" s="384"/>
      <c r="AL276" s="294"/>
    </row>
    <row r="277" spans="2:38">
      <c r="B277" s="369">
        <v>217</v>
      </c>
      <c r="C277" s="385"/>
      <c r="D277" s="384"/>
      <c r="S277" s="294"/>
      <c r="U277" s="369">
        <v>217</v>
      </c>
      <c r="V277" s="385"/>
      <c r="W277" s="384"/>
      <c r="AL277" s="294"/>
    </row>
    <row r="278" spans="2:38">
      <c r="B278" s="369">
        <v>218</v>
      </c>
      <c r="C278" s="385"/>
      <c r="D278" s="384"/>
      <c r="S278" s="294"/>
      <c r="U278" s="369">
        <v>218</v>
      </c>
      <c r="V278" s="385"/>
      <c r="W278" s="384"/>
      <c r="AL278" s="294"/>
    </row>
    <row r="279" spans="2:38">
      <c r="B279" s="369">
        <v>219</v>
      </c>
      <c r="C279" s="385"/>
      <c r="D279" s="384"/>
      <c r="S279" s="294"/>
      <c r="U279" s="369">
        <v>219</v>
      </c>
      <c r="V279" s="385"/>
      <c r="W279" s="384"/>
      <c r="AL279" s="294"/>
    </row>
    <row r="280" spans="2:38">
      <c r="B280" s="369">
        <v>220</v>
      </c>
      <c r="C280" s="385"/>
      <c r="D280" s="384"/>
      <c r="S280" s="294"/>
      <c r="U280" s="369">
        <v>220</v>
      </c>
      <c r="V280" s="385"/>
      <c r="W280" s="384"/>
      <c r="AL280" s="294"/>
    </row>
    <row r="281" spans="2:38">
      <c r="B281" s="369">
        <v>221</v>
      </c>
      <c r="C281" s="385"/>
      <c r="D281" s="384"/>
      <c r="S281" s="294"/>
      <c r="U281" s="369">
        <v>221</v>
      </c>
      <c r="V281" s="385"/>
      <c r="W281" s="384"/>
      <c r="AL281" s="294"/>
    </row>
    <row r="282" spans="2:38">
      <c r="B282" s="369">
        <v>222</v>
      </c>
      <c r="C282" s="385"/>
      <c r="D282" s="384"/>
      <c r="S282" s="294"/>
      <c r="U282" s="369">
        <v>222</v>
      </c>
      <c r="V282" s="385"/>
      <c r="W282" s="384"/>
      <c r="AL282" s="294"/>
    </row>
    <row r="283" spans="2:38">
      <c r="B283" s="369">
        <v>223</v>
      </c>
      <c r="C283" s="385"/>
      <c r="D283" s="384"/>
      <c r="S283" s="294"/>
      <c r="U283" s="369">
        <v>223</v>
      </c>
      <c r="V283" s="385"/>
      <c r="W283" s="384"/>
      <c r="AL283" s="294"/>
    </row>
    <row r="284" spans="2:38">
      <c r="B284" s="369">
        <v>224</v>
      </c>
      <c r="C284" s="385"/>
      <c r="D284" s="384"/>
      <c r="S284" s="294"/>
      <c r="U284" s="369">
        <v>224</v>
      </c>
      <c r="V284" s="385"/>
      <c r="W284" s="384"/>
      <c r="AL284" s="294"/>
    </row>
    <row r="285" spans="2:38">
      <c r="B285" s="369">
        <v>225</v>
      </c>
      <c r="C285" s="385"/>
      <c r="D285" s="384"/>
      <c r="S285" s="294"/>
      <c r="U285" s="369">
        <v>225</v>
      </c>
      <c r="V285" s="385"/>
      <c r="W285" s="384"/>
      <c r="AL285" s="294"/>
    </row>
    <row r="286" spans="2:38">
      <c r="B286" s="369">
        <v>226</v>
      </c>
      <c r="C286" s="385"/>
      <c r="D286" s="384"/>
      <c r="S286" s="294"/>
      <c r="U286" s="369">
        <v>226</v>
      </c>
      <c r="V286" s="385"/>
      <c r="W286" s="384"/>
      <c r="AL286" s="294"/>
    </row>
    <row r="287" spans="2:38">
      <c r="B287" s="369">
        <v>227</v>
      </c>
      <c r="C287" s="385"/>
      <c r="D287" s="384"/>
      <c r="S287" s="294"/>
      <c r="U287" s="369">
        <v>227</v>
      </c>
      <c r="V287" s="385"/>
      <c r="W287" s="384"/>
      <c r="AL287" s="294"/>
    </row>
    <row r="288" spans="2:38">
      <c r="B288" s="369">
        <v>228</v>
      </c>
      <c r="C288" s="385"/>
      <c r="D288" s="384"/>
      <c r="S288" s="294"/>
      <c r="U288" s="369">
        <v>228</v>
      </c>
      <c r="V288" s="385"/>
      <c r="W288" s="384"/>
      <c r="AL288" s="294"/>
    </row>
    <row r="289" spans="2:38">
      <c r="B289" s="369">
        <v>229</v>
      </c>
      <c r="C289" s="385"/>
      <c r="D289" s="384"/>
      <c r="S289" s="294"/>
      <c r="U289" s="369">
        <v>229</v>
      </c>
      <c r="V289" s="385"/>
      <c r="W289" s="384"/>
      <c r="AL289" s="294"/>
    </row>
    <row r="290" spans="2:38">
      <c r="B290" s="369">
        <v>230</v>
      </c>
      <c r="C290" s="385"/>
      <c r="D290" s="384"/>
      <c r="S290" s="294"/>
      <c r="U290" s="369">
        <v>230</v>
      </c>
      <c r="V290" s="385"/>
      <c r="W290" s="384"/>
      <c r="AL290" s="294"/>
    </row>
    <row r="291" spans="2:38">
      <c r="B291" s="369">
        <v>231</v>
      </c>
      <c r="C291" s="385"/>
      <c r="D291" s="384"/>
      <c r="S291" s="294"/>
      <c r="U291" s="369">
        <v>231</v>
      </c>
      <c r="V291" s="385"/>
      <c r="W291" s="384"/>
      <c r="AL291" s="294"/>
    </row>
    <row r="292" spans="2:38">
      <c r="B292" s="369">
        <v>232</v>
      </c>
      <c r="C292" s="385"/>
      <c r="D292" s="384"/>
      <c r="S292" s="294"/>
      <c r="U292" s="369">
        <v>232</v>
      </c>
      <c r="V292" s="385"/>
      <c r="W292" s="384"/>
      <c r="AL292" s="294"/>
    </row>
    <row r="293" spans="2:38">
      <c r="B293" s="369">
        <v>233</v>
      </c>
      <c r="C293" s="385"/>
      <c r="D293" s="384"/>
      <c r="S293" s="294"/>
      <c r="U293" s="369">
        <v>233</v>
      </c>
      <c r="V293" s="385"/>
      <c r="W293" s="384"/>
      <c r="AL293" s="294"/>
    </row>
    <row r="294" spans="2:38">
      <c r="B294" s="369">
        <v>234</v>
      </c>
      <c r="C294" s="385"/>
      <c r="D294" s="384"/>
      <c r="S294" s="294"/>
      <c r="U294" s="369">
        <v>234</v>
      </c>
      <c r="V294" s="385"/>
      <c r="W294" s="384"/>
      <c r="AL294" s="294"/>
    </row>
    <row r="295" spans="2:38">
      <c r="B295" s="369">
        <v>235</v>
      </c>
      <c r="C295" s="385"/>
      <c r="D295" s="384"/>
      <c r="S295" s="294"/>
      <c r="U295" s="369">
        <v>235</v>
      </c>
      <c r="V295" s="385"/>
      <c r="W295" s="384"/>
      <c r="AL295" s="294"/>
    </row>
    <row r="296" spans="2:38">
      <c r="B296" s="369">
        <v>236</v>
      </c>
      <c r="C296" s="385"/>
      <c r="D296" s="384"/>
      <c r="S296" s="294"/>
      <c r="U296" s="369">
        <v>236</v>
      </c>
      <c r="V296" s="385"/>
      <c r="W296" s="384"/>
      <c r="AL296" s="294"/>
    </row>
    <row r="297" spans="2:38">
      <c r="B297" s="369">
        <v>237</v>
      </c>
      <c r="C297" s="385"/>
      <c r="D297" s="384"/>
      <c r="S297" s="294"/>
      <c r="U297" s="369">
        <v>237</v>
      </c>
      <c r="V297" s="385"/>
      <c r="W297" s="384"/>
      <c r="AL297" s="294"/>
    </row>
    <row r="298" spans="2:38">
      <c r="B298" s="369">
        <v>238</v>
      </c>
      <c r="C298" s="385"/>
      <c r="D298" s="384"/>
      <c r="S298" s="294"/>
      <c r="U298" s="369">
        <v>238</v>
      </c>
      <c r="V298" s="385"/>
      <c r="W298" s="384"/>
      <c r="AL298" s="294"/>
    </row>
    <row r="299" spans="2:38">
      <c r="B299" s="369">
        <v>239</v>
      </c>
      <c r="C299" s="385"/>
      <c r="D299" s="384"/>
      <c r="S299" s="294"/>
      <c r="U299" s="369">
        <v>239</v>
      </c>
      <c r="V299" s="385"/>
      <c r="W299" s="384"/>
      <c r="AL299" s="294"/>
    </row>
    <row r="300" spans="2:38">
      <c r="B300" s="369">
        <v>240</v>
      </c>
      <c r="C300" s="385"/>
      <c r="D300" s="384"/>
      <c r="S300" s="294"/>
      <c r="U300" s="369">
        <v>240</v>
      </c>
      <c r="V300" s="385"/>
      <c r="W300" s="384"/>
      <c r="AL300" s="294"/>
    </row>
    <row r="301" spans="2:38">
      <c r="B301" s="369">
        <v>241</v>
      </c>
      <c r="C301" s="385"/>
      <c r="D301" s="384"/>
      <c r="S301" s="294"/>
      <c r="U301" s="369">
        <v>241</v>
      </c>
      <c r="V301" s="385"/>
      <c r="W301" s="384"/>
      <c r="AL301" s="294"/>
    </row>
    <row r="302" spans="2:38">
      <c r="B302" s="369">
        <v>242</v>
      </c>
      <c r="C302" s="385"/>
      <c r="D302" s="384"/>
      <c r="S302" s="294"/>
      <c r="U302" s="369">
        <v>242</v>
      </c>
      <c r="V302" s="385"/>
      <c r="W302" s="384"/>
      <c r="AL302" s="294"/>
    </row>
    <row r="303" spans="2:38">
      <c r="B303" s="369">
        <v>243</v>
      </c>
      <c r="C303" s="385"/>
      <c r="D303" s="384"/>
      <c r="S303" s="294"/>
      <c r="U303" s="369">
        <v>243</v>
      </c>
      <c r="V303" s="385"/>
      <c r="W303" s="384"/>
      <c r="AL303" s="294"/>
    </row>
    <row r="304" spans="2:38">
      <c r="B304" s="369">
        <v>244</v>
      </c>
      <c r="C304" s="385"/>
      <c r="D304" s="384"/>
      <c r="S304" s="294"/>
      <c r="U304" s="369">
        <v>244</v>
      </c>
      <c r="V304" s="385"/>
      <c r="W304" s="384"/>
      <c r="AL304" s="294"/>
    </row>
    <row r="305" spans="2:38">
      <c r="B305" s="369">
        <v>245</v>
      </c>
      <c r="C305" s="385"/>
      <c r="D305" s="384"/>
      <c r="S305" s="294"/>
      <c r="U305" s="369">
        <v>245</v>
      </c>
      <c r="V305" s="385"/>
      <c r="W305" s="384"/>
      <c r="AL305" s="294"/>
    </row>
    <row r="306" spans="2:38">
      <c r="B306" s="369">
        <v>246</v>
      </c>
      <c r="C306" s="385"/>
      <c r="D306" s="384"/>
      <c r="S306" s="294"/>
      <c r="U306" s="369">
        <v>246</v>
      </c>
      <c r="V306" s="385"/>
      <c r="W306" s="384"/>
      <c r="AL306" s="294"/>
    </row>
    <row r="307" spans="2:38">
      <c r="B307" s="369">
        <v>247</v>
      </c>
      <c r="C307" s="385"/>
      <c r="D307" s="384"/>
      <c r="S307" s="294"/>
      <c r="U307" s="369">
        <v>247</v>
      </c>
      <c r="V307" s="385"/>
      <c r="W307" s="384"/>
      <c r="AL307" s="294"/>
    </row>
    <row r="308" spans="2:38">
      <c r="B308" s="369">
        <v>248</v>
      </c>
      <c r="C308" s="385"/>
      <c r="D308" s="384"/>
      <c r="S308" s="294"/>
      <c r="U308" s="369">
        <v>248</v>
      </c>
      <c r="V308" s="385"/>
      <c r="W308" s="384"/>
      <c r="AL308" s="294"/>
    </row>
    <row r="309" spans="2:38">
      <c r="B309" s="369">
        <v>249</v>
      </c>
      <c r="C309" s="385"/>
      <c r="D309" s="384"/>
      <c r="S309" s="294"/>
      <c r="U309" s="369">
        <v>249</v>
      </c>
      <c r="V309" s="385"/>
      <c r="W309" s="384"/>
      <c r="AL309" s="294"/>
    </row>
    <row r="310" spans="2:38">
      <c r="B310" s="369">
        <v>250</v>
      </c>
      <c r="C310" s="385"/>
      <c r="D310" s="384"/>
      <c r="S310" s="294"/>
      <c r="U310" s="369">
        <v>250</v>
      </c>
      <c r="V310" s="385"/>
      <c r="W310" s="384"/>
      <c r="AL310" s="294"/>
    </row>
    <row r="311" spans="2:38">
      <c r="B311" s="369">
        <v>251</v>
      </c>
      <c r="C311" s="385"/>
      <c r="D311" s="384"/>
      <c r="S311" s="294"/>
      <c r="U311" s="369">
        <v>251</v>
      </c>
      <c r="V311" s="385"/>
      <c r="W311" s="384"/>
      <c r="AL311" s="294"/>
    </row>
    <row r="312" spans="2:38">
      <c r="B312" s="369">
        <v>252</v>
      </c>
      <c r="C312" s="385"/>
      <c r="D312" s="384"/>
      <c r="S312" s="294"/>
      <c r="U312" s="369">
        <v>252</v>
      </c>
      <c r="V312" s="385"/>
      <c r="W312" s="384"/>
      <c r="AL312" s="294"/>
    </row>
    <row r="313" spans="2:38">
      <c r="B313" s="369">
        <v>253</v>
      </c>
      <c r="C313" s="385"/>
      <c r="D313" s="384"/>
      <c r="S313" s="294"/>
      <c r="U313" s="369">
        <v>253</v>
      </c>
      <c r="V313" s="385"/>
      <c r="W313" s="384"/>
      <c r="AL313" s="294"/>
    </row>
    <row r="314" spans="2:38">
      <c r="B314" s="369">
        <v>254</v>
      </c>
      <c r="C314" s="385"/>
      <c r="D314" s="384"/>
      <c r="S314" s="294"/>
      <c r="U314" s="369">
        <v>254</v>
      </c>
      <c r="V314" s="385"/>
      <c r="W314" s="384"/>
      <c r="AL314" s="294"/>
    </row>
    <row r="315" spans="2:38">
      <c r="B315" s="369">
        <v>255</v>
      </c>
      <c r="C315" s="385"/>
      <c r="D315" s="384"/>
      <c r="S315" s="294"/>
      <c r="U315" s="369">
        <v>255</v>
      </c>
      <c r="V315" s="385"/>
      <c r="W315" s="384"/>
      <c r="AL315" s="294"/>
    </row>
    <row r="316" spans="2:38">
      <c r="B316" s="369">
        <v>256</v>
      </c>
      <c r="C316" s="385"/>
      <c r="D316" s="384"/>
      <c r="S316" s="294"/>
      <c r="U316" s="369">
        <v>256</v>
      </c>
      <c r="V316" s="385"/>
      <c r="W316" s="384"/>
      <c r="AL316" s="294"/>
    </row>
    <row r="317" spans="2:38">
      <c r="B317" s="369">
        <v>257</v>
      </c>
      <c r="C317" s="385"/>
      <c r="D317" s="384"/>
      <c r="S317" s="294"/>
      <c r="U317" s="369">
        <v>257</v>
      </c>
      <c r="V317" s="385"/>
      <c r="W317" s="384"/>
      <c r="AL317" s="294"/>
    </row>
    <row r="318" spans="2:38">
      <c r="B318" s="369">
        <v>258</v>
      </c>
      <c r="C318" s="385"/>
      <c r="D318" s="384"/>
      <c r="S318" s="294"/>
      <c r="U318" s="369">
        <v>258</v>
      </c>
      <c r="V318" s="385"/>
      <c r="W318" s="384"/>
      <c r="AL318" s="294"/>
    </row>
    <row r="319" spans="2:38">
      <c r="B319" s="369">
        <v>259</v>
      </c>
      <c r="C319" s="385"/>
      <c r="D319" s="384"/>
      <c r="S319" s="294"/>
      <c r="U319" s="369">
        <v>259</v>
      </c>
      <c r="V319" s="385"/>
      <c r="W319" s="384"/>
      <c r="AL319" s="294"/>
    </row>
    <row r="320" spans="2:38">
      <c r="B320" s="369">
        <v>260</v>
      </c>
      <c r="C320" s="385"/>
      <c r="D320" s="384"/>
      <c r="S320" s="294"/>
      <c r="U320" s="369">
        <v>260</v>
      </c>
      <c r="V320" s="385"/>
      <c r="W320" s="384"/>
      <c r="AL320" s="294"/>
    </row>
    <row r="321" spans="2:38">
      <c r="B321" s="369">
        <v>261</v>
      </c>
      <c r="C321" s="385"/>
      <c r="D321" s="384"/>
      <c r="S321" s="294"/>
      <c r="U321" s="369">
        <v>261</v>
      </c>
      <c r="V321" s="385"/>
      <c r="W321" s="384"/>
      <c r="AL321" s="294"/>
    </row>
    <row r="322" spans="2:38">
      <c r="B322" s="369">
        <v>262</v>
      </c>
      <c r="C322" s="385"/>
      <c r="D322" s="384"/>
      <c r="S322" s="294"/>
      <c r="U322" s="369">
        <v>262</v>
      </c>
      <c r="V322" s="385"/>
      <c r="W322" s="384"/>
      <c r="AL322" s="294"/>
    </row>
    <row r="323" spans="2:38">
      <c r="B323" s="369">
        <v>263</v>
      </c>
      <c r="C323" s="385"/>
      <c r="D323" s="384"/>
      <c r="S323" s="294"/>
      <c r="U323" s="369">
        <v>263</v>
      </c>
      <c r="V323" s="385"/>
      <c r="W323" s="384"/>
      <c r="AL323" s="294"/>
    </row>
    <row r="324" spans="2:38">
      <c r="B324" s="369">
        <v>264</v>
      </c>
      <c r="C324" s="385"/>
      <c r="D324" s="384"/>
      <c r="S324" s="294"/>
      <c r="U324" s="369">
        <v>264</v>
      </c>
      <c r="V324" s="385"/>
      <c r="W324" s="384"/>
      <c r="AL324" s="294"/>
    </row>
    <row r="325" spans="2:38">
      <c r="B325" s="369">
        <v>265</v>
      </c>
      <c r="C325" s="385"/>
      <c r="D325" s="384"/>
      <c r="S325" s="294"/>
      <c r="U325" s="369">
        <v>265</v>
      </c>
      <c r="V325" s="385"/>
      <c r="W325" s="384"/>
      <c r="AL325" s="294"/>
    </row>
    <row r="326" spans="2:38">
      <c r="B326" s="369">
        <v>266</v>
      </c>
      <c r="C326" s="385"/>
      <c r="D326" s="384"/>
      <c r="S326" s="294"/>
      <c r="U326" s="369">
        <v>266</v>
      </c>
      <c r="V326" s="385"/>
      <c r="W326" s="384"/>
      <c r="AL326" s="294"/>
    </row>
    <row r="327" spans="2:38">
      <c r="B327" s="369">
        <v>267</v>
      </c>
      <c r="C327" s="385"/>
      <c r="D327" s="384"/>
      <c r="S327" s="294"/>
      <c r="U327" s="369">
        <v>267</v>
      </c>
      <c r="V327" s="385"/>
      <c r="W327" s="384"/>
      <c r="AL327" s="294"/>
    </row>
    <row r="328" spans="2:38">
      <c r="B328" s="369">
        <v>268</v>
      </c>
      <c r="C328" s="385"/>
      <c r="D328" s="384"/>
      <c r="S328" s="294"/>
      <c r="U328" s="369">
        <v>268</v>
      </c>
      <c r="V328" s="385"/>
      <c r="W328" s="384"/>
      <c r="AL328" s="294"/>
    </row>
    <row r="329" spans="2:38">
      <c r="B329" s="369">
        <v>269</v>
      </c>
      <c r="C329" s="385"/>
      <c r="D329" s="384"/>
      <c r="S329" s="294"/>
      <c r="U329" s="369">
        <v>269</v>
      </c>
      <c r="V329" s="385"/>
      <c r="W329" s="384"/>
      <c r="AL329" s="294"/>
    </row>
    <row r="330" spans="2:38">
      <c r="B330" s="369">
        <v>270</v>
      </c>
      <c r="C330" s="385"/>
      <c r="D330" s="384"/>
      <c r="S330" s="294"/>
      <c r="U330" s="369">
        <v>270</v>
      </c>
      <c r="V330" s="385"/>
      <c r="W330" s="384"/>
      <c r="AL330" s="294"/>
    </row>
    <row r="331" spans="2:38">
      <c r="B331" s="369">
        <v>271</v>
      </c>
      <c r="C331" s="385"/>
      <c r="D331" s="384"/>
      <c r="S331" s="294"/>
      <c r="U331" s="369">
        <v>271</v>
      </c>
      <c r="V331" s="385"/>
      <c r="W331" s="384"/>
      <c r="AL331" s="294"/>
    </row>
    <row r="332" spans="2:38">
      <c r="B332" s="369">
        <v>272</v>
      </c>
      <c r="C332" s="385"/>
      <c r="D332" s="384"/>
      <c r="S332" s="294"/>
      <c r="U332" s="369">
        <v>272</v>
      </c>
      <c r="V332" s="385"/>
      <c r="W332" s="384"/>
      <c r="AL332" s="294"/>
    </row>
    <row r="333" spans="2:38">
      <c r="B333" s="369">
        <v>273</v>
      </c>
      <c r="C333" s="385"/>
      <c r="D333" s="384"/>
      <c r="S333" s="294"/>
      <c r="U333" s="369">
        <v>273</v>
      </c>
      <c r="V333" s="385"/>
      <c r="W333" s="384"/>
      <c r="AL333" s="294"/>
    </row>
    <row r="334" spans="2:38">
      <c r="B334" s="369">
        <v>274</v>
      </c>
      <c r="C334" s="385"/>
      <c r="D334" s="384"/>
      <c r="S334" s="294"/>
      <c r="U334" s="369">
        <v>274</v>
      </c>
      <c r="V334" s="385"/>
      <c r="W334" s="384"/>
      <c r="AL334" s="294"/>
    </row>
    <row r="335" spans="2:38">
      <c r="B335" s="369">
        <v>275</v>
      </c>
      <c r="C335" s="385"/>
      <c r="D335" s="384"/>
      <c r="S335" s="294"/>
      <c r="U335" s="369">
        <v>275</v>
      </c>
      <c r="V335" s="385"/>
      <c r="W335" s="384"/>
      <c r="AL335" s="294"/>
    </row>
    <row r="336" spans="2:38">
      <c r="B336" s="369">
        <v>276</v>
      </c>
      <c r="C336" s="385"/>
      <c r="D336" s="384"/>
      <c r="S336" s="294"/>
      <c r="U336" s="369">
        <v>276</v>
      </c>
      <c r="V336" s="385"/>
      <c r="W336" s="384"/>
      <c r="AL336" s="294"/>
    </row>
    <row r="337" spans="2:38">
      <c r="B337" s="369">
        <v>277</v>
      </c>
      <c r="C337" s="385"/>
      <c r="D337" s="384"/>
      <c r="S337" s="294"/>
      <c r="U337" s="369">
        <v>277</v>
      </c>
      <c r="V337" s="385"/>
      <c r="W337" s="384"/>
      <c r="AL337" s="294"/>
    </row>
    <row r="338" spans="2:38">
      <c r="B338" s="369">
        <v>278</v>
      </c>
      <c r="C338" s="385"/>
      <c r="D338" s="384"/>
      <c r="S338" s="294"/>
      <c r="U338" s="369">
        <v>278</v>
      </c>
      <c r="V338" s="385"/>
      <c r="W338" s="384"/>
      <c r="AL338" s="294"/>
    </row>
    <row r="339" spans="2:38">
      <c r="B339" s="369">
        <v>279</v>
      </c>
      <c r="C339" s="385"/>
      <c r="D339" s="384"/>
      <c r="S339" s="294"/>
      <c r="U339" s="369">
        <v>279</v>
      </c>
      <c r="V339" s="385"/>
      <c r="W339" s="384"/>
      <c r="AL339" s="294"/>
    </row>
    <row r="340" spans="2:38">
      <c r="B340" s="369">
        <v>280</v>
      </c>
      <c r="C340" s="385"/>
      <c r="D340" s="384"/>
      <c r="S340" s="294"/>
      <c r="U340" s="369">
        <v>280</v>
      </c>
      <c r="V340" s="385"/>
      <c r="W340" s="384"/>
      <c r="AL340" s="294"/>
    </row>
    <row r="341" spans="2:38">
      <c r="B341" s="369">
        <v>281</v>
      </c>
      <c r="C341" s="385"/>
      <c r="D341" s="384"/>
      <c r="S341" s="294"/>
      <c r="U341" s="369">
        <v>281</v>
      </c>
      <c r="V341" s="385"/>
      <c r="W341" s="384"/>
      <c r="AL341" s="294"/>
    </row>
    <row r="342" spans="2:38">
      <c r="B342" s="369">
        <v>282</v>
      </c>
      <c r="C342" s="385"/>
      <c r="D342" s="384"/>
      <c r="S342" s="294"/>
      <c r="U342" s="369">
        <v>282</v>
      </c>
      <c r="V342" s="385"/>
      <c r="W342" s="384"/>
      <c r="AL342" s="294"/>
    </row>
    <row r="343" spans="2:38">
      <c r="B343" s="369">
        <v>283</v>
      </c>
      <c r="C343" s="385"/>
      <c r="D343" s="384"/>
      <c r="S343" s="294"/>
      <c r="U343" s="369">
        <v>283</v>
      </c>
      <c r="V343" s="385"/>
      <c r="W343" s="384"/>
      <c r="AL343" s="294"/>
    </row>
    <row r="344" spans="2:38">
      <c r="B344" s="369">
        <v>284</v>
      </c>
      <c r="C344" s="385"/>
      <c r="D344" s="384"/>
      <c r="S344" s="294"/>
      <c r="U344" s="369">
        <v>284</v>
      </c>
      <c r="V344" s="385"/>
      <c r="W344" s="384"/>
      <c r="AL344" s="294"/>
    </row>
    <row r="345" spans="2:38">
      <c r="B345" s="369">
        <v>285</v>
      </c>
      <c r="C345" s="385"/>
      <c r="D345" s="384"/>
      <c r="S345" s="294"/>
      <c r="U345" s="369">
        <v>285</v>
      </c>
      <c r="V345" s="385"/>
      <c r="W345" s="384"/>
      <c r="AL345" s="294"/>
    </row>
    <row r="346" spans="2:38">
      <c r="B346" s="369">
        <v>286</v>
      </c>
      <c r="C346" s="385"/>
      <c r="D346" s="384"/>
      <c r="S346" s="294"/>
      <c r="U346" s="369">
        <v>286</v>
      </c>
      <c r="V346" s="385"/>
      <c r="W346" s="384"/>
      <c r="AL346" s="294"/>
    </row>
    <row r="347" spans="2:38">
      <c r="B347" s="369">
        <v>287</v>
      </c>
      <c r="C347" s="385"/>
      <c r="D347" s="384"/>
      <c r="S347" s="294"/>
      <c r="U347" s="369">
        <v>287</v>
      </c>
      <c r="V347" s="385"/>
      <c r="W347" s="384"/>
      <c r="AL347" s="294"/>
    </row>
    <row r="348" spans="2:38">
      <c r="B348" s="369">
        <v>288</v>
      </c>
      <c r="C348" s="385"/>
      <c r="D348" s="384"/>
      <c r="S348" s="294"/>
      <c r="U348" s="369">
        <v>288</v>
      </c>
      <c r="V348" s="385"/>
      <c r="W348" s="384"/>
      <c r="AL348" s="294"/>
    </row>
    <row r="349" spans="2:38">
      <c r="B349" s="369">
        <v>289</v>
      </c>
      <c r="C349" s="385"/>
      <c r="D349" s="384"/>
      <c r="S349" s="294"/>
      <c r="U349" s="369">
        <v>289</v>
      </c>
      <c r="V349" s="385"/>
      <c r="W349" s="384"/>
      <c r="AL349" s="294"/>
    </row>
    <row r="350" spans="2:38">
      <c r="B350" s="369">
        <v>290</v>
      </c>
      <c r="C350" s="385"/>
      <c r="D350" s="384"/>
      <c r="S350" s="294"/>
      <c r="U350" s="369">
        <v>290</v>
      </c>
      <c r="V350" s="385"/>
      <c r="W350" s="384"/>
      <c r="AL350" s="294"/>
    </row>
    <row r="351" spans="2:38">
      <c r="B351" s="369">
        <v>291</v>
      </c>
      <c r="C351" s="385"/>
      <c r="D351" s="384"/>
      <c r="S351" s="294"/>
      <c r="U351" s="369">
        <v>291</v>
      </c>
      <c r="V351" s="385"/>
      <c r="W351" s="384"/>
      <c r="AL351" s="294"/>
    </row>
    <row r="352" spans="2:38">
      <c r="B352" s="369">
        <v>292</v>
      </c>
      <c r="C352" s="385"/>
      <c r="D352" s="384"/>
      <c r="S352" s="294"/>
      <c r="U352" s="369">
        <v>292</v>
      </c>
      <c r="V352" s="385"/>
      <c r="W352" s="384"/>
      <c r="AL352" s="294"/>
    </row>
    <row r="353" spans="1:38">
      <c r="B353" s="369">
        <v>293</v>
      </c>
      <c r="C353" s="385"/>
      <c r="D353" s="384"/>
      <c r="S353" s="294"/>
      <c r="U353" s="369">
        <v>293</v>
      </c>
      <c r="V353" s="385"/>
      <c r="W353" s="384"/>
      <c r="AL353" s="294"/>
    </row>
    <row r="354" spans="1:38">
      <c r="B354" s="369">
        <v>294</v>
      </c>
      <c r="C354" s="385"/>
      <c r="D354" s="384"/>
      <c r="S354" s="294"/>
      <c r="U354" s="369">
        <v>294</v>
      </c>
      <c r="V354" s="385"/>
      <c r="W354" s="384"/>
      <c r="AL354" s="294"/>
    </row>
    <row r="355" spans="1:38">
      <c r="B355" s="369">
        <v>295</v>
      </c>
      <c r="C355" s="385"/>
      <c r="D355" s="384"/>
      <c r="S355" s="294"/>
      <c r="U355" s="369">
        <v>295</v>
      </c>
      <c r="V355" s="385"/>
      <c r="W355" s="384"/>
      <c r="AL355" s="294"/>
    </row>
    <row r="356" spans="1:38">
      <c r="B356" s="369">
        <v>296</v>
      </c>
      <c r="C356" s="385"/>
      <c r="D356" s="384"/>
      <c r="S356" s="294"/>
      <c r="U356" s="369">
        <v>296</v>
      </c>
      <c r="V356" s="385"/>
      <c r="W356" s="384"/>
      <c r="AL356" s="294"/>
    </row>
    <row r="357" spans="1:38">
      <c r="B357" s="369">
        <v>297</v>
      </c>
      <c r="C357" s="385"/>
      <c r="D357" s="384"/>
      <c r="S357" s="294"/>
      <c r="U357" s="369">
        <v>297</v>
      </c>
      <c r="V357" s="385"/>
      <c r="W357" s="384"/>
      <c r="AL357" s="294"/>
    </row>
    <row r="358" spans="1:38">
      <c r="B358" s="369">
        <v>298</v>
      </c>
      <c r="C358" s="385"/>
      <c r="D358" s="384"/>
      <c r="S358" s="294"/>
      <c r="U358" s="369">
        <v>298</v>
      </c>
      <c r="V358" s="385"/>
      <c r="W358" s="384"/>
      <c r="AL358" s="294"/>
    </row>
    <row r="359" spans="1:38">
      <c r="B359" s="369">
        <v>299</v>
      </c>
      <c r="C359" s="385"/>
      <c r="D359" s="384"/>
      <c r="S359" s="294"/>
      <c r="U359" s="369">
        <v>299</v>
      </c>
      <c r="V359" s="385"/>
      <c r="W359" s="384"/>
      <c r="AL359" s="294"/>
    </row>
    <row r="360" spans="1:38">
      <c r="B360" s="369">
        <v>300</v>
      </c>
      <c r="C360" s="385"/>
      <c r="D360" s="384"/>
      <c r="S360" s="294"/>
      <c r="U360" s="369">
        <v>300</v>
      </c>
      <c r="V360" s="385"/>
      <c r="W360" s="384"/>
      <c r="AL360" s="294"/>
    </row>
    <row r="361" spans="1:38">
      <c r="A361" s="28"/>
      <c r="B361" s="28"/>
      <c r="C361" s="28"/>
      <c r="D361" s="28"/>
      <c r="E361" s="28"/>
      <c r="F361" s="28"/>
      <c r="G361" s="28"/>
      <c r="H361" s="28"/>
      <c r="I361" s="28"/>
      <c r="J361" s="28"/>
      <c r="K361" s="28"/>
      <c r="L361" s="28"/>
      <c r="M361" s="28"/>
      <c r="N361" s="28"/>
      <c r="O361" s="28"/>
      <c r="P361" s="28"/>
      <c r="Q361" s="28"/>
      <c r="R361" s="28"/>
      <c r="S361" s="301"/>
      <c r="T361" s="28"/>
      <c r="U361" s="28"/>
      <c r="V361" s="28"/>
      <c r="W361" s="28"/>
      <c r="X361" s="28"/>
      <c r="Y361" s="28"/>
      <c r="Z361" s="28"/>
      <c r="AA361" s="28"/>
      <c r="AB361" s="28"/>
      <c r="AC361" s="28"/>
      <c r="AD361" s="28"/>
      <c r="AE361" s="28"/>
      <c r="AF361" s="28"/>
      <c r="AG361" s="28"/>
      <c r="AH361" s="28"/>
      <c r="AI361" s="28"/>
      <c r="AJ361" s="28"/>
      <c r="AK361" s="28"/>
      <c r="AL361" s="30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topLeftCell="A31" zoomScale="140" zoomScaleNormal="100" zoomScalePageLayoutView="140" workbookViewId="0">
      <selection activeCell="D48" sqref="D48:E48"/>
    </sheetView>
  </sheetViews>
  <sheetFormatPr baseColWidth="10" defaultColWidth="8.88671875" defaultRowHeight="13.2"/>
  <cols>
    <col min="1" max="19" width="5" style="181" customWidth="1"/>
    <col min="20" max="1025" width="11.44140625" style="181" customWidth="1"/>
  </cols>
  <sheetData>
    <row r="1" spans="1:22">
      <c r="A1" s="849" t="s">
        <v>461</v>
      </c>
      <c r="B1" s="849"/>
      <c r="C1" s="849"/>
      <c r="D1" s="849"/>
      <c r="E1" s="849"/>
      <c r="F1" s="849"/>
      <c r="G1" s="849"/>
      <c r="H1" s="849"/>
      <c r="I1" s="849"/>
      <c r="J1" s="849"/>
      <c r="K1" s="849"/>
      <c r="L1" s="849"/>
      <c r="M1" s="849"/>
      <c r="N1" s="849"/>
      <c r="O1" s="849"/>
      <c r="P1" s="849"/>
      <c r="Q1" s="849"/>
      <c r="R1" s="849"/>
      <c r="S1" s="849"/>
    </row>
    <row r="2" spans="1:22">
      <c r="T2" s="42" t="s">
        <v>259</v>
      </c>
      <c r="U2" s="42"/>
      <c r="V2" s="42"/>
    </row>
    <row r="3" spans="1:22">
      <c r="A3" s="181" t="s">
        <v>48</v>
      </c>
      <c r="D3" s="792" t="str">
        <f>IF('Cover Sheet'!$D$14&gt;0,'Cover Sheet'!$D$14,"")</f>
        <v>Ecole Centrale Lyon</v>
      </c>
      <c r="E3" s="792"/>
      <c r="F3" s="792"/>
      <c r="G3" s="792"/>
      <c r="H3" s="792"/>
      <c r="I3" s="792"/>
      <c r="J3" s="792"/>
      <c r="K3" s="181" t="s">
        <v>50</v>
      </c>
      <c r="O3" s="792" t="str">
        <f>IF('Cover Sheet'!$O$14&gt;0,'Cover Sheet'!$O$14,"")</f>
        <v/>
      </c>
      <c r="P3" s="792"/>
      <c r="Q3" s="792"/>
      <c r="R3" s="792"/>
      <c r="S3" s="792"/>
      <c r="T3" s="391" t="s">
        <v>341</v>
      </c>
    </row>
    <row r="5" spans="1:22" ht="12.75" customHeight="1">
      <c r="A5" s="838"/>
      <c r="B5" s="838"/>
      <c r="C5" s="838"/>
      <c r="D5" s="838"/>
      <c r="E5" s="838"/>
      <c r="F5" s="838"/>
      <c r="G5" s="838"/>
      <c r="H5" s="838"/>
      <c r="I5" s="838"/>
      <c r="J5" s="838"/>
      <c r="K5" s="838"/>
      <c r="L5" s="838"/>
      <c r="M5" s="838"/>
      <c r="N5" s="838"/>
      <c r="O5" s="838"/>
      <c r="P5" s="838"/>
      <c r="Q5" s="838"/>
      <c r="R5" s="838"/>
      <c r="S5" s="838"/>
    </row>
    <row r="6" spans="1:22">
      <c r="A6" s="327"/>
      <c r="B6" s="327"/>
      <c r="C6" s="72"/>
      <c r="D6" s="327"/>
      <c r="E6" s="72"/>
      <c r="F6" s="72"/>
      <c r="G6" s="72"/>
      <c r="H6" s="72"/>
      <c r="I6" s="72"/>
      <c r="J6" s="72"/>
      <c r="K6" s="72"/>
      <c r="L6" s="72"/>
      <c r="M6" s="72"/>
      <c r="N6" s="72"/>
      <c r="O6" s="72"/>
      <c r="P6" s="72"/>
      <c r="Q6" s="72"/>
      <c r="R6" s="72"/>
      <c r="S6" s="101"/>
    </row>
    <row r="7" spans="1:22">
      <c r="A7" s="327"/>
      <c r="B7" s="326" t="s">
        <v>367</v>
      </c>
      <c r="C7" s="72"/>
      <c r="D7" s="327"/>
      <c r="E7" s="72"/>
      <c r="F7" s="72"/>
      <c r="G7" s="72"/>
      <c r="H7" s="72"/>
      <c r="I7" s="72"/>
      <c r="J7" s="72"/>
      <c r="K7" s="72"/>
      <c r="L7" s="72"/>
      <c r="M7" s="72"/>
      <c r="N7" s="72"/>
      <c r="O7" s="72"/>
      <c r="P7" s="72"/>
      <c r="Q7" s="72"/>
      <c r="R7" s="72"/>
      <c r="S7" s="101"/>
    </row>
    <row r="8" spans="1:22">
      <c r="A8" s="327"/>
      <c r="B8" s="74"/>
      <c r="C8" s="72"/>
      <c r="D8" s="327"/>
      <c r="E8" s="72"/>
      <c r="F8" s="72"/>
      <c r="G8" s="72"/>
      <c r="H8" s="72"/>
      <c r="I8" s="72"/>
      <c r="J8" s="72"/>
      <c r="K8" s="72"/>
      <c r="L8" s="72"/>
      <c r="M8" s="72"/>
      <c r="N8" s="72"/>
      <c r="O8" s="72"/>
      <c r="P8" s="72"/>
      <c r="Q8" s="72"/>
      <c r="R8" s="72"/>
      <c r="S8" s="101"/>
    </row>
    <row r="9" spans="1:22">
      <c r="A9" s="327"/>
      <c r="B9" s="326" t="s">
        <v>368</v>
      </c>
      <c r="C9" s="72"/>
      <c r="D9" s="327"/>
      <c r="E9" s="72"/>
      <c r="F9" s="72"/>
      <c r="G9" s="72"/>
      <c r="H9" s="72"/>
      <c r="I9" s="72"/>
      <c r="J9" s="72"/>
      <c r="K9" s="72"/>
      <c r="L9" s="72"/>
      <c r="M9" s="72"/>
      <c r="N9" s="72"/>
      <c r="O9" s="72"/>
      <c r="P9" s="72"/>
      <c r="Q9" s="72"/>
      <c r="R9" s="72"/>
      <c r="S9" s="101"/>
    </row>
    <row r="10" spans="1:22">
      <c r="A10" s="327"/>
      <c r="B10" s="74"/>
      <c r="C10" s="72"/>
      <c r="D10" s="72"/>
      <c r="E10" s="72"/>
      <c r="F10" s="72"/>
      <c r="G10" s="72"/>
      <c r="H10" s="72"/>
      <c r="I10" s="72"/>
      <c r="J10" s="72"/>
      <c r="K10" s="72"/>
      <c r="L10" s="72"/>
      <c r="M10" s="72"/>
      <c r="N10" s="72"/>
      <c r="O10" s="72"/>
      <c r="P10" s="72"/>
      <c r="Q10" s="72"/>
      <c r="R10" s="72"/>
      <c r="S10" s="101"/>
    </row>
    <row r="11" spans="1:22">
      <c r="A11" s="100"/>
      <c r="B11" s="326" t="s">
        <v>369</v>
      </c>
      <c r="C11" s="72"/>
      <c r="D11" s="72"/>
      <c r="E11" s="72"/>
      <c r="F11" s="72"/>
      <c r="G11" s="72"/>
      <c r="H11" s="72"/>
      <c r="I11" s="72"/>
      <c r="J11" s="72"/>
      <c r="K11" s="72"/>
      <c r="L11" s="72"/>
      <c r="M11" s="72"/>
      <c r="N11" s="72"/>
      <c r="O11" s="72"/>
      <c r="P11" s="72"/>
      <c r="Q11" s="72"/>
      <c r="R11" s="72"/>
      <c r="S11" s="101"/>
    </row>
    <row r="12" spans="1:22">
      <c r="A12" s="400"/>
      <c r="B12" s="74"/>
      <c r="C12" s="401"/>
      <c r="D12" s="401"/>
      <c r="E12" s="401"/>
      <c r="F12" s="401"/>
      <c r="G12" s="401"/>
      <c r="H12" s="401"/>
      <c r="I12" s="401"/>
      <c r="J12" s="401"/>
      <c r="K12" s="401"/>
      <c r="L12" s="401"/>
      <c r="M12" s="401"/>
      <c r="N12" s="401"/>
      <c r="O12" s="401"/>
      <c r="P12" s="401"/>
      <c r="Q12" s="401"/>
      <c r="R12" s="401"/>
      <c r="S12" s="402"/>
    </row>
    <row r="13" spans="1:22">
      <c r="A13" s="400"/>
      <c r="B13" s="392" t="s">
        <v>462</v>
      </c>
      <c r="C13" s="401"/>
      <c r="D13" s="401"/>
      <c r="E13" s="401"/>
      <c r="F13" s="401"/>
      <c r="G13" s="403"/>
      <c r="H13" s="401"/>
      <c r="I13" s="401"/>
      <c r="J13" s="401"/>
      <c r="K13" s="401"/>
      <c r="L13" s="401"/>
      <c r="M13" s="401"/>
      <c r="N13" s="401"/>
      <c r="O13" s="401"/>
      <c r="P13" s="401"/>
      <c r="Q13" s="401"/>
      <c r="R13" s="401"/>
      <c r="S13" s="402"/>
    </row>
    <row r="14" spans="1:22">
      <c r="A14" s="400"/>
      <c r="B14" s="401"/>
      <c r="C14" s="401"/>
      <c r="D14" s="401"/>
      <c r="E14" s="401"/>
      <c r="F14" s="401"/>
      <c r="G14" s="401"/>
      <c r="H14" s="401"/>
      <c r="I14" s="401"/>
      <c r="J14" s="401"/>
      <c r="K14" s="401"/>
      <c r="L14" s="401"/>
      <c r="M14" s="401"/>
      <c r="N14" s="401"/>
      <c r="O14" s="401"/>
      <c r="P14" s="401"/>
      <c r="Q14" s="401"/>
      <c r="R14" s="401"/>
      <c r="S14" s="402"/>
    </row>
    <row r="15" spans="1:22">
      <c r="A15" s="400"/>
      <c r="B15" s="401"/>
      <c r="C15" s="401"/>
      <c r="D15" s="401"/>
      <c r="E15" s="401"/>
      <c r="F15" s="401"/>
      <c r="G15" s="401"/>
      <c r="H15" s="401"/>
      <c r="I15" s="401"/>
      <c r="J15" s="401"/>
      <c r="K15" s="401"/>
      <c r="L15" s="401"/>
      <c r="M15" s="401"/>
      <c r="N15" s="401"/>
      <c r="O15" s="401"/>
      <c r="P15" s="401"/>
      <c r="Q15" s="401"/>
      <c r="R15" s="401"/>
      <c r="S15" s="402"/>
    </row>
    <row r="16" spans="1:22">
      <c r="A16" s="400"/>
      <c r="B16" s="401"/>
      <c r="C16" s="401"/>
      <c r="D16" s="401"/>
      <c r="E16" s="401"/>
      <c r="F16" s="401"/>
      <c r="G16" s="401"/>
      <c r="H16" s="401"/>
      <c r="I16" s="401"/>
      <c r="J16" s="401"/>
      <c r="K16" s="401"/>
      <c r="L16" s="401"/>
      <c r="M16" s="401"/>
      <c r="N16" s="401"/>
      <c r="O16" s="401"/>
      <c r="P16" s="401"/>
      <c r="Q16" s="401"/>
      <c r="R16" s="401"/>
      <c r="S16" s="402"/>
    </row>
    <row r="17" spans="1:19">
      <c r="A17" s="400"/>
      <c r="B17" s="401"/>
      <c r="C17" s="401"/>
      <c r="D17" s="401"/>
      <c r="E17" s="401"/>
      <c r="F17" s="401"/>
      <c r="G17" s="401"/>
      <c r="H17" s="401"/>
      <c r="I17" s="401"/>
      <c r="J17" s="401"/>
      <c r="K17" s="401"/>
      <c r="L17" s="401"/>
      <c r="M17" s="401"/>
      <c r="N17" s="401"/>
      <c r="O17" s="401"/>
      <c r="P17" s="401"/>
      <c r="Q17" s="401"/>
      <c r="R17" s="401"/>
      <c r="S17" s="402"/>
    </row>
    <row r="18" spans="1:19">
      <c r="A18" s="404"/>
      <c r="B18" s="405"/>
      <c r="C18" s="405"/>
      <c r="D18" s="405"/>
      <c r="E18" s="406"/>
      <c r="F18" s="406"/>
      <c r="G18" s="405"/>
      <c r="H18" s="406"/>
      <c r="I18" s="405"/>
      <c r="J18" s="405"/>
      <c r="K18" s="405"/>
      <c r="L18" s="405"/>
      <c r="M18" s="405"/>
      <c r="N18" s="405"/>
      <c r="O18" s="405"/>
      <c r="P18" s="405"/>
      <c r="Q18" s="405"/>
      <c r="R18" s="405"/>
      <c r="S18" s="407"/>
    </row>
    <row r="19" spans="1:19">
      <c r="A19" s="408" t="s">
        <v>463</v>
      </c>
      <c r="B19" s="409"/>
      <c r="C19" s="409"/>
      <c r="D19" s="409"/>
      <c r="E19" s="409"/>
      <c r="F19" s="409"/>
      <c r="G19" s="409"/>
      <c r="H19" s="409"/>
      <c r="I19" s="409"/>
      <c r="J19" s="409"/>
      <c r="K19" s="409"/>
      <c r="L19" s="409"/>
      <c r="M19" s="409"/>
      <c r="N19" s="409"/>
      <c r="O19" s="409"/>
      <c r="P19" s="409"/>
      <c r="Q19" s="409"/>
      <c r="R19" s="409"/>
      <c r="S19" s="410"/>
    </row>
    <row r="20" spans="1:19">
      <c r="A20" s="411"/>
      <c r="B20" s="409"/>
      <c r="C20" s="409"/>
      <c r="D20" s="409"/>
      <c r="E20" s="409"/>
      <c r="F20" s="409"/>
      <c r="G20" s="409"/>
      <c r="H20" s="409"/>
      <c r="I20" s="409"/>
      <c r="J20" s="409"/>
      <c r="K20" s="409"/>
      <c r="L20" s="409"/>
      <c r="M20" s="409"/>
      <c r="N20" s="409"/>
      <c r="O20" s="409"/>
      <c r="P20" s="409"/>
      <c r="Q20" s="409"/>
      <c r="R20" s="409"/>
      <c r="S20" s="410"/>
    </row>
    <row r="21" spans="1:19">
      <c r="A21" s="176"/>
      <c r="B21" s="177"/>
      <c r="C21" s="177"/>
      <c r="D21" s="177"/>
      <c r="E21" s="177"/>
      <c r="F21" s="177"/>
      <c r="G21" s="177"/>
      <c r="H21" s="177"/>
      <c r="I21" s="177"/>
      <c r="J21" s="177"/>
      <c r="K21" s="177"/>
      <c r="L21" s="177"/>
      <c r="M21" s="177"/>
      <c r="N21" s="177"/>
      <c r="O21" s="177"/>
      <c r="P21" s="177"/>
      <c r="Q21" s="177"/>
      <c r="R21" s="177"/>
      <c r="S21" s="178"/>
    </row>
    <row r="22" spans="1:19">
      <c r="A22" s="100"/>
      <c r="B22" s="72"/>
      <c r="C22" s="72"/>
      <c r="D22" s="72"/>
      <c r="E22" s="72"/>
      <c r="F22" s="72"/>
      <c r="G22" s="72"/>
      <c r="H22" s="72"/>
      <c r="I22" s="72"/>
      <c r="J22" s="72"/>
      <c r="K22" s="72"/>
      <c r="L22" s="72"/>
      <c r="M22" s="72"/>
      <c r="N22" s="72"/>
      <c r="O22" s="72"/>
      <c r="P22" s="72"/>
      <c r="Q22" s="72"/>
      <c r="R22" s="72"/>
      <c r="S22" s="101"/>
    </row>
    <row r="23" spans="1:19">
      <c r="A23" s="100"/>
      <c r="B23" s="326" t="s">
        <v>372</v>
      </c>
      <c r="C23" s="72"/>
      <c r="D23" s="72"/>
      <c r="E23" s="72"/>
      <c r="F23" s="72"/>
      <c r="G23" s="72"/>
      <c r="H23" s="72"/>
      <c r="I23" s="72"/>
      <c r="J23" s="72"/>
      <c r="K23" s="72"/>
      <c r="L23" s="72"/>
      <c r="M23" s="72"/>
      <c r="N23" s="72"/>
      <c r="O23" s="72"/>
      <c r="P23" s="72"/>
      <c r="Q23" s="72"/>
      <c r="R23" s="72"/>
      <c r="S23" s="101"/>
    </row>
    <row r="24" spans="1:19">
      <c r="A24" s="100"/>
      <c r="B24" s="73"/>
      <c r="C24" s="72"/>
      <c r="D24" s="72"/>
      <c r="E24" s="72"/>
      <c r="F24" s="72"/>
      <c r="G24" s="72"/>
      <c r="H24" s="72"/>
      <c r="I24" s="72"/>
      <c r="J24" s="72"/>
      <c r="K24" s="72"/>
      <c r="L24" s="72"/>
      <c r="M24" s="72"/>
      <c r="N24" s="72"/>
      <c r="O24" s="72"/>
      <c r="P24" s="72"/>
      <c r="Q24" s="72"/>
      <c r="R24" s="72"/>
      <c r="S24" s="101"/>
    </row>
    <row r="25" spans="1:19">
      <c r="A25" s="100"/>
      <c r="B25" s="326" t="s">
        <v>373</v>
      </c>
      <c r="C25" s="72"/>
      <c r="D25" s="72"/>
      <c r="E25" s="72"/>
      <c r="F25" s="72"/>
      <c r="G25" s="72"/>
      <c r="H25" s="72"/>
      <c r="I25" s="72"/>
      <c r="J25" s="72"/>
      <c r="K25" s="72"/>
      <c r="L25" s="72"/>
      <c r="M25" s="72"/>
      <c r="N25" s="72"/>
      <c r="O25" s="72"/>
      <c r="P25" s="72"/>
      <c r="Q25" s="72"/>
      <c r="R25" s="72"/>
      <c r="S25" s="101"/>
    </row>
    <row r="26" spans="1:19">
      <c r="A26" s="100"/>
      <c r="B26" s="73"/>
      <c r="C26" s="72"/>
      <c r="D26" s="72"/>
      <c r="E26" s="72"/>
      <c r="F26" s="72"/>
      <c r="G26" s="72"/>
      <c r="H26" s="72"/>
      <c r="I26" s="72"/>
      <c r="J26" s="72"/>
      <c r="K26" s="72"/>
      <c r="L26" s="72"/>
      <c r="M26" s="72"/>
      <c r="N26" s="72"/>
      <c r="O26" s="72"/>
      <c r="P26" s="72"/>
      <c r="Q26" s="72"/>
      <c r="R26" s="72"/>
      <c r="S26" s="101"/>
    </row>
    <row r="27" spans="1:19">
      <c r="A27" s="100"/>
      <c r="B27" s="326" t="s">
        <v>374</v>
      </c>
      <c r="C27" s="72"/>
      <c r="D27" s="72"/>
      <c r="E27" s="72"/>
      <c r="F27" s="72"/>
      <c r="G27" s="72"/>
      <c r="H27" s="72"/>
      <c r="I27" s="72"/>
      <c r="J27" s="72"/>
      <c r="K27" s="72"/>
      <c r="L27" s="72"/>
      <c r="M27" s="72"/>
      <c r="N27" s="72"/>
      <c r="O27" s="72"/>
      <c r="P27" s="72"/>
      <c r="Q27" s="72"/>
      <c r="R27" s="72"/>
      <c r="S27" s="101"/>
    </row>
    <row r="28" spans="1:19">
      <c r="A28" s="400"/>
      <c r="B28" s="74"/>
      <c r="C28" s="102"/>
      <c r="D28" s="102"/>
      <c r="E28" s="102"/>
      <c r="F28" s="102"/>
      <c r="G28" s="102"/>
      <c r="H28" s="102"/>
      <c r="I28" s="401"/>
      <c r="J28" s="401"/>
      <c r="K28" s="401"/>
      <c r="L28" s="401"/>
      <c r="M28" s="401"/>
      <c r="N28" s="401"/>
      <c r="O28" s="401"/>
      <c r="P28" s="401"/>
      <c r="Q28" s="401"/>
      <c r="R28" s="401"/>
      <c r="S28" s="402"/>
    </row>
    <row r="29" spans="1:19">
      <c r="A29" s="400"/>
      <c r="B29" s="326" t="s">
        <v>375</v>
      </c>
      <c r="C29" s="102"/>
      <c r="D29" s="102"/>
      <c r="E29" s="102"/>
      <c r="F29" s="102"/>
      <c r="G29" s="102"/>
      <c r="H29" s="102"/>
      <c r="I29" s="401"/>
      <c r="J29" s="401"/>
      <c r="K29" s="401"/>
      <c r="L29" s="401"/>
      <c r="M29" s="401"/>
      <c r="N29" s="401"/>
      <c r="O29" s="401"/>
      <c r="P29" s="401"/>
      <c r="Q29" s="401"/>
      <c r="R29" s="401"/>
      <c r="S29" s="402"/>
    </row>
    <row r="30" spans="1:19">
      <c r="A30" s="400"/>
      <c r="B30" s="326" t="s">
        <v>376</v>
      </c>
      <c r="C30" s="102"/>
      <c r="D30" s="102"/>
      <c r="E30" s="102"/>
      <c r="F30" s="102"/>
      <c r="G30" s="102"/>
      <c r="H30" s="102"/>
      <c r="I30" s="401"/>
      <c r="J30" s="401"/>
      <c r="K30" s="401"/>
      <c r="L30" s="401"/>
      <c r="M30" s="401"/>
      <c r="N30" s="401"/>
      <c r="O30" s="401"/>
      <c r="P30" s="401"/>
      <c r="Q30" s="401"/>
      <c r="R30" s="401"/>
      <c r="S30" s="402"/>
    </row>
    <row r="31" spans="1:19">
      <c r="A31" s="400"/>
      <c r="B31" s="72"/>
      <c r="C31" s="401"/>
      <c r="D31" s="401"/>
      <c r="E31" s="401"/>
      <c r="F31" s="401"/>
      <c r="G31" s="401"/>
      <c r="H31" s="401"/>
      <c r="I31" s="401"/>
      <c r="J31" s="401"/>
      <c r="K31" s="401"/>
      <c r="L31" s="401"/>
      <c r="M31" s="401"/>
      <c r="N31" s="401"/>
      <c r="O31" s="401"/>
      <c r="P31" s="401"/>
      <c r="Q31" s="401"/>
      <c r="R31" s="401"/>
      <c r="S31" s="402"/>
    </row>
    <row r="32" spans="1:19">
      <c r="A32" s="400"/>
      <c r="B32" s="401"/>
      <c r="C32" s="401"/>
      <c r="D32" s="401"/>
      <c r="E32" s="412"/>
      <c r="F32" s="412"/>
      <c r="G32" s="403"/>
      <c r="H32" s="401"/>
      <c r="I32" s="401"/>
      <c r="J32" s="401"/>
      <c r="K32" s="401"/>
      <c r="L32" s="401"/>
      <c r="M32" s="401"/>
      <c r="N32" s="401"/>
      <c r="O32" s="401"/>
      <c r="P32" s="401"/>
      <c r="Q32" s="401"/>
      <c r="R32" s="401"/>
      <c r="S32" s="402"/>
    </row>
    <row r="33" spans="1:19">
      <c r="A33" s="400"/>
      <c r="B33" s="401"/>
      <c r="C33" s="401"/>
      <c r="D33" s="403"/>
      <c r="E33" s="412"/>
      <c r="F33" s="401"/>
      <c r="G33" s="412"/>
      <c r="H33" s="401"/>
      <c r="I33" s="401"/>
      <c r="J33" s="401"/>
      <c r="K33" s="401"/>
      <c r="L33" s="401"/>
      <c r="M33" s="401"/>
      <c r="N33" s="401"/>
      <c r="O33" s="401"/>
      <c r="P33" s="401"/>
      <c r="Q33" s="401"/>
      <c r="R33" s="401"/>
      <c r="S33" s="402"/>
    </row>
    <row r="34" spans="1:19">
      <c r="A34" s="400"/>
      <c r="B34" s="401"/>
      <c r="C34" s="401"/>
      <c r="D34" s="401"/>
      <c r="E34" s="401"/>
      <c r="F34" s="401"/>
      <c r="G34" s="403"/>
      <c r="H34" s="401"/>
      <c r="I34" s="401"/>
      <c r="J34" s="401"/>
      <c r="K34" s="401"/>
      <c r="L34" s="401"/>
      <c r="M34" s="401"/>
      <c r="N34" s="401"/>
      <c r="O34" s="401"/>
      <c r="P34" s="401"/>
      <c r="Q34" s="401"/>
      <c r="R34" s="401"/>
      <c r="S34" s="402"/>
    </row>
    <row r="35" spans="1:19">
      <c r="A35" s="413"/>
      <c r="B35" s="401"/>
      <c r="C35" s="401"/>
      <c r="D35" s="401"/>
      <c r="E35" s="401"/>
      <c r="F35" s="401"/>
      <c r="G35" s="401"/>
      <c r="H35" s="401"/>
      <c r="I35" s="401"/>
      <c r="J35" s="401"/>
      <c r="K35" s="401"/>
      <c r="L35" s="401"/>
      <c r="M35" s="401"/>
      <c r="N35" s="401"/>
      <c r="O35" s="401"/>
      <c r="P35" s="401"/>
      <c r="Q35" s="401"/>
      <c r="R35" s="401"/>
      <c r="S35" s="402"/>
    </row>
    <row r="36" spans="1:19">
      <c r="A36" s="413"/>
      <c r="B36" s="401"/>
      <c r="C36" s="401"/>
      <c r="D36" s="401"/>
      <c r="E36" s="401"/>
      <c r="F36" s="401"/>
      <c r="G36" s="401"/>
      <c r="H36" s="401"/>
      <c r="I36" s="401"/>
      <c r="J36" s="401"/>
      <c r="K36" s="401"/>
      <c r="L36" s="401"/>
      <c r="M36" s="401"/>
      <c r="N36" s="401"/>
      <c r="O36" s="401"/>
      <c r="P36" s="401"/>
      <c r="Q36" s="401"/>
      <c r="R36" s="401"/>
      <c r="S36" s="402"/>
    </row>
    <row r="37" spans="1:19">
      <c r="A37" s="413"/>
      <c r="B37" s="401"/>
      <c r="C37" s="401"/>
      <c r="D37" s="401"/>
      <c r="E37" s="401"/>
      <c r="F37" s="401"/>
      <c r="G37" s="401"/>
      <c r="H37" s="401"/>
      <c r="I37" s="401"/>
      <c r="J37" s="401"/>
      <c r="K37" s="401"/>
      <c r="L37" s="401"/>
      <c r="M37" s="401"/>
      <c r="N37" s="401"/>
      <c r="O37" s="401"/>
      <c r="P37" s="401"/>
      <c r="Q37" s="401"/>
      <c r="R37" s="401"/>
      <c r="S37" s="402"/>
    </row>
    <row r="38" spans="1:19">
      <c r="A38" s="413"/>
      <c r="B38" s="401"/>
      <c r="C38" s="401"/>
      <c r="D38" s="401"/>
      <c r="E38" s="401"/>
      <c r="F38" s="401"/>
      <c r="G38" s="401"/>
      <c r="H38" s="401"/>
      <c r="I38" s="401"/>
      <c r="J38" s="401"/>
      <c r="K38" s="401"/>
      <c r="L38" s="401"/>
      <c r="M38" s="401"/>
      <c r="N38" s="401"/>
      <c r="O38" s="401"/>
      <c r="P38" s="401"/>
      <c r="Q38" s="401"/>
      <c r="R38" s="401"/>
      <c r="S38" s="402"/>
    </row>
    <row r="39" spans="1:19">
      <c r="A39" s="413"/>
      <c r="B39" s="401"/>
      <c r="C39" s="401"/>
      <c r="D39" s="401"/>
      <c r="E39" s="401"/>
      <c r="F39" s="401"/>
      <c r="G39" s="401"/>
      <c r="H39" s="401"/>
      <c r="I39" s="401"/>
      <c r="J39" s="401"/>
      <c r="K39" s="401"/>
      <c r="L39" s="401"/>
      <c r="M39" s="401"/>
      <c r="N39" s="401"/>
      <c r="O39" s="401"/>
      <c r="P39" s="401"/>
      <c r="Q39" s="401"/>
      <c r="R39" s="401"/>
      <c r="S39" s="402"/>
    </row>
    <row r="40" spans="1:19">
      <c r="A40" s="413"/>
      <c r="B40" s="401"/>
      <c r="C40" s="401"/>
      <c r="D40" s="401"/>
      <c r="E40" s="401"/>
      <c r="F40" s="401"/>
      <c r="G40" s="401"/>
      <c r="H40" s="401"/>
      <c r="I40" s="401"/>
      <c r="J40" s="401"/>
      <c r="K40" s="401"/>
      <c r="L40" s="401"/>
      <c r="M40" s="401"/>
      <c r="N40" s="401"/>
      <c r="O40" s="401"/>
      <c r="P40" s="401"/>
      <c r="Q40" s="401"/>
      <c r="R40" s="401"/>
      <c r="S40" s="402"/>
    </row>
    <row r="41" spans="1:19">
      <c r="A41" s="413"/>
      <c r="B41" s="401"/>
      <c r="C41" s="401"/>
      <c r="D41" s="401"/>
      <c r="E41" s="401"/>
      <c r="F41" s="401"/>
      <c r="G41" s="401"/>
      <c r="H41" s="401"/>
      <c r="I41" s="401"/>
      <c r="J41" s="401"/>
      <c r="K41" s="401"/>
      <c r="L41" s="401"/>
      <c r="M41" s="401"/>
      <c r="N41" s="401"/>
      <c r="O41" s="401"/>
      <c r="P41" s="401"/>
      <c r="Q41" s="401"/>
      <c r="R41" s="401"/>
      <c r="S41" s="402"/>
    </row>
    <row r="42" spans="1:19">
      <c r="A42" s="413"/>
      <c r="B42" s="401"/>
      <c r="C42" s="401"/>
      <c r="D42" s="401"/>
      <c r="E42" s="401"/>
      <c r="F42" s="401"/>
      <c r="G42" s="401"/>
      <c r="H42" s="401"/>
      <c r="I42" s="401"/>
      <c r="J42" s="401"/>
      <c r="K42" s="401"/>
      <c r="L42" s="401"/>
      <c r="M42" s="401"/>
      <c r="N42" s="401"/>
      <c r="O42" s="401"/>
      <c r="P42" s="401"/>
      <c r="Q42" s="401"/>
      <c r="R42" s="401"/>
      <c r="S42" s="402"/>
    </row>
    <row r="43" spans="1:19">
      <c r="A43" s="413"/>
      <c r="B43" s="401"/>
      <c r="C43" s="401"/>
      <c r="D43" s="401"/>
      <c r="E43" s="401"/>
      <c r="F43" s="401"/>
      <c r="G43" s="401"/>
      <c r="H43" s="401"/>
      <c r="I43" s="401"/>
      <c r="J43" s="401"/>
      <c r="K43" s="401"/>
      <c r="L43" s="401"/>
      <c r="M43" s="401"/>
      <c r="N43" s="401"/>
      <c r="O43" s="401"/>
      <c r="P43" s="401"/>
      <c r="Q43" s="401"/>
      <c r="R43" s="401"/>
      <c r="S43" s="402"/>
    </row>
    <row r="44" spans="1:19">
      <c r="A44" s="414"/>
      <c r="B44" s="405"/>
      <c r="C44" s="405"/>
      <c r="D44" s="405"/>
      <c r="E44" s="405"/>
      <c r="F44" s="405"/>
      <c r="G44" s="405"/>
      <c r="H44" s="405"/>
      <c r="I44" s="405"/>
      <c r="J44" s="405"/>
      <c r="K44" s="405"/>
      <c r="L44" s="405"/>
      <c r="M44" s="405"/>
      <c r="N44" s="405"/>
      <c r="O44" s="405"/>
      <c r="P44" s="405"/>
      <c r="Q44" s="405"/>
      <c r="R44" s="405"/>
      <c r="S44" s="407"/>
    </row>
    <row r="45" spans="1:19">
      <c r="A45" s="408" t="s">
        <v>464</v>
      </c>
      <c r="B45" s="409"/>
      <c r="C45" s="409"/>
      <c r="D45" s="409"/>
      <c r="E45" s="409"/>
      <c r="F45" s="409"/>
      <c r="G45" s="409"/>
      <c r="H45" s="409"/>
      <c r="I45" s="409"/>
      <c r="J45" s="409"/>
      <c r="K45" s="409"/>
      <c r="L45" s="409"/>
      <c r="M45" s="409"/>
      <c r="N45" s="409"/>
      <c r="O45" s="409"/>
      <c r="P45" s="409"/>
      <c r="Q45" s="409"/>
      <c r="R45" s="409"/>
      <c r="S45" s="410"/>
    </row>
    <row r="46" spans="1:19">
      <c r="A46" s="411"/>
      <c r="B46" s="409"/>
      <c r="C46" s="409"/>
      <c r="D46" s="409"/>
      <c r="E46" s="409"/>
      <c r="F46" s="409"/>
      <c r="G46" s="409"/>
      <c r="H46" s="409"/>
      <c r="I46" s="409"/>
      <c r="J46" s="409"/>
      <c r="K46" s="409"/>
      <c r="L46" s="409"/>
      <c r="M46" s="409"/>
      <c r="N46" s="409"/>
      <c r="O46" s="409"/>
      <c r="P46" s="409"/>
      <c r="Q46" s="409"/>
      <c r="R46" s="409"/>
      <c r="S46" s="410"/>
    </row>
    <row r="47" spans="1:19">
      <c r="A47" s="415" t="s">
        <v>465</v>
      </c>
      <c r="B47" s="416"/>
      <c r="C47" s="416"/>
      <c r="D47" s="416"/>
      <c r="E47" s="416"/>
      <c r="F47" s="416"/>
      <c r="G47" s="416"/>
      <c r="H47" s="416"/>
      <c r="I47" s="416"/>
      <c r="J47" s="416"/>
      <c r="K47" s="416"/>
      <c r="L47" s="416"/>
      <c r="M47" s="416"/>
      <c r="N47" s="416"/>
      <c r="O47" s="416"/>
      <c r="P47" s="416"/>
      <c r="Q47" s="416"/>
      <c r="R47" s="416"/>
      <c r="S47" s="417"/>
    </row>
    <row r="48" spans="1:19" ht="12.75" customHeight="1">
      <c r="A48" s="850" t="s">
        <v>389</v>
      </c>
      <c r="B48" s="850"/>
      <c r="C48" s="850"/>
      <c r="D48" s="851"/>
      <c r="E48" s="851"/>
      <c r="F48" s="415"/>
      <c r="H48" s="418"/>
      <c r="I48" s="416"/>
      <c r="J48" s="416"/>
      <c r="K48" s="416"/>
      <c r="L48" s="416"/>
      <c r="M48" s="416"/>
      <c r="N48" s="416"/>
      <c r="O48" s="416"/>
      <c r="P48" s="416"/>
      <c r="Q48" s="416"/>
      <c r="R48" s="416"/>
      <c r="S48" s="417"/>
    </row>
    <row r="49" spans="1:19">
      <c r="A49" s="419"/>
      <c r="B49" s="416"/>
      <c r="C49" s="416"/>
      <c r="D49" s="416"/>
      <c r="E49" s="416"/>
      <c r="F49" s="416"/>
      <c r="G49" s="416"/>
      <c r="H49" s="416"/>
      <c r="I49" s="416"/>
      <c r="J49" s="416"/>
      <c r="K49" s="416"/>
      <c r="L49" s="416"/>
      <c r="M49" s="416"/>
      <c r="N49" s="416"/>
      <c r="O49" s="416"/>
      <c r="P49" s="416"/>
      <c r="Q49" s="416"/>
      <c r="R49" s="416"/>
      <c r="S49" s="417"/>
    </row>
    <row r="50" spans="1:19">
      <c r="A50" s="420" t="s">
        <v>457</v>
      </c>
      <c r="B50" s="416"/>
      <c r="C50" s="416"/>
      <c r="D50" s="416"/>
      <c r="E50" s="416"/>
      <c r="F50" s="416"/>
      <c r="G50" s="416"/>
      <c r="H50" s="416"/>
      <c r="I50" s="416"/>
      <c r="J50" s="416"/>
      <c r="K50" s="416"/>
      <c r="L50" s="416"/>
      <c r="M50" s="416"/>
      <c r="N50" s="416"/>
      <c r="O50" s="416"/>
      <c r="P50" s="416"/>
      <c r="Q50" s="416"/>
      <c r="R50" s="416"/>
      <c r="S50" s="417"/>
    </row>
    <row r="51" spans="1:19" ht="15.75" customHeight="1">
      <c r="B51" s="852" t="s">
        <v>458</v>
      </c>
      <c r="C51" s="852"/>
      <c r="D51" s="853"/>
      <c r="E51" s="853"/>
      <c r="F51" s="418"/>
      <c r="G51" s="418"/>
      <c r="H51" s="418"/>
      <c r="I51" s="418"/>
      <c r="J51" s="418"/>
      <c r="K51" s="418"/>
      <c r="L51" s="418"/>
      <c r="M51" s="418"/>
      <c r="N51" s="418"/>
      <c r="O51" s="416"/>
      <c r="P51" s="416"/>
      <c r="Q51" s="416"/>
      <c r="R51" s="416"/>
      <c r="S51" s="417"/>
    </row>
    <row r="52" spans="1:19" ht="15.75" customHeight="1">
      <c r="A52" s="421"/>
      <c r="B52" s="422"/>
      <c r="C52" s="423"/>
      <c r="D52" s="424"/>
      <c r="E52" s="418"/>
      <c r="F52" s="418"/>
      <c r="G52" s="418"/>
      <c r="H52" s="418"/>
      <c r="I52" s="418"/>
      <c r="J52" s="418"/>
      <c r="K52" s="418"/>
      <c r="L52" s="418"/>
      <c r="M52" s="418"/>
      <c r="N52" s="418"/>
      <c r="O52" s="416"/>
      <c r="P52" s="416"/>
      <c r="Q52" s="416"/>
      <c r="R52" s="416"/>
      <c r="S52" s="417"/>
    </row>
    <row r="53" spans="1:19" ht="15.75" customHeight="1">
      <c r="A53" s="854" t="s">
        <v>459</v>
      </c>
      <c r="B53" s="854"/>
      <c r="C53" s="854"/>
      <c r="D53" s="855">
        <f>IF(D51&gt;0,D48/(PI()*25*D51),0)</f>
        <v>0</v>
      </c>
      <c r="E53" s="855"/>
      <c r="F53" s="418" t="s">
        <v>460</v>
      </c>
      <c r="G53" s="418"/>
      <c r="H53" s="418"/>
      <c r="I53" s="418"/>
      <c r="J53" s="418"/>
      <c r="K53" s="418"/>
      <c r="L53" s="418"/>
      <c r="M53" s="418"/>
      <c r="N53" s="418"/>
      <c r="O53" s="418"/>
      <c r="P53" s="416"/>
      <c r="Q53" s="416"/>
      <c r="R53" s="416"/>
      <c r="S53" s="417"/>
    </row>
    <row r="54" spans="1:19">
      <c r="A54" s="425"/>
      <c r="B54" s="426"/>
      <c r="C54" s="426"/>
      <c r="D54" s="426"/>
      <c r="E54" s="426"/>
      <c r="F54" s="426"/>
      <c r="G54" s="426"/>
      <c r="H54" s="426"/>
      <c r="I54" s="426"/>
      <c r="J54" s="426"/>
      <c r="K54" s="426"/>
      <c r="L54" s="426"/>
      <c r="M54" s="426"/>
      <c r="N54" s="426"/>
      <c r="O54" s="426"/>
      <c r="P54" s="426"/>
      <c r="Q54" s="426"/>
      <c r="R54" s="426"/>
      <c r="S54" s="427"/>
    </row>
    <row r="55" spans="1:19">
      <c r="A55" s="358" t="s">
        <v>420</v>
      </c>
      <c r="S55" s="294"/>
    </row>
    <row r="56" spans="1:19">
      <c r="A56" s="87" t="s">
        <v>421</v>
      </c>
      <c r="S56" s="294"/>
    </row>
    <row r="57" spans="1:19">
      <c r="A57" s="359" t="s">
        <v>422</v>
      </c>
      <c r="B57" s="360"/>
      <c r="C57" s="360"/>
      <c r="D57" s="360"/>
      <c r="E57" s="360"/>
      <c r="F57" s="360"/>
      <c r="G57" s="360"/>
      <c r="H57" s="360"/>
      <c r="I57" s="360"/>
      <c r="J57" s="360"/>
      <c r="K57" s="360"/>
      <c r="L57" s="360"/>
      <c r="M57" s="360"/>
      <c r="N57" s="360"/>
      <c r="O57" s="360"/>
      <c r="P57" s="360"/>
      <c r="Q57" s="360"/>
      <c r="R57" s="360"/>
      <c r="S57" s="361"/>
    </row>
    <row r="58" spans="1:19">
      <c r="A58" s="359"/>
      <c r="B58" s="360"/>
      <c r="C58" s="360"/>
      <c r="D58" s="360"/>
      <c r="E58" s="360"/>
      <c r="F58" s="360"/>
      <c r="G58" s="360"/>
      <c r="H58" s="360"/>
      <c r="I58" s="360"/>
      <c r="J58" s="360"/>
      <c r="K58" s="360"/>
      <c r="L58" s="360"/>
      <c r="M58" s="360"/>
      <c r="N58" s="360"/>
      <c r="O58" s="360"/>
      <c r="P58" s="360"/>
      <c r="Q58" s="360"/>
      <c r="R58" s="360"/>
      <c r="S58" s="361"/>
    </row>
    <row r="59" spans="1:19" ht="22.8">
      <c r="A59" s="359"/>
      <c r="B59" s="363"/>
      <c r="C59" s="364" t="s">
        <v>423</v>
      </c>
      <c r="D59" s="365" t="s">
        <v>424</v>
      </c>
      <c r="F59" s="360"/>
      <c r="G59" s="360"/>
      <c r="H59" s="841"/>
      <c r="I59" s="841"/>
      <c r="J59" s="360"/>
      <c r="K59" s="360"/>
      <c r="L59" s="360"/>
      <c r="M59" s="360"/>
      <c r="N59" s="360"/>
      <c r="O59" s="360"/>
      <c r="P59" s="360"/>
      <c r="Q59" s="360"/>
      <c r="R59" s="360"/>
      <c r="S59" s="361"/>
    </row>
    <row r="60" spans="1:19" ht="14.4">
      <c r="A60" s="359"/>
      <c r="B60" s="369">
        <v>1</v>
      </c>
      <c r="C60" s="375"/>
      <c r="D60" s="376"/>
      <c r="F60" s="360"/>
      <c r="G60" s="132"/>
      <c r="H60" s="389"/>
      <c r="I60" s="389"/>
      <c r="J60" s="360"/>
      <c r="K60" s="360"/>
      <c r="L60" s="360"/>
      <c r="M60" s="360"/>
      <c r="N60" s="360"/>
      <c r="O60" s="360"/>
      <c r="P60" s="360"/>
      <c r="Q60" s="360"/>
      <c r="R60" s="360"/>
      <c r="S60" s="361"/>
    </row>
    <row r="61" spans="1:19">
      <c r="A61" s="359"/>
      <c r="B61" s="369">
        <v>2</v>
      </c>
      <c r="C61" s="375"/>
      <c r="D61" s="376"/>
      <c r="F61" s="360"/>
      <c r="G61" s="132"/>
      <c r="J61" s="360"/>
      <c r="K61" s="360"/>
      <c r="L61" s="360"/>
      <c r="M61" s="360"/>
      <c r="N61" s="360"/>
      <c r="O61" s="360"/>
      <c r="P61" s="360"/>
      <c r="Q61" s="360"/>
      <c r="R61" s="360"/>
      <c r="S61" s="361"/>
    </row>
    <row r="62" spans="1:19">
      <c r="A62" s="359"/>
      <c r="B62" s="369">
        <v>3</v>
      </c>
      <c r="C62" s="375"/>
      <c r="D62" s="376"/>
      <c r="F62" s="360"/>
      <c r="G62" s="132"/>
      <c r="J62" s="360"/>
      <c r="K62" s="360"/>
      <c r="L62" s="360"/>
      <c r="M62" s="360"/>
      <c r="N62" s="360"/>
      <c r="O62" s="360"/>
      <c r="P62" s="360"/>
      <c r="Q62" s="360"/>
      <c r="R62" s="360"/>
      <c r="S62" s="361"/>
    </row>
    <row r="63" spans="1:19">
      <c r="A63" s="359"/>
      <c r="B63" s="369">
        <v>4</v>
      </c>
      <c r="C63" s="375"/>
      <c r="D63" s="376"/>
      <c r="F63" s="360"/>
      <c r="G63" s="360"/>
      <c r="H63" s="360"/>
      <c r="I63" s="360"/>
      <c r="J63" s="360"/>
      <c r="K63" s="360"/>
      <c r="L63" s="360"/>
      <c r="M63" s="360"/>
      <c r="N63" s="360"/>
      <c r="O63" s="360"/>
      <c r="P63" s="360"/>
      <c r="Q63" s="360"/>
      <c r="R63" s="360"/>
      <c r="S63" s="361"/>
    </row>
    <row r="64" spans="1:19">
      <c r="A64" s="359"/>
      <c r="B64" s="369">
        <v>5</v>
      </c>
      <c r="C64" s="375"/>
      <c r="D64" s="376"/>
      <c r="F64" s="360"/>
      <c r="G64" s="360"/>
      <c r="H64" s="360"/>
      <c r="I64" s="360"/>
      <c r="J64" s="360"/>
      <c r="K64" s="360"/>
      <c r="L64" s="360"/>
      <c r="M64" s="360"/>
      <c r="N64" s="360"/>
      <c r="O64" s="360"/>
      <c r="P64" s="360"/>
      <c r="Q64" s="360"/>
      <c r="R64" s="360"/>
      <c r="S64" s="361"/>
    </row>
    <row r="65" spans="1:19">
      <c r="A65" s="359"/>
      <c r="B65" s="369">
        <v>6</v>
      </c>
      <c r="C65" s="375"/>
      <c r="D65" s="376"/>
      <c r="F65" s="360"/>
      <c r="G65" s="360"/>
      <c r="H65" s="360"/>
      <c r="I65" s="360"/>
      <c r="J65" s="360"/>
      <c r="K65" s="360"/>
      <c r="L65" s="360"/>
      <c r="M65" s="360"/>
      <c r="N65" s="360"/>
      <c r="O65" s="360"/>
      <c r="P65" s="360"/>
      <c r="Q65" s="360"/>
      <c r="R65" s="360"/>
      <c r="S65" s="361"/>
    </row>
    <row r="66" spans="1:19">
      <c r="A66" s="359"/>
      <c r="B66" s="369">
        <v>7</v>
      </c>
      <c r="C66" s="375"/>
      <c r="D66" s="376"/>
      <c r="F66" s="360"/>
      <c r="G66" s="360"/>
      <c r="H66" s="360"/>
      <c r="I66" s="360"/>
      <c r="J66" s="360"/>
      <c r="K66" s="360"/>
      <c r="L66" s="360"/>
      <c r="M66" s="360"/>
      <c r="N66" s="360"/>
      <c r="O66" s="360"/>
      <c r="P66" s="360"/>
      <c r="Q66" s="360"/>
      <c r="R66" s="360"/>
      <c r="S66" s="361"/>
    </row>
    <row r="67" spans="1:19">
      <c r="A67" s="359"/>
      <c r="B67" s="369">
        <v>8</v>
      </c>
      <c r="C67" s="375"/>
      <c r="D67" s="376"/>
      <c r="F67" s="360"/>
      <c r="G67" s="360"/>
      <c r="H67" s="360"/>
      <c r="I67" s="360"/>
      <c r="J67" s="360"/>
      <c r="K67" s="360"/>
      <c r="L67" s="360"/>
      <c r="M67" s="360"/>
      <c r="N67" s="360"/>
      <c r="O67" s="360"/>
      <c r="P67" s="360"/>
      <c r="Q67" s="360"/>
      <c r="R67" s="360"/>
      <c r="S67" s="361"/>
    </row>
    <row r="68" spans="1:19">
      <c r="A68" s="359"/>
      <c r="B68" s="369">
        <v>9</v>
      </c>
      <c r="C68" s="375"/>
      <c r="D68" s="376"/>
      <c r="F68" s="360"/>
      <c r="G68" s="360"/>
      <c r="H68" s="360"/>
      <c r="I68" s="360"/>
      <c r="J68" s="360"/>
      <c r="K68" s="360"/>
      <c r="L68" s="360"/>
      <c r="M68" s="360"/>
      <c r="N68" s="360"/>
      <c r="O68" s="360"/>
      <c r="P68" s="360"/>
      <c r="Q68" s="360"/>
      <c r="R68" s="360"/>
      <c r="S68" s="361"/>
    </row>
    <row r="69" spans="1:19">
      <c r="A69" s="359"/>
      <c r="B69" s="369">
        <v>10</v>
      </c>
      <c r="C69" s="375"/>
      <c r="D69" s="376"/>
      <c r="F69" s="360"/>
      <c r="G69" s="360"/>
      <c r="H69" s="360"/>
      <c r="I69" s="360"/>
      <c r="J69" s="360"/>
      <c r="K69" s="360"/>
      <c r="L69" s="360"/>
      <c r="M69" s="360"/>
      <c r="N69" s="360"/>
      <c r="O69" s="360"/>
      <c r="P69" s="360"/>
      <c r="Q69" s="360"/>
      <c r="R69" s="360"/>
      <c r="S69" s="361"/>
    </row>
    <row r="70" spans="1:19">
      <c r="A70" s="359"/>
      <c r="B70" s="369">
        <v>11</v>
      </c>
      <c r="C70" s="375"/>
      <c r="D70" s="376"/>
      <c r="F70" s="360"/>
      <c r="G70" s="360"/>
      <c r="H70" s="360"/>
      <c r="I70" s="360"/>
      <c r="J70" s="360"/>
      <c r="K70" s="360"/>
      <c r="L70" s="360"/>
      <c r="M70" s="360"/>
      <c r="N70" s="360"/>
      <c r="O70" s="360"/>
      <c r="P70" s="360"/>
      <c r="Q70" s="360"/>
      <c r="R70" s="360"/>
      <c r="S70" s="361"/>
    </row>
    <row r="71" spans="1:19">
      <c r="A71" s="359"/>
      <c r="B71" s="369">
        <v>12</v>
      </c>
      <c r="C71" s="375"/>
      <c r="D71" s="376"/>
      <c r="F71" s="360"/>
      <c r="G71" s="360"/>
      <c r="H71" s="360"/>
      <c r="I71" s="360"/>
      <c r="J71" s="360"/>
      <c r="K71" s="360"/>
      <c r="L71" s="360"/>
      <c r="M71" s="360"/>
      <c r="N71" s="360"/>
      <c r="O71" s="360"/>
      <c r="P71" s="360"/>
      <c r="Q71" s="360"/>
      <c r="R71" s="360"/>
      <c r="S71" s="361"/>
    </row>
    <row r="72" spans="1:19">
      <c r="A72" s="359"/>
      <c r="B72" s="369">
        <v>13</v>
      </c>
      <c r="C72" s="375"/>
      <c r="D72" s="376"/>
      <c r="F72" s="360"/>
      <c r="G72" s="360"/>
      <c r="H72" s="360"/>
      <c r="I72" s="360"/>
      <c r="J72" s="360"/>
      <c r="K72" s="360"/>
      <c r="L72" s="360"/>
      <c r="M72" s="360"/>
      <c r="N72" s="360"/>
      <c r="O72" s="360"/>
      <c r="P72" s="360"/>
      <c r="Q72" s="360"/>
      <c r="R72" s="360"/>
      <c r="S72" s="361"/>
    </row>
    <row r="73" spans="1:19">
      <c r="A73" s="359"/>
      <c r="B73" s="369">
        <v>14</v>
      </c>
      <c r="C73" s="375"/>
      <c r="D73" s="376"/>
      <c r="F73" s="360"/>
      <c r="G73" s="360"/>
      <c r="H73" s="360"/>
      <c r="I73" s="360"/>
      <c r="J73" s="360"/>
      <c r="K73" s="360"/>
      <c r="L73" s="360"/>
      <c r="M73" s="360"/>
      <c r="N73" s="360"/>
      <c r="O73" s="360"/>
      <c r="P73" s="360"/>
      <c r="Q73" s="360"/>
      <c r="R73" s="360"/>
      <c r="S73" s="361"/>
    </row>
    <row r="74" spans="1:19">
      <c r="A74" s="359"/>
      <c r="B74" s="369">
        <v>15</v>
      </c>
      <c r="C74" s="375"/>
      <c r="D74" s="376"/>
      <c r="F74" s="360"/>
      <c r="G74" s="360"/>
      <c r="H74" s="360"/>
      <c r="I74" s="360"/>
      <c r="J74" s="360"/>
      <c r="K74" s="360"/>
      <c r="L74" s="360"/>
      <c r="M74" s="360"/>
      <c r="N74" s="360"/>
      <c r="O74" s="360"/>
      <c r="P74" s="360"/>
      <c r="Q74" s="360"/>
      <c r="R74" s="360"/>
      <c r="S74" s="361"/>
    </row>
    <row r="75" spans="1:19">
      <c r="A75" s="359"/>
      <c r="B75" s="369">
        <v>16</v>
      </c>
      <c r="C75" s="375"/>
      <c r="D75" s="376"/>
      <c r="F75" s="360"/>
      <c r="G75" s="360"/>
      <c r="H75" s="360"/>
      <c r="I75" s="360"/>
      <c r="J75" s="360"/>
      <c r="K75" s="360"/>
      <c r="L75" s="360"/>
      <c r="M75" s="360"/>
      <c r="N75" s="360"/>
      <c r="O75" s="360"/>
      <c r="P75" s="360"/>
      <c r="Q75" s="360"/>
      <c r="R75" s="360"/>
      <c r="S75" s="361"/>
    </row>
    <row r="76" spans="1:19">
      <c r="A76" s="359"/>
      <c r="B76" s="369">
        <v>17</v>
      </c>
      <c r="C76" s="375"/>
      <c r="D76" s="376"/>
      <c r="F76" s="360"/>
      <c r="G76" s="360"/>
      <c r="H76" s="360"/>
      <c r="I76" s="360"/>
      <c r="J76" s="360"/>
      <c r="K76" s="360"/>
      <c r="L76" s="360"/>
      <c r="M76" s="360"/>
      <c r="N76" s="360"/>
      <c r="O76" s="360"/>
      <c r="P76" s="360"/>
      <c r="Q76" s="360"/>
      <c r="R76" s="360"/>
      <c r="S76" s="361"/>
    </row>
    <row r="77" spans="1:19">
      <c r="A77" s="359"/>
      <c r="B77" s="369">
        <v>18</v>
      </c>
      <c r="C77" s="375"/>
      <c r="D77" s="376"/>
      <c r="F77" s="360"/>
      <c r="G77" s="360"/>
      <c r="H77" s="360"/>
      <c r="I77" s="360"/>
      <c r="J77" s="360"/>
      <c r="K77" s="360"/>
      <c r="L77" s="360"/>
      <c r="M77" s="360"/>
      <c r="N77" s="360"/>
      <c r="O77" s="360"/>
      <c r="P77" s="360"/>
      <c r="Q77" s="360"/>
      <c r="R77" s="360"/>
      <c r="S77" s="361"/>
    </row>
    <row r="78" spans="1:19">
      <c r="A78" s="359"/>
      <c r="B78" s="369">
        <v>19</v>
      </c>
      <c r="C78" s="375"/>
      <c r="D78" s="376"/>
      <c r="F78" s="360"/>
      <c r="G78" s="360"/>
      <c r="H78" s="360"/>
      <c r="I78" s="360"/>
      <c r="J78" s="360"/>
      <c r="K78" s="360"/>
      <c r="L78" s="360"/>
      <c r="M78" s="360"/>
      <c r="N78" s="360"/>
      <c r="O78" s="360"/>
      <c r="P78" s="360"/>
      <c r="Q78" s="360"/>
      <c r="R78" s="360"/>
      <c r="S78" s="361"/>
    </row>
    <row r="79" spans="1:19">
      <c r="A79" s="359"/>
      <c r="B79" s="369">
        <v>20</v>
      </c>
      <c r="C79" s="375"/>
      <c r="D79" s="376"/>
      <c r="F79" s="360"/>
      <c r="G79" s="360"/>
      <c r="H79" s="360"/>
      <c r="I79" s="360"/>
      <c r="J79" s="360"/>
      <c r="K79" s="360"/>
      <c r="L79" s="360"/>
      <c r="M79" s="360"/>
      <c r="N79" s="360"/>
      <c r="O79" s="360"/>
      <c r="P79" s="360"/>
      <c r="Q79" s="360"/>
      <c r="R79" s="360"/>
      <c r="S79" s="361"/>
    </row>
    <row r="80" spans="1:19">
      <c r="A80" s="359"/>
      <c r="B80" s="369">
        <v>21</v>
      </c>
      <c r="C80" s="375"/>
      <c r="D80" s="376"/>
      <c r="F80" s="360"/>
      <c r="G80" s="360"/>
      <c r="H80" s="360"/>
      <c r="I80" s="360"/>
      <c r="J80" s="360"/>
      <c r="K80" s="360"/>
      <c r="L80" s="360"/>
      <c r="M80" s="360"/>
      <c r="N80" s="360"/>
      <c r="O80" s="360"/>
      <c r="P80" s="360"/>
      <c r="Q80" s="360"/>
      <c r="R80" s="360"/>
      <c r="S80" s="361"/>
    </row>
    <row r="81" spans="1:19">
      <c r="A81" s="359"/>
      <c r="B81" s="369">
        <v>22</v>
      </c>
      <c r="C81" s="375"/>
      <c r="D81" s="376"/>
      <c r="F81" s="360"/>
      <c r="G81" s="360"/>
      <c r="H81" s="360"/>
      <c r="I81" s="360"/>
      <c r="J81" s="360"/>
      <c r="K81" s="360"/>
      <c r="L81" s="360"/>
      <c r="M81" s="360"/>
      <c r="N81" s="360"/>
      <c r="O81" s="360"/>
      <c r="P81" s="360"/>
      <c r="Q81" s="360"/>
      <c r="R81" s="360"/>
      <c r="S81" s="361"/>
    </row>
    <row r="82" spans="1:19">
      <c r="A82" s="359"/>
      <c r="B82" s="369">
        <v>23</v>
      </c>
      <c r="C82" s="375"/>
      <c r="D82" s="376"/>
      <c r="F82" s="360"/>
      <c r="G82" s="360"/>
      <c r="H82" s="360"/>
      <c r="I82" s="360"/>
      <c r="J82" s="360"/>
      <c r="K82" s="360"/>
      <c r="L82" s="360"/>
      <c r="M82" s="360"/>
      <c r="N82" s="360"/>
      <c r="O82" s="360"/>
      <c r="P82" s="360"/>
      <c r="Q82" s="360"/>
      <c r="R82" s="360"/>
      <c r="S82" s="361"/>
    </row>
    <row r="83" spans="1:19">
      <c r="A83" s="359"/>
      <c r="B83" s="369">
        <v>24</v>
      </c>
      <c r="C83" s="375"/>
      <c r="D83" s="376"/>
      <c r="F83" s="360"/>
      <c r="G83" s="360"/>
      <c r="H83" s="360"/>
      <c r="I83" s="360"/>
      <c r="J83" s="360"/>
      <c r="K83" s="360"/>
      <c r="L83" s="360"/>
      <c r="M83" s="360"/>
      <c r="N83" s="360"/>
      <c r="O83" s="360"/>
      <c r="P83" s="360"/>
      <c r="Q83" s="360"/>
      <c r="R83" s="360"/>
      <c r="S83" s="361"/>
    </row>
    <row r="84" spans="1:19">
      <c r="A84" s="359"/>
      <c r="B84" s="369">
        <v>25</v>
      </c>
      <c r="C84" s="375"/>
      <c r="D84" s="376"/>
      <c r="F84" s="360"/>
      <c r="G84" s="360"/>
      <c r="H84" s="360"/>
      <c r="I84" s="360"/>
      <c r="J84" s="360"/>
      <c r="K84" s="360"/>
      <c r="L84" s="360"/>
      <c r="M84" s="360"/>
      <c r="N84" s="360"/>
      <c r="O84" s="360"/>
      <c r="P84" s="360"/>
      <c r="Q84" s="360"/>
      <c r="R84" s="360"/>
      <c r="S84" s="361"/>
    </row>
    <row r="85" spans="1:19">
      <c r="A85" s="359"/>
      <c r="B85" s="369">
        <v>26</v>
      </c>
      <c r="C85" s="375"/>
      <c r="D85" s="376"/>
      <c r="F85" s="360"/>
      <c r="G85" s="360"/>
      <c r="H85" s="360"/>
      <c r="I85" s="360"/>
      <c r="J85" s="360"/>
      <c r="K85" s="360"/>
      <c r="L85" s="360"/>
      <c r="M85" s="360"/>
      <c r="N85" s="360"/>
      <c r="O85" s="360"/>
      <c r="P85" s="360"/>
      <c r="Q85" s="360"/>
      <c r="R85" s="360"/>
      <c r="S85" s="361"/>
    </row>
    <row r="86" spans="1:19">
      <c r="A86" s="359"/>
      <c r="B86" s="369">
        <v>27</v>
      </c>
      <c r="C86" s="375"/>
      <c r="D86" s="376"/>
      <c r="F86" s="360"/>
      <c r="G86" s="360"/>
      <c r="H86" s="360"/>
      <c r="I86" s="360"/>
      <c r="J86" s="360"/>
      <c r="K86" s="360"/>
      <c r="L86" s="360"/>
      <c r="M86" s="360"/>
      <c r="N86" s="360"/>
      <c r="O86" s="360"/>
      <c r="P86" s="360"/>
      <c r="Q86" s="360"/>
      <c r="R86" s="360"/>
      <c r="S86" s="361"/>
    </row>
    <row r="87" spans="1:19">
      <c r="A87" s="359"/>
      <c r="B87" s="369">
        <v>28</v>
      </c>
      <c r="C87" s="375"/>
      <c r="D87" s="376"/>
      <c r="F87" s="360"/>
      <c r="G87" s="360"/>
      <c r="H87" s="360"/>
      <c r="I87" s="360"/>
      <c r="J87" s="360"/>
      <c r="K87" s="360"/>
      <c r="L87" s="360"/>
      <c r="M87" s="360"/>
      <c r="N87" s="360"/>
      <c r="O87" s="360"/>
      <c r="P87" s="360"/>
      <c r="Q87" s="360"/>
      <c r="R87" s="360"/>
      <c r="S87" s="361"/>
    </row>
    <row r="88" spans="1:19">
      <c r="A88" s="359"/>
      <c r="B88" s="369">
        <v>29</v>
      </c>
      <c r="C88" s="375"/>
      <c r="D88" s="376"/>
      <c r="F88" s="360"/>
      <c r="G88" s="360"/>
      <c r="H88" s="360"/>
      <c r="I88" s="360"/>
      <c r="J88" s="360"/>
      <c r="K88" s="360"/>
      <c r="L88" s="360"/>
      <c r="M88" s="360"/>
      <c r="N88" s="360"/>
      <c r="O88" s="360"/>
      <c r="P88" s="360"/>
      <c r="Q88" s="360"/>
      <c r="R88" s="360"/>
      <c r="S88" s="361"/>
    </row>
    <row r="89" spans="1:19">
      <c r="A89" s="359"/>
      <c r="B89" s="369">
        <v>30</v>
      </c>
      <c r="C89" s="375"/>
      <c r="D89" s="376"/>
      <c r="F89" s="360"/>
      <c r="G89" s="360"/>
      <c r="H89" s="360"/>
      <c r="I89" s="360"/>
      <c r="J89" s="360"/>
      <c r="K89" s="360"/>
      <c r="L89" s="360"/>
      <c r="M89" s="360"/>
      <c r="N89" s="360"/>
      <c r="O89" s="360"/>
      <c r="P89" s="360"/>
      <c r="Q89" s="360"/>
      <c r="R89" s="360"/>
      <c r="S89" s="361"/>
    </row>
    <row r="90" spans="1:19">
      <c r="A90" s="359"/>
      <c r="B90" s="369">
        <v>31</v>
      </c>
      <c r="C90" s="375"/>
      <c r="D90" s="376"/>
      <c r="F90" s="360"/>
      <c r="G90" s="360"/>
      <c r="H90" s="360"/>
      <c r="I90" s="360"/>
      <c r="J90" s="360"/>
      <c r="K90" s="360"/>
      <c r="L90" s="360"/>
      <c r="M90" s="360"/>
      <c r="N90" s="360"/>
      <c r="O90" s="360"/>
      <c r="P90" s="360"/>
      <c r="Q90" s="360"/>
      <c r="R90" s="360"/>
      <c r="S90" s="361"/>
    </row>
    <row r="91" spans="1:19">
      <c r="A91" s="359"/>
      <c r="B91" s="369">
        <v>32</v>
      </c>
      <c r="C91" s="375"/>
      <c r="D91" s="376"/>
      <c r="F91" s="360"/>
      <c r="G91" s="360"/>
      <c r="H91" s="360"/>
      <c r="I91" s="360"/>
      <c r="J91" s="360"/>
      <c r="K91" s="360"/>
      <c r="L91" s="360"/>
      <c r="M91" s="360"/>
      <c r="N91" s="360"/>
      <c r="O91" s="360"/>
      <c r="P91" s="360"/>
      <c r="Q91" s="360"/>
      <c r="R91" s="360"/>
      <c r="S91" s="361"/>
    </row>
    <row r="92" spans="1:19">
      <c r="A92" s="359"/>
      <c r="B92" s="369">
        <v>33</v>
      </c>
      <c r="C92" s="375"/>
      <c r="D92" s="376"/>
      <c r="F92" s="360"/>
      <c r="G92" s="360"/>
      <c r="H92" s="360"/>
      <c r="I92" s="360"/>
      <c r="J92" s="360"/>
      <c r="K92" s="360"/>
      <c r="L92" s="360"/>
      <c r="M92" s="360"/>
      <c r="N92" s="360"/>
      <c r="O92" s="360"/>
      <c r="P92" s="360"/>
      <c r="Q92" s="360"/>
      <c r="R92" s="360"/>
      <c r="S92" s="361"/>
    </row>
    <row r="93" spans="1:19">
      <c r="A93" s="359"/>
      <c r="B93" s="369">
        <v>34</v>
      </c>
      <c r="C93" s="375"/>
      <c r="D93" s="376"/>
      <c r="F93" s="360"/>
      <c r="G93" s="360"/>
      <c r="H93" s="360"/>
      <c r="I93" s="360"/>
      <c r="J93" s="360"/>
      <c r="K93" s="360"/>
      <c r="L93" s="360"/>
      <c r="M93" s="360"/>
      <c r="N93" s="360"/>
      <c r="O93" s="360"/>
      <c r="P93" s="360"/>
      <c r="Q93" s="360"/>
      <c r="R93" s="360"/>
      <c r="S93" s="361"/>
    </row>
    <row r="94" spans="1:19">
      <c r="A94" s="359"/>
      <c r="B94" s="369">
        <v>35</v>
      </c>
      <c r="C94" s="375"/>
      <c r="D94" s="376"/>
      <c r="F94" s="360"/>
      <c r="G94" s="360"/>
      <c r="H94" s="360"/>
      <c r="I94" s="360"/>
      <c r="J94" s="360"/>
      <c r="K94" s="360"/>
      <c r="L94" s="360"/>
      <c r="M94" s="360"/>
      <c r="N94" s="360"/>
      <c r="O94" s="360"/>
      <c r="P94" s="360"/>
      <c r="Q94" s="360"/>
      <c r="R94" s="360"/>
      <c r="S94" s="361"/>
    </row>
    <row r="95" spans="1:19">
      <c r="A95" s="359"/>
      <c r="B95" s="369">
        <v>36</v>
      </c>
      <c r="C95" s="375"/>
      <c r="D95" s="376"/>
      <c r="F95" s="360"/>
      <c r="G95" s="360"/>
      <c r="H95" s="360"/>
      <c r="I95" s="360"/>
      <c r="J95" s="360"/>
      <c r="K95" s="360"/>
      <c r="L95" s="360"/>
      <c r="M95" s="360"/>
      <c r="N95" s="360"/>
      <c r="O95" s="360"/>
      <c r="P95" s="360"/>
      <c r="Q95" s="360"/>
      <c r="R95" s="360"/>
      <c r="S95" s="361"/>
    </row>
    <row r="96" spans="1:19">
      <c r="A96" s="359"/>
      <c r="B96" s="369">
        <v>37</v>
      </c>
      <c r="C96" s="375"/>
      <c r="D96" s="376"/>
      <c r="F96" s="360"/>
      <c r="G96" s="360"/>
      <c r="H96" s="360"/>
      <c r="I96" s="360"/>
      <c r="J96" s="360"/>
      <c r="K96" s="360"/>
      <c r="L96" s="360"/>
      <c r="M96" s="360"/>
      <c r="N96" s="360"/>
      <c r="O96" s="360"/>
      <c r="P96" s="360"/>
      <c r="Q96" s="360"/>
      <c r="R96" s="360"/>
      <c r="S96" s="361"/>
    </row>
    <row r="97" spans="1:19">
      <c r="A97" s="359"/>
      <c r="B97" s="369">
        <v>38</v>
      </c>
      <c r="C97" s="375"/>
      <c r="D97" s="376"/>
      <c r="F97" s="360"/>
      <c r="G97" s="360"/>
      <c r="H97" s="360"/>
      <c r="I97" s="360"/>
      <c r="J97" s="360"/>
      <c r="K97" s="360"/>
      <c r="L97" s="360"/>
      <c r="M97" s="360"/>
      <c r="N97" s="360"/>
      <c r="O97" s="360"/>
      <c r="P97" s="360"/>
      <c r="Q97" s="360"/>
      <c r="R97" s="360"/>
      <c r="S97" s="361"/>
    </row>
    <row r="98" spans="1:19">
      <c r="A98" s="359"/>
      <c r="B98" s="369">
        <v>39</v>
      </c>
      <c r="C98" s="375"/>
      <c r="D98" s="376"/>
      <c r="F98" s="360"/>
      <c r="G98" s="360"/>
      <c r="H98" s="360"/>
      <c r="I98" s="360"/>
      <c r="J98" s="360"/>
      <c r="K98" s="360"/>
      <c r="L98" s="360"/>
      <c r="M98" s="360"/>
      <c r="N98" s="360"/>
      <c r="O98" s="360"/>
      <c r="P98" s="360"/>
      <c r="Q98" s="360"/>
      <c r="R98" s="360"/>
      <c r="S98" s="361"/>
    </row>
    <row r="99" spans="1:19">
      <c r="A99" s="359"/>
      <c r="B99" s="369">
        <v>40</v>
      </c>
      <c r="C99" s="375"/>
      <c r="D99" s="376"/>
      <c r="F99" s="360"/>
      <c r="G99" s="360"/>
      <c r="H99" s="360"/>
      <c r="I99" s="360"/>
      <c r="J99" s="360"/>
      <c r="K99" s="360"/>
      <c r="L99" s="360"/>
      <c r="M99" s="360"/>
      <c r="N99" s="360"/>
      <c r="O99" s="360"/>
      <c r="P99" s="360"/>
      <c r="Q99" s="360"/>
      <c r="R99" s="360"/>
      <c r="S99" s="361"/>
    </row>
    <row r="100" spans="1:19">
      <c r="A100" s="359"/>
      <c r="B100" s="369">
        <v>41</v>
      </c>
      <c r="C100" s="375"/>
      <c r="D100" s="376"/>
      <c r="F100" s="360"/>
      <c r="G100" s="360"/>
      <c r="H100" s="360"/>
      <c r="I100" s="360"/>
      <c r="J100" s="360"/>
      <c r="K100" s="360"/>
      <c r="L100" s="360"/>
      <c r="M100" s="360"/>
      <c r="N100" s="360"/>
      <c r="O100" s="360"/>
      <c r="P100" s="360"/>
      <c r="Q100" s="360"/>
      <c r="R100" s="360"/>
      <c r="S100" s="361"/>
    </row>
    <row r="101" spans="1:19">
      <c r="A101" s="359"/>
      <c r="B101" s="369">
        <v>42</v>
      </c>
      <c r="C101" s="375"/>
      <c r="D101" s="376"/>
      <c r="F101" s="360"/>
      <c r="G101" s="360"/>
      <c r="H101" s="360"/>
      <c r="I101" s="360"/>
      <c r="J101" s="360"/>
      <c r="K101" s="360"/>
      <c r="L101" s="360"/>
      <c r="M101" s="360"/>
      <c r="N101" s="360"/>
      <c r="O101" s="360"/>
      <c r="P101" s="360"/>
      <c r="Q101" s="360"/>
      <c r="R101" s="360"/>
      <c r="S101" s="361"/>
    </row>
    <row r="102" spans="1:19">
      <c r="A102" s="359"/>
      <c r="B102" s="369">
        <v>43</v>
      </c>
      <c r="C102" s="375"/>
      <c r="D102" s="376"/>
      <c r="F102" s="360"/>
      <c r="G102" s="360"/>
      <c r="H102" s="360"/>
      <c r="I102" s="360"/>
      <c r="J102" s="360"/>
      <c r="K102" s="360"/>
      <c r="L102" s="360"/>
      <c r="M102" s="360"/>
      <c r="N102" s="360"/>
      <c r="O102" s="360"/>
      <c r="P102" s="360"/>
      <c r="Q102" s="360"/>
      <c r="R102" s="360"/>
      <c r="S102" s="361"/>
    </row>
    <row r="103" spans="1:19">
      <c r="A103" s="359"/>
      <c r="B103" s="369">
        <v>44</v>
      </c>
      <c r="C103" s="375"/>
      <c r="D103" s="376"/>
      <c r="F103" s="360"/>
      <c r="G103" s="360"/>
      <c r="H103" s="360"/>
      <c r="I103" s="360"/>
      <c r="J103" s="360"/>
      <c r="K103" s="360"/>
      <c r="L103" s="360"/>
      <c r="M103" s="360"/>
      <c r="N103" s="360"/>
      <c r="O103" s="360"/>
      <c r="P103" s="360"/>
      <c r="Q103" s="360"/>
      <c r="R103" s="360"/>
      <c r="S103" s="361"/>
    </row>
    <row r="104" spans="1:19">
      <c r="A104" s="359"/>
      <c r="B104" s="369">
        <v>45</v>
      </c>
      <c r="C104" s="375"/>
      <c r="D104" s="376"/>
      <c r="F104" s="360"/>
      <c r="G104" s="360"/>
      <c r="H104" s="360"/>
      <c r="I104" s="360"/>
      <c r="J104" s="360"/>
      <c r="K104" s="360"/>
      <c r="L104" s="360"/>
      <c r="M104" s="360"/>
      <c r="N104" s="360"/>
      <c r="O104" s="360"/>
      <c r="P104" s="360"/>
      <c r="Q104" s="360"/>
      <c r="R104" s="360"/>
      <c r="S104" s="361"/>
    </row>
    <row r="105" spans="1:19">
      <c r="A105" s="359"/>
      <c r="B105" s="369">
        <v>46</v>
      </c>
      <c r="C105" s="375"/>
      <c r="D105" s="376"/>
      <c r="F105" s="360"/>
      <c r="G105" s="360"/>
      <c r="H105" s="360"/>
      <c r="I105" s="360"/>
      <c r="J105" s="360"/>
      <c r="K105" s="360"/>
      <c r="L105" s="360"/>
      <c r="M105" s="360"/>
      <c r="N105" s="360"/>
      <c r="O105" s="360"/>
      <c r="P105" s="360"/>
      <c r="Q105" s="360"/>
      <c r="R105" s="360"/>
      <c r="S105" s="361"/>
    </row>
    <row r="106" spans="1:19">
      <c r="A106" s="359"/>
      <c r="B106" s="369">
        <v>47</v>
      </c>
      <c r="C106" s="375"/>
      <c r="D106" s="376"/>
      <c r="F106" s="360"/>
      <c r="G106" s="360"/>
      <c r="H106" s="360"/>
      <c r="I106" s="360"/>
      <c r="J106" s="360"/>
      <c r="K106" s="360"/>
      <c r="L106" s="360"/>
      <c r="M106" s="360"/>
      <c r="N106" s="360"/>
      <c r="O106" s="360"/>
      <c r="P106" s="360"/>
      <c r="Q106" s="360"/>
      <c r="R106" s="360"/>
      <c r="S106" s="361"/>
    </row>
    <row r="107" spans="1:19">
      <c r="A107" s="359"/>
      <c r="B107" s="369">
        <v>48</v>
      </c>
      <c r="C107" s="375"/>
      <c r="D107" s="376"/>
      <c r="F107" s="360"/>
      <c r="G107" s="360"/>
      <c r="H107" s="360"/>
      <c r="I107" s="360"/>
      <c r="J107" s="360"/>
      <c r="K107" s="360"/>
      <c r="L107" s="360"/>
      <c r="M107" s="360"/>
      <c r="N107" s="360"/>
      <c r="O107" s="360"/>
      <c r="P107" s="360"/>
      <c r="Q107" s="360"/>
      <c r="R107" s="360"/>
      <c r="S107" s="361"/>
    </row>
    <row r="108" spans="1:19">
      <c r="A108" s="359"/>
      <c r="B108" s="369">
        <v>49</v>
      </c>
      <c r="C108" s="375"/>
      <c r="D108" s="376"/>
      <c r="F108" s="360"/>
      <c r="G108" s="360"/>
      <c r="H108" s="360"/>
      <c r="I108" s="360"/>
      <c r="J108" s="360"/>
      <c r="K108" s="360"/>
      <c r="L108" s="360"/>
      <c r="M108" s="360"/>
      <c r="N108" s="360"/>
      <c r="O108" s="360"/>
      <c r="P108" s="360"/>
      <c r="Q108" s="360"/>
      <c r="R108" s="360"/>
      <c r="S108" s="361"/>
    </row>
    <row r="109" spans="1:19">
      <c r="A109" s="359"/>
      <c r="B109" s="369">
        <v>50</v>
      </c>
      <c r="C109" s="375"/>
      <c r="D109" s="376"/>
      <c r="F109" s="360"/>
      <c r="G109" s="360"/>
      <c r="H109" s="360"/>
      <c r="I109" s="360"/>
      <c r="J109" s="360"/>
      <c r="K109" s="360"/>
      <c r="L109" s="360"/>
      <c r="M109" s="360"/>
      <c r="N109" s="360"/>
      <c r="O109" s="360"/>
      <c r="P109" s="360"/>
      <c r="Q109" s="360"/>
      <c r="R109" s="360"/>
      <c r="S109" s="361"/>
    </row>
    <row r="110" spans="1:19">
      <c r="A110" s="359"/>
      <c r="B110" s="369">
        <v>51</v>
      </c>
      <c r="C110" s="375"/>
      <c r="D110" s="376"/>
      <c r="F110" s="360"/>
      <c r="G110" s="360"/>
      <c r="H110" s="360"/>
      <c r="I110" s="360"/>
      <c r="J110" s="360"/>
      <c r="K110" s="360"/>
      <c r="L110" s="360"/>
      <c r="M110" s="360"/>
      <c r="N110" s="360"/>
      <c r="O110" s="360"/>
      <c r="P110" s="360"/>
      <c r="Q110" s="360"/>
      <c r="R110" s="360"/>
      <c r="S110" s="361"/>
    </row>
    <row r="111" spans="1:19">
      <c r="A111" s="359"/>
      <c r="B111" s="369">
        <v>52</v>
      </c>
      <c r="C111" s="375"/>
      <c r="D111" s="376"/>
      <c r="F111" s="360"/>
      <c r="G111" s="360"/>
      <c r="H111" s="360"/>
      <c r="I111" s="360"/>
      <c r="J111" s="360"/>
      <c r="K111" s="360"/>
      <c r="L111" s="360"/>
      <c r="M111" s="360"/>
      <c r="N111" s="360"/>
      <c r="O111" s="360"/>
      <c r="P111" s="360"/>
      <c r="Q111" s="360"/>
      <c r="R111" s="360"/>
      <c r="S111" s="361"/>
    </row>
    <row r="112" spans="1:19">
      <c r="A112" s="359"/>
      <c r="B112" s="369">
        <v>53</v>
      </c>
      <c r="C112" s="375"/>
      <c r="D112" s="376"/>
      <c r="F112" s="360"/>
      <c r="G112" s="360"/>
      <c r="H112" s="360"/>
      <c r="I112" s="360"/>
      <c r="J112" s="360"/>
      <c r="K112" s="360"/>
      <c r="L112" s="360"/>
      <c r="M112" s="360"/>
      <c r="N112" s="360"/>
      <c r="O112" s="360"/>
      <c r="P112" s="360"/>
      <c r="Q112" s="360"/>
      <c r="R112" s="360"/>
      <c r="S112" s="361"/>
    </row>
    <row r="113" spans="1:19">
      <c r="A113" s="359"/>
      <c r="B113" s="369">
        <v>54</v>
      </c>
      <c r="C113" s="375"/>
      <c r="D113" s="376"/>
      <c r="F113" s="360"/>
      <c r="G113" s="360"/>
      <c r="H113" s="360"/>
      <c r="I113" s="360"/>
      <c r="J113" s="360"/>
      <c r="K113" s="360"/>
      <c r="L113" s="360"/>
      <c r="M113" s="360"/>
      <c r="N113" s="360"/>
      <c r="O113" s="360"/>
      <c r="P113" s="360"/>
      <c r="Q113" s="360"/>
      <c r="R113" s="360"/>
      <c r="S113" s="361"/>
    </row>
    <row r="114" spans="1:19">
      <c r="A114" s="359"/>
      <c r="B114" s="369">
        <v>55</v>
      </c>
      <c r="C114" s="375"/>
      <c r="D114" s="376"/>
      <c r="F114" s="360"/>
      <c r="G114" s="360"/>
      <c r="H114" s="360"/>
      <c r="I114" s="360"/>
      <c r="J114" s="360"/>
      <c r="K114" s="360"/>
      <c r="L114" s="360"/>
      <c r="M114" s="360"/>
      <c r="N114" s="360"/>
      <c r="O114" s="360"/>
      <c r="P114" s="360"/>
      <c r="Q114" s="360"/>
      <c r="R114" s="360"/>
      <c r="S114" s="361"/>
    </row>
    <row r="115" spans="1:19">
      <c r="A115" s="359"/>
      <c r="B115" s="369">
        <v>56</v>
      </c>
      <c r="C115" s="375"/>
      <c r="D115" s="376"/>
      <c r="F115" s="360"/>
      <c r="G115" s="360"/>
      <c r="H115" s="360"/>
      <c r="I115" s="360"/>
      <c r="J115" s="360"/>
      <c r="K115" s="360"/>
      <c r="L115" s="360"/>
      <c r="M115" s="360"/>
      <c r="N115" s="360"/>
      <c r="O115" s="360"/>
      <c r="P115" s="360"/>
      <c r="Q115" s="360"/>
      <c r="R115" s="360"/>
      <c r="S115" s="361"/>
    </row>
    <row r="116" spans="1:19">
      <c r="A116" s="359"/>
      <c r="B116" s="369">
        <v>57</v>
      </c>
      <c r="C116" s="375"/>
      <c r="D116" s="376"/>
      <c r="F116" s="360"/>
      <c r="G116" s="360"/>
      <c r="H116" s="360"/>
      <c r="I116" s="360"/>
      <c r="J116" s="360"/>
      <c r="K116" s="360"/>
      <c r="L116" s="360"/>
      <c r="M116" s="360"/>
      <c r="N116" s="360"/>
      <c r="O116" s="360"/>
      <c r="P116" s="360"/>
      <c r="Q116" s="360"/>
      <c r="R116" s="360"/>
      <c r="S116" s="361"/>
    </row>
    <row r="117" spans="1:19">
      <c r="A117" s="359"/>
      <c r="B117" s="369">
        <v>58</v>
      </c>
      <c r="C117" s="375"/>
      <c r="D117" s="376"/>
      <c r="F117" s="360"/>
      <c r="G117" s="360"/>
      <c r="H117" s="360"/>
      <c r="I117" s="360"/>
      <c r="J117" s="360"/>
      <c r="K117" s="360"/>
      <c r="L117" s="360"/>
      <c r="M117" s="360"/>
      <c r="N117" s="360"/>
      <c r="O117" s="360"/>
      <c r="P117" s="360"/>
      <c r="Q117" s="360"/>
      <c r="R117" s="360"/>
      <c r="S117" s="361"/>
    </row>
    <row r="118" spans="1:19">
      <c r="A118" s="359"/>
      <c r="B118" s="369">
        <v>59</v>
      </c>
      <c r="C118" s="375"/>
      <c r="D118" s="376"/>
      <c r="F118" s="360"/>
      <c r="G118" s="360"/>
      <c r="H118" s="360"/>
      <c r="I118" s="360"/>
      <c r="J118" s="360"/>
      <c r="K118" s="360"/>
      <c r="L118" s="360"/>
      <c r="M118" s="360"/>
      <c r="N118" s="360"/>
      <c r="O118" s="360"/>
      <c r="P118" s="360"/>
      <c r="Q118" s="360"/>
      <c r="R118" s="360"/>
      <c r="S118" s="361"/>
    </row>
    <row r="119" spans="1:19">
      <c r="A119" s="359"/>
      <c r="B119" s="369">
        <v>60</v>
      </c>
      <c r="C119" s="375"/>
      <c r="D119" s="376"/>
      <c r="F119" s="360"/>
      <c r="G119" s="360"/>
      <c r="H119" s="360"/>
      <c r="I119" s="360"/>
      <c r="J119" s="360"/>
      <c r="K119" s="360"/>
      <c r="L119" s="360"/>
      <c r="M119" s="360"/>
      <c r="N119" s="360"/>
      <c r="O119" s="360"/>
      <c r="P119" s="360"/>
      <c r="Q119" s="360"/>
      <c r="R119" s="360"/>
      <c r="S119" s="361"/>
    </row>
    <row r="120" spans="1:19">
      <c r="A120" s="359"/>
      <c r="B120" s="369">
        <v>61</v>
      </c>
      <c r="C120" s="375"/>
      <c r="D120" s="376"/>
      <c r="F120" s="360"/>
      <c r="G120" s="360"/>
      <c r="H120" s="360"/>
      <c r="I120" s="360"/>
      <c r="J120" s="360"/>
      <c r="K120" s="360"/>
      <c r="L120" s="360"/>
      <c r="M120" s="360"/>
      <c r="N120" s="360"/>
      <c r="O120" s="360"/>
      <c r="P120" s="360"/>
      <c r="Q120" s="360"/>
      <c r="R120" s="360"/>
      <c r="S120" s="361"/>
    </row>
    <row r="121" spans="1:19">
      <c r="A121" s="359"/>
      <c r="B121" s="369">
        <v>62</v>
      </c>
      <c r="C121" s="375"/>
      <c r="D121" s="376"/>
      <c r="F121" s="360"/>
      <c r="G121" s="360"/>
      <c r="H121" s="360"/>
      <c r="I121" s="360"/>
      <c r="J121" s="360"/>
      <c r="K121" s="360"/>
      <c r="L121" s="360"/>
      <c r="M121" s="360"/>
      <c r="N121" s="360"/>
      <c r="O121" s="360"/>
      <c r="P121" s="360"/>
      <c r="Q121" s="360"/>
      <c r="R121" s="360"/>
      <c r="S121" s="361"/>
    </row>
    <row r="122" spans="1:19">
      <c r="A122" s="359"/>
      <c r="B122" s="369">
        <v>63</v>
      </c>
      <c r="C122" s="375"/>
      <c r="D122" s="376"/>
      <c r="F122" s="360"/>
      <c r="G122" s="360"/>
      <c r="H122" s="360"/>
      <c r="I122" s="360"/>
      <c r="J122" s="360"/>
      <c r="K122" s="360"/>
      <c r="L122" s="360"/>
      <c r="M122" s="360"/>
      <c r="N122" s="360"/>
      <c r="O122" s="360"/>
      <c r="P122" s="360"/>
      <c r="Q122" s="360"/>
      <c r="R122" s="360"/>
      <c r="S122" s="361"/>
    </row>
    <row r="123" spans="1:19">
      <c r="A123" s="359"/>
      <c r="B123" s="369">
        <v>64</v>
      </c>
      <c r="C123" s="375"/>
      <c r="D123" s="376"/>
      <c r="F123" s="360"/>
      <c r="G123" s="360"/>
      <c r="H123" s="360"/>
      <c r="I123" s="360"/>
      <c r="J123" s="360"/>
      <c r="K123" s="360"/>
      <c r="L123" s="360"/>
      <c r="M123" s="360"/>
      <c r="N123" s="360"/>
      <c r="O123" s="360"/>
      <c r="P123" s="360"/>
      <c r="Q123" s="360"/>
      <c r="R123" s="360"/>
      <c r="S123" s="361"/>
    </row>
    <row r="124" spans="1:19">
      <c r="A124" s="359"/>
      <c r="B124" s="369">
        <v>65</v>
      </c>
      <c r="C124" s="375"/>
      <c r="D124" s="376"/>
      <c r="F124" s="360"/>
      <c r="G124" s="360"/>
      <c r="H124" s="360"/>
      <c r="I124" s="360"/>
      <c r="J124" s="360"/>
      <c r="K124" s="360"/>
      <c r="L124" s="360"/>
      <c r="M124" s="360"/>
      <c r="N124" s="360"/>
      <c r="O124" s="360"/>
      <c r="P124" s="360"/>
      <c r="Q124" s="360"/>
      <c r="R124" s="360"/>
      <c r="S124" s="361"/>
    </row>
    <row r="125" spans="1:19">
      <c r="A125" s="359"/>
      <c r="B125" s="369">
        <v>66</v>
      </c>
      <c r="C125" s="375"/>
      <c r="D125" s="376"/>
      <c r="F125" s="360"/>
      <c r="G125" s="360"/>
      <c r="H125" s="360"/>
      <c r="I125" s="360"/>
      <c r="J125" s="360"/>
      <c r="K125" s="360"/>
      <c r="L125" s="360"/>
      <c r="M125" s="360"/>
      <c r="N125" s="360"/>
      <c r="O125" s="360"/>
      <c r="P125" s="360"/>
      <c r="Q125" s="360"/>
      <c r="R125" s="360"/>
      <c r="S125" s="361"/>
    </row>
    <row r="126" spans="1:19">
      <c r="A126" s="359"/>
      <c r="B126" s="369">
        <v>67</v>
      </c>
      <c r="C126" s="375"/>
      <c r="D126" s="376"/>
      <c r="F126" s="360"/>
      <c r="G126" s="360"/>
      <c r="H126" s="360"/>
      <c r="I126" s="360"/>
      <c r="J126" s="360"/>
      <c r="K126" s="360"/>
      <c r="L126" s="360"/>
      <c r="M126" s="360"/>
      <c r="N126" s="360"/>
      <c r="O126" s="360"/>
      <c r="P126" s="360"/>
      <c r="Q126" s="360"/>
      <c r="R126" s="360"/>
      <c r="S126" s="361"/>
    </row>
    <row r="127" spans="1:19">
      <c r="A127" s="359"/>
      <c r="B127" s="369">
        <v>68</v>
      </c>
      <c r="C127" s="375"/>
      <c r="D127" s="376"/>
      <c r="F127" s="360"/>
      <c r="G127" s="360"/>
      <c r="H127" s="360"/>
      <c r="I127" s="360"/>
      <c r="J127" s="360"/>
      <c r="K127" s="360"/>
      <c r="L127" s="360"/>
      <c r="M127" s="360"/>
      <c r="N127" s="360"/>
      <c r="O127" s="360"/>
      <c r="P127" s="360"/>
      <c r="Q127" s="360"/>
      <c r="R127" s="360"/>
      <c r="S127" s="361"/>
    </row>
    <row r="128" spans="1:19">
      <c r="A128" s="359"/>
      <c r="B128" s="369">
        <v>69</v>
      </c>
      <c r="C128" s="375"/>
      <c r="D128" s="376"/>
      <c r="F128" s="360"/>
      <c r="G128" s="360"/>
      <c r="H128" s="360"/>
      <c r="I128" s="360"/>
      <c r="J128" s="360"/>
      <c r="K128" s="360"/>
      <c r="L128" s="360"/>
      <c r="M128" s="360"/>
      <c r="N128" s="360"/>
      <c r="O128" s="360"/>
      <c r="P128" s="360"/>
      <c r="Q128" s="360"/>
      <c r="R128" s="360"/>
      <c r="S128" s="361"/>
    </row>
    <row r="129" spans="1:19">
      <c r="A129" s="359"/>
      <c r="B129" s="369">
        <v>70</v>
      </c>
      <c r="C129" s="375"/>
      <c r="D129" s="376"/>
      <c r="F129" s="360"/>
      <c r="G129" s="360"/>
      <c r="H129" s="360"/>
      <c r="I129" s="360"/>
      <c r="J129" s="360"/>
      <c r="K129" s="360"/>
      <c r="L129" s="360"/>
      <c r="M129" s="360"/>
      <c r="N129" s="360"/>
      <c r="O129" s="360"/>
      <c r="P129" s="360"/>
      <c r="Q129" s="360"/>
      <c r="R129" s="360"/>
      <c r="S129" s="361"/>
    </row>
    <row r="130" spans="1:19">
      <c r="A130" s="359"/>
      <c r="B130" s="369">
        <v>71</v>
      </c>
      <c r="C130" s="375"/>
      <c r="D130" s="376"/>
      <c r="F130" s="360"/>
      <c r="G130" s="360"/>
      <c r="H130" s="360"/>
      <c r="I130" s="360"/>
      <c r="J130" s="360"/>
      <c r="K130" s="360"/>
      <c r="L130" s="360"/>
      <c r="M130" s="360"/>
      <c r="N130" s="360"/>
      <c r="O130" s="360"/>
      <c r="P130" s="360"/>
      <c r="Q130" s="360"/>
      <c r="R130" s="360"/>
      <c r="S130" s="361"/>
    </row>
    <row r="131" spans="1:19">
      <c r="A131" s="359"/>
      <c r="B131" s="369">
        <v>72</v>
      </c>
      <c r="C131" s="375"/>
      <c r="D131" s="376"/>
      <c r="F131" s="360"/>
      <c r="G131" s="360"/>
      <c r="H131" s="360"/>
      <c r="I131" s="360"/>
      <c r="J131" s="360"/>
      <c r="K131" s="360"/>
      <c r="L131" s="360"/>
      <c r="M131" s="360"/>
      <c r="N131" s="360"/>
      <c r="O131" s="360"/>
      <c r="P131" s="360"/>
      <c r="Q131" s="360"/>
      <c r="R131" s="360"/>
      <c r="S131" s="361"/>
    </row>
    <row r="132" spans="1:19">
      <c r="A132" s="359"/>
      <c r="B132" s="369">
        <v>73</v>
      </c>
      <c r="C132" s="375"/>
      <c r="D132" s="376"/>
      <c r="F132" s="360"/>
      <c r="G132" s="360"/>
      <c r="H132" s="360"/>
      <c r="I132" s="360"/>
      <c r="J132" s="360"/>
      <c r="K132" s="360"/>
      <c r="L132" s="360"/>
      <c r="M132" s="360"/>
      <c r="N132" s="360"/>
      <c r="O132" s="360"/>
      <c r="P132" s="360"/>
      <c r="Q132" s="360"/>
      <c r="R132" s="360"/>
      <c r="S132" s="361"/>
    </row>
    <row r="133" spans="1:19">
      <c r="A133" s="359"/>
      <c r="B133" s="369">
        <v>74</v>
      </c>
      <c r="C133" s="375"/>
      <c r="D133" s="376"/>
      <c r="F133" s="360"/>
      <c r="G133" s="360"/>
      <c r="H133" s="360"/>
      <c r="I133" s="360"/>
      <c r="J133" s="360"/>
      <c r="K133" s="360"/>
      <c r="L133" s="360"/>
      <c r="M133" s="360"/>
      <c r="N133" s="360"/>
      <c r="O133" s="360"/>
      <c r="P133" s="360"/>
      <c r="Q133" s="360"/>
      <c r="R133" s="360"/>
      <c r="S133" s="361"/>
    </row>
    <row r="134" spans="1:19">
      <c r="A134" s="359"/>
      <c r="B134" s="369">
        <v>75</v>
      </c>
      <c r="C134" s="375"/>
      <c r="D134" s="376"/>
      <c r="F134" s="360"/>
      <c r="G134" s="360"/>
      <c r="H134" s="360"/>
      <c r="I134" s="360"/>
      <c r="J134" s="360"/>
      <c r="K134" s="360"/>
      <c r="L134" s="360"/>
      <c r="M134" s="360"/>
      <c r="N134" s="360"/>
      <c r="O134" s="360"/>
      <c r="P134" s="360"/>
      <c r="Q134" s="360"/>
      <c r="R134" s="360"/>
      <c r="S134" s="361"/>
    </row>
    <row r="135" spans="1:19">
      <c r="A135" s="359"/>
      <c r="B135" s="369">
        <v>76</v>
      </c>
      <c r="C135" s="375"/>
      <c r="D135" s="376"/>
      <c r="F135" s="360"/>
      <c r="G135" s="360"/>
      <c r="H135" s="360"/>
      <c r="I135" s="360"/>
      <c r="J135" s="360"/>
      <c r="K135" s="360"/>
      <c r="L135" s="360"/>
      <c r="M135" s="360"/>
      <c r="N135" s="360"/>
      <c r="O135" s="360"/>
      <c r="P135" s="360"/>
      <c r="Q135" s="360"/>
      <c r="R135" s="360"/>
      <c r="S135" s="361"/>
    </row>
    <row r="136" spans="1:19">
      <c r="A136" s="359"/>
      <c r="B136" s="369">
        <v>77</v>
      </c>
      <c r="C136" s="375"/>
      <c r="D136" s="376"/>
      <c r="F136" s="360"/>
      <c r="G136" s="360"/>
      <c r="H136" s="360"/>
      <c r="I136" s="360"/>
      <c r="J136" s="360"/>
      <c r="K136" s="360"/>
      <c r="L136" s="360"/>
      <c r="M136" s="360"/>
      <c r="N136" s="360"/>
      <c r="O136" s="360"/>
      <c r="P136" s="360"/>
      <c r="Q136" s="360"/>
      <c r="R136" s="360"/>
      <c r="S136" s="361"/>
    </row>
    <row r="137" spans="1:19">
      <c r="A137" s="359"/>
      <c r="B137" s="369">
        <v>78</v>
      </c>
      <c r="C137" s="375"/>
      <c r="D137" s="376"/>
      <c r="F137" s="360"/>
      <c r="G137" s="360"/>
      <c r="H137" s="360"/>
      <c r="I137" s="360"/>
      <c r="J137" s="360"/>
      <c r="K137" s="360"/>
      <c r="L137" s="360"/>
      <c r="M137" s="360"/>
      <c r="N137" s="360"/>
      <c r="O137" s="360"/>
      <c r="P137" s="360"/>
      <c r="Q137" s="360"/>
      <c r="R137" s="360"/>
      <c r="S137" s="361"/>
    </row>
    <row r="138" spans="1:19">
      <c r="A138" s="359"/>
      <c r="B138" s="369">
        <v>79</v>
      </c>
      <c r="C138" s="375"/>
      <c r="D138" s="376"/>
      <c r="F138" s="360"/>
      <c r="G138" s="360"/>
      <c r="H138" s="360"/>
      <c r="I138" s="360"/>
      <c r="J138" s="360"/>
      <c r="K138" s="360"/>
      <c r="L138" s="360"/>
      <c r="M138" s="360"/>
      <c r="N138" s="360"/>
      <c r="O138" s="360"/>
      <c r="P138" s="360"/>
      <c r="Q138" s="360"/>
      <c r="R138" s="360"/>
      <c r="S138" s="361"/>
    </row>
    <row r="139" spans="1:19">
      <c r="A139" s="359"/>
      <c r="B139" s="369">
        <v>80</v>
      </c>
      <c r="C139" s="375"/>
      <c r="D139" s="376"/>
      <c r="F139" s="360"/>
      <c r="G139" s="360"/>
      <c r="H139" s="360"/>
      <c r="I139" s="360"/>
      <c r="J139" s="360"/>
      <c r="K139" s="360"/>
      <c r="L139" s="360"/>
      <c r="M139" s="360"/>
      <c r="N139" s="360"/>
      <c r="O139" s="360"/>
      <c r="P139" s="360"/>
      <c r="Q139" s="360"/>
      <c r="R139" s="360"/>
      <c r="S139" s="361"/>
    </row>
    <row r="140" spans="1:19">
      <c r="A140" s="359"/>
      <c r="B140" s="369">
        <v>81</v>
      </c>
      <c r="C140" s="375"/>
      <c r="D140" s="376"/>
      <c r="F140" s="360"/>
      <c r="G140" s="360"/>
      <c r="H140" s="360"/>
      <c r="I140" s="360"/>
      <c r="J140" s="360"/>
      <c r="K140" s="360"/>
      <c r="L140" s="360"/>
      <c r="M140" s="360"/>
      <c r="N140" s="360"/>
      <c r="O140" s="360"/>
      <c r="P140" s="360"/>
      <c r="Q140" s="360"/>
      <c r="R140" s="360"/>
      <c r="S140" s="361"/>
    </row>
    <row r="141" spans="1:19">
      <c r="A141" s="359"/>
      <c r="B141" s="369">
        <v>82</v>
      </c>
      <c r="C141" s="375"/>
      <c r="D141" s="376"/>
      <c r="F141" s="360"/>
      <c r="G141" s="360"/>
      <c r="H141" s="360"/>
      <c r="I141" s="360"/>
      <c r="J141" s="360"/>
      <c r="K141" s="360"/>
      <c r="L141" s="360"/>
      <c r="M141" s="360"/>
      <c r="N141" s="360"/>
      <c r="O141" s="360"/>
      <c r="P141" s="360"/>
      <c r="Q141" s="360"/>
      <c r="R141" s="360"/>
      <c r="S141" s="361"/>
    </row>
    <row r="142" spans="1:19">
      <c r="A142" s="359"/>
      <c r="B142" s="369">
        <v>83</v>
      </c>
      <c r="C142" s="375"/>
      <c r="D142" s="376"/>
      <c r="F142" s="360"/>
      <c r="G142" s="360"/>
      <c r="H142" s="360"/>
      <c r="I142" s="360"/>
      <c r="J142" s="360"/>
      <c r="K142" s="360"/>
      <c r="L142" s="360"/>
      <c r="M142" s="360"/>
      <c r="N142" s="360"/>
      <c r="O142" s="360"/>
      <c r="P142" s="360"/>
      <c r="Q142" s="360"/>
      <c r="R142" s="360"/>
      <c r="S142" s="361"/>
    </row>
    <row r="143" spans="1:19">
      <c r="A143" s="359"/>
      <c r="B143" s="369">
        <v>84</v>
      </c>
      <c r="C143" s="375"/>
      <c r="D143" s="376"/>
      <c r="F143" s="360"/>
      <c r="G143" s="360"/>
      <c r="H143" s="360"/>
      <c r="I143" s="360"/>
      <c r="J143" s="360"/>
      <c r="K143" s="360"/>
      <c r="L143" s="360"/>
      <c r="M143" s="360"/>
      <c r="N143" s="360"/>
      <c r="O143" s="360"/>
      <c r="P143" s="360"/>
      <c r="Q143" s="360"/>
      <c r="R143" s="360"/>
      <c r="S143" s="361"/>
    </row>
    <row r="144" spans="1:19">
      <c r="A144" s="359"/>
      <c r="B144" s="369">
        <v>85</v>
      </c>
      <c r="C144" s="375"/>
      <c r="D144" s="376"/>
      <c r="F144" s="360"/>
      <c r="G144" s="360"/>
      <c r="H144" s="360"/>
      <c r="I144" s="360"/>
      <c r="J144" s="360"/>
      <c r="K144" s="360"/>
      <c r="L144" s="360"/>
      <c r="M144" s="360"/>
      <c r="N144" s="360"/>
      <c r="O144" s="360"/>
      <c r="P144" s="360"/>
      <c r="Q144" s="360"/>
      <c r="R144" s="360"/>
      <c r="S144" s="361"/>
    </row>
    <row r="145" spans="1:19">
      <c r="A145" s="359"/>
      <c r="B145" s="369">
        <v>86</v>
      </c>
      <c r="C145" s="375"/>
      <c r="D145" s="376"/>
      <c r="F145" s="360"/>
      <c r="G145" s="360"/>
      <c r="H145" s="360"/>
      <c r="I145" s="360"/>
      <c r="J145" s="360"/>
      <c r="K145" s="360"/>
      <c r="L145" s="360"/>
      <c r="M145" s="360"/>
      <c r="N145" s="360"/>
      <c r="O145" s="360"/>
      <c r="P145" s="360"/>
      <c r="Q145" s="360"/>
      <c r="R145" s="360"/>
      <c r="S145" s="361"/>
    </row>
    <row r="146" spans="1:19">
      <c r="A146" s="359"/>
      <c r="B146" s="369">
        <v>87</v>
      </c>
      <c r="C146" s="375"/>
      <c r="D146" s="376"/>
      <c r="F146" s="360"/>
      <c r="G146" s="360"/>
      <c r="H146" s="360"/>
      <c r="I146" s="360"/>
      <c r="J146" s="360"/>
      <c r="K146" s="360"/>
      <c r="L146" s="360"/>
      <c r="M146" s="360"/>
      <c r="N146" s="360"/>
      <c r="O146" s="360"/>
      <c r="P146" s="360"/>
      <c r="Q146" s="360"/>
      <c r="R146" s="360"/>
      <c r="S146" s="361"/>
    </row>
    <row r="147" spans="1:19">
      <c r="A147" s="359"/>
      <c r="B147" s="369">
        <v>88</v>
      </c>
      <c r="C147" s="375"/>
      <c r="D147" s="376"/>
      <c r="F147" s="360"/>
      <c r="G147" s="360"/>
      <c r="H147" s="360"/>
      <c r="I147" s="360"/>
      <c r="J147" s="360"/>
      <c r="K147" s="360"/>
      <c r="L147" s="360"/>
      <c r="M147" s="360"/>
      <c r="N147" s="360"/>
      <c r="O147" s="360"/>
      <c r="P147" s="360"/>
      <c r="Q147" s="360"/>
      <c r="R147" s="360"/>
      <c r="S147" s="361"/>
    </row>
    <row r="148" spans="1:19">
      <c r="A148" s="359"/>
      <c r="B148" s="369">
        <v>89</v>
      </c>
      <c r="C148" s="375"/>
      <c r="D148" s="376"/>
      <c r="F148" s="360"/>
      <c r="G148" s="360"/>
      <c r="H148" s="360"/>
      <c r="I148" s="360"/>
      <c r="J148" s="360"/>
      <c r="K148" s="360"/>
      <c r="L148" s="360"/>
      <c r="M148" s="360"/>
      <c r="N148" s="360"/>
      <c r="O148" s="360"/>
      <c r="P148" s="360"/>
      <c r="Q148" s="360"/>
      <c r="R148" s="360"/>
      <c r="S148" s="361"/>
    </row>
    <row r="149" spans="1:19">
      <c r="A149" s="359"/>
      <c r="B149" s="369">
        <v>90</v>
      </c>
      <c r="C149" s="375"/>
      <c r="D149" s="376"/>
      <c r="F149" s="360"/>
      <c r="G149" s="360"/>
      <c r="H149" s="360"/>
      <c r="I149" s="360"/>
      <c r="J149" s="360"/>
      <c r="K149" s="360"/>
      <c r="L149" s="360"/>
      <c r="M149" s="360"/>
      <c r="N149" s="360"/>
      <c r="O149" s="360"/>
      <c r="P149" s="360"/>
      <c r="Q149" s="360"/>
      <c r="R149" s="360"/>
      <c r="S149" s="361"/>
    </row>
    <row r="150" spans="1:19">
      <c r="A150" s="359"/>
      <c r="B150" s="369">
        <v>91</v>
      </c>
      <c r="C150" s="375"/>
      <c r="D150" s="376"/>
      <c r="F150" s="360"/>
      <c r="G150" s="360"/>
      <c r="H150" s="360"/>
      <c r="I150" s="360"/>
      <c r="J150" s="360"/>
      <c r="K150" s="360"/>
      <c r="L150" s="360"/>
      <c r="M150" s="360"/>
      <c r="N150" s="360"/>
      <c r="O150" s="360"/>
      <c r="P150" s="360"/>
      <c r="Q150" s="360"/>
      <c r="R150" s="360"/>
      <c r="S150" s="361"/>
    </row>
    <row r="151" spans="1:19">
      <c r="A151" s="359"/>
      <c r="B151" s="369">
        <v>92</v>
      </c>
      <c r="C151" s="375"/>
      <c r="D151" s="376"/>
      <c r="F151" s="360"/>
      <c r="G151" s="360"/>
      <c r="H151" s="360"/>
      <c r="I151" s="360"/>
      <c r="J151" s="360"/>
      <c r="K151" s="360"/>
      <c r="L151" s="360"/>
      <c r="M151" s="360"/>
      <c r="N151" s="360"/>
      <c r="O151" s="360"/>
      <c r="P151" s="360"/>
      <c r="Q151" s="360"/>
      <c r="R151" s="360"/>
      <c r="S151" s="361"/>
    </row>
    <row r="152" spans="1:19">
      <c r="A152" s="359"/>
      <c r="B152" s="369">
        <v>93</v>
      </c>
      <c r="C152" s="375"/>
      <c r="D152" s="376"/>
      <c r="F152" s="360"/>
      <c r="G152" s="360"/>
      <c r="H152" s="360"/>
      <c r="I152" s="360"/>
      <c r="J152" s="360"/>
      <c r="K152" s="360"/>
      <c r="L152" s="360"/>
      <c r="M152" s="360"/>
      <c r="N152" s="360"/>
      <c r="O152" s="360"/>
      <c r="P152" s="360"/>
      <c r="Q152" s="360"/>
      <c r="R152" s="360"/>
      <c r="S152" s="361"/>
    </row>
    <row r="153" spans="1:19">
      <c r="A153" s="359"/>
      <c r="B153" s="369">
        <v>94</v>
      </c>
      <c r="C153" s="375"/>
      <c r="D153" s="376"/>
      <c r="F153" s="360"/>
      <c r="G153" s="360"/>
      <c r="H153" s="360"/>
      <c r="I153" s="360"/>
      <c r="J153" s="360"/>
      <c r="K153" s="360"/>
      <c r="L153" s="360"/>
      <c r="M153" s="360"/>
      <c r="N153" s="360"/>
      <c r="O153" s="360"/>
      <c r="P153" s="360"/>
      <c r="Q153" s="360"/>
      <c r="R153" s="360"/>
      <c r="S153" s="361"/>
    </row>
    <row r="154" spans="1:19">
      <c r="A154" s="359"/>
      <c r="B154" s="369">
        <v>95</v>
      </c>
      <c r="C154" s="375"/>
      <c r="D154" s="376"/>
      <c r="F154" s="360"/>
      <c r="G154" s="360"/>
      <c r="H154" s="360"/>
      <c r="I154" s="360"/>
      <c r="J154" s="360"/>
      <c r="K154" s="360"/>
      <c r="L154" s="360"/>
      <c r="M154" s="360"/>
      <c r="N154" s="360"/>
      <c r="O154" s="360"/>
      <c r="P154" s="360"/>
      <c r="Q154" s="360"/>
      <c r="R154" s="360"/>
      <c r="S154" s="361"/>
    </row>
    <row r="155" spans="1:19">
      <c r="A155" s="359"/>
      <c r="B155" s="369">
        <v>96</v>
      </c>
      <c r="C155" s="375"/>
      <c r="D155" s="376"/>
      <c r="F155" s="360"/>
      <c r="G155" s="360"/>
      <c r="H155" s="360"/>
      <c r="I155" s="360"/>
      <c r="J155" s="360"/>
      <c r="K155" s="360"/>
      <c r="L155" s="360"/>
      <c r="M155" s="360"/>
      <c r="N155" s="360"/>
      <c r="O155" s="360"/>
      <c r="P155" s="360"/>
      <c r="Q155" s="360"/>
      <c r="R155" s="360"/>
      <c r="S155" s="361"/>
    </row>
    <row r="156" spans="1:19">
      <c r="A156" s="359"/>
      <c r="B156" s="369">
        <v>97</v>
      </c>
      <c r="C156" s="375"/>
      <c r="D156" s="376"/>
      <c r="F156" s="360"/>
      <c r="G156" s="360"/>
      <c r="H156" s="360"/>
      <c r="I156" s="360"/>
      <c r="J156" s="360"/>
      <c r="K156" s="360"/>
      <c r="L156" s="360"/>
      <c r="M156" s="360"/>
      <c r="N156" s="360"/>
      <c r="O156" s="360"/>
      <c r="P156" s="360"/>
      <c r="Q156" s="360"/>
      <c r="R156" s="360"/>
      <c r="S156" s="361"/>
    </row>
    <row r="157" spans="1:19">
      <c r="A157" s="359"/>
      <c r="B157" s="369">
        <v>98</v>
      </c>
      <c r="C157" s="375"/>
      <c r="D157" s="376"/>
      <c r="F157" s="360"/>
      <c r="G157" s="360"/>
      <c r="H157" s="360"/>
      <c r="I157" s="360"/>
      <c r="J157" s="360"/>
      <c r="K157" s="360"/>
      <c r="L157" s="360"/>
      <c r="M157" s="360"/>
      <c r="N157" s="360"/>
      <c r="O157" s="360"/>
      <c r="P157" s="360"/>
      <c r="Q157" s="360"/>
      <c r="R157" s="360"/>
      <c r="S157" s="361"/>
    </row>
    <row r="158" spans="1:19">
      <c r="A158" s="359"/>
      <c r="B158" s="369">
        <v>99</v>
      </c>
      <c r="C158" s="375"/>
      <c r="D158" s="376"/>
      <c r="F158" s="360"/>
      <c r="G158" s="360"/>
      <c r="H158" s="360"/>
      <c r="I158" s="360"/>
      <c r="J158" s="360"/>
      <c r="K158" s="360"/>
      <c r="L158" s="360"/>
      <c r="M158" s="360"/>
      <c r="N158" s="360"/>
      <c r="O158" s="360"/>
      <c r="P158" s="360"/>
      <c r="Q158" s="360"/>
      <c r="R158" s="360"/>
      <c r="S158" s="361"/>
    </row>
    <row r="159" spans="1:19">
      <c r="A159" s="359"/>
      <c r="B159" s="369">
        <v>100</v>
      </c>
      <c r="C159" s="375"/>
      <c r="D159" s="376"/>
      <c r="F159" s="360"/>
      <c r="G159" s="360"/>
      <c r="H159" s="360"/>
      <c r="I159" s="360"/>
      <c r="J159" s="360"/>
      <c r="K159" s="360"/>
      <c r="L159" s="360"/>
      <c r="M159" s="360"/>
      <c r="N159" s="360"/>
      <c r="O159" s="360"/>
      <c r="P159" s="360"/>
      <c r="Q159" s="360"/>
      <c r="R159" s="360"/>
      <c r="S159" s="361"/>
    </row>
    <row r="160" spans="1:19">
      <c r="A160" s="359"/>
      <c r="B160" s="369">
        <v>101</v>
      </c>
      <c r="C160" s="375"/>
      <c r="D160" s="376"/>
      <c r="F160" s="360"/>
      <c r="G160" s="360"/>
      <c r="H160" s="360"/>
      <c r="I160" s="360"/>
      <c r="J160" s="360"/>
      <c r="K160" s="360"/>
      <c r="L160" s="360"/>
      <c r="M160" s="360"/>
      <c r="N160" s="360"/>
      <c r="O160" s="360"/>
      <c r="P160" s="360"/>
      <c r="Q160" s="360"/>
      <c r="R160" s="360"/>
      <c r="S160" s="361"/>
    </row>
    <row r="161" spans="1:19">
      <c r="A161" s="359"/>
      <c r="B161" s="369">
        <v>102</v>
      </c>
      <c r="C161" s="375"/>
      <c r="D161" s="376"/>
      <c r="F161" s="360"/>
      <c r="G161" s="360"/>
      <c r="H161" s="360"/>
      <c r="I161" s="360"/>
      <c r="J161" s="360"/>
      <c r="K161" s="360"/>
      <c r="L161" s="360"/>
      <c r="M161" s="360"/>
      <c r="N161" s="360"/>
      <c r="O161" s="360"/>
      <c r="P161" s="360"/>
      <c r="Q161" s="360"/>
      <c r="R161" s="360"/>
      <c r="S161" s="361"/>
    </row>
    <row r="162" spans="1:19">
      <c r="A162" s="359"/>
      <c r="B162" s="369">
        <v>103</v>
      </c>
      <c r="C162" s="375"/>
      <c r="D162" s="376"/>
      <c r="F162" s="360"/>
      <c r="G162" s="360"/>
      <c r="H162" s="360"/>
      <c r="I162" s="360"/>
      <c r="J162" s="360"/>
      <c r="K162" s="360"/>
      <c r="L162" s="360"/>
      <c r="M162" s="360"/>
      <c r="N162" s="360"/>
      <c r="O162" s="360"/>
      <c r="P162" s="360"/>
      <c r="Q162" s="360"/>
      <c r="R162" s="360"/>
      <c r="S162" s="361"/>
    </row>
    <row r="163" spans="1:19">
      <c r="A163" s="359"/>
      <c r="B163" s="369">
        <v>104</v>
      </c>
      <c r="C163" s="375"/>
      <c r="D163" s="376"/>
      <c r="F163" s="360"/>
      <c r="G163" s="360"/>
      <c r="H163" s="360"/>
      <c r="I163" s="360"/>
      <c r="J163" s="360"/>
      <c r="K163" s="360"/>
      <c r="L163" s="360"/>
      <c r="M163" s="360"/>
      <c r="N163" s="360"/>
      <c r="O163" s="360"/>
      <c r="P163" s="360"/>
      <c r="Q163" s="360"/>
      <c r="R163" s="360"/>
      <c r="S163" s="361"/>
    </row>
    <row r="164" spans="1:19">
      <c r="A164" s="359"/>
      <c r="B164" s="369">
        <v>105</v>
      </c>
      <c r="C164" s="375"/>
      <c r="D164" s="376"/>
      <c r="F164" s="360"/>
      <c r="G164" s="360"/>
      <c r="H164" s="360"/>
      <c r="I164" s="360"/>
      <c r="J164" s="360"/>
      <c r="K164" s="360"/>
      <c r="L164" s="360"/>
      <c r="M164" s="360"/>
      <c r="N164" s="360"/>
      <c r="O164" s="360"/>
      <c r="P164" s="360"/>
      <c r="Q164" s="360"/>
      <c r="R164" s="360"/>
      <c r="S164" s="361"/>
    </row>
    <row r="165" spans="1:19">
      <c r="A165" s="359"/>
      <c r="B165" s="369">
        <v>106</v>
      </c>
      <c r="C165" s="375"/>
      <c r="D165" s="376"/>
      <c r="F165" s="360"/>
      <c r="G165" s="360"/>
      <c r="H165" s="360"/>
      <c r="I165" s="360"/>
      <c r="J165" s="360"/>
      <c r="K165" s="360"/>
      <c r="L165" s="360"/>
      <c r="M165" s="360"/>
      <c r="N165" s="360"/>
      <c r="O165" s="360"/>
      <c r="P165" s="360"/>
      <c r="Q165" s="360"/>
      <c r="R165" s="360"/>
      <c r="S165" s="361"/>
    </row>
    <row r="166" spans="1:19">
      <c r="A166" s="359"/>
      <c r="B166" s="369">
        <v>107</v>
      </c>
      <c r="C166" s="375"/>
      <c r="D166" s="376"/>
      <c r="F166" s="360"/>
      <c r="G166" s="360"/>
      <c r="H166" s="360"/>
      <c r="I166" s="360"/>
      <c r="J166" s="360"/>
      <c r="K166" s="360"/>
      <c r="L166" s="360"/>
      <c r="M166" s="360"/>
      <c r="N166" s="360"/>
      <c r="O166" s="360"/>
      <c r="P166" s="360"/>
      <c r="Q166" s="360"/>
      <c r="R166" s="360"/>
      <c r="S166" s="361"/>
    </row>
    <row r="167" spans="1:19">
      <c r="A167" s="359"/>
      <c r="B167" s="369">
        <v>108</v>
      </c>
      <c r="C167" s="375"/>
      <c r="D167" s="376"/>
      <c r="F167" s="360"/>
      <c r="G167" s="360"/>
      <c r="H167" s="360"/>
      <c r="I167" s="360"/>
      <c r="J167" s="360"/>
      <c r="K167" s="360"/>
      <c r="L167" s="360"/>
      <c r="M167" s="360"/>
      <c r="N167" s="360"/>
      <c r="O167" s="360"/>
      <c r="P167" s="360"/>
      <c r="Q167" s="360"/>
      <c r="R167" s="360"/>
      <c r="S167" s="361"/>
    </row>
    <row r="168" spans="1:19">
      <c r="A168" s="359"/>
      <c r="B168" s="369">
        <v>109</v>
      </c>
      <c r="C168" s="375"/>
      <c r="D168" s="376"/>
      <c r="F168" s="360"/>
      <c r="G168" s="360"/>
      <c r="H168" s="360"/>
      <c r="I168" s="360"/>
      <c r="J168" s="360"/>
      <c r="K168" s="360"/>
      <c r="L168" s="360"/>
      <c r="M168" s="360"/>
      <c r="N168" s="360"/>
      <c r="O168" s="360"/>
      <c r="P168" s="360"/>
      <c r="Q168" s="360"/>
      <c r="R168" s="360"/>
      <c r="S168" s="361"/>
    </row>
    <row r="169" spans="1:19">
      <c r="A169" s="359"/>
      <c r="B169" s="369">
        <v>110</v>
      </c>
      <c r="C169" s="375"/>
      <c r="D169" s="376"/>
      <c r="F169" s="360"/>
      <c r="G169" s="360"/>
      <c r="H169" s="360"/>
      <c r="I169" s="360"/>
      <c r="J169" s="360"/>
      <c r="K169" s="360"/>
      <c r="L169" s="360"/>
      <c r="M169" s="360"/>
      <c r="N169" s="360"/>
      <c r="O169" s="360"/>
      <c r="P169" s="360"/>
      <c r="Q169" s="360"/>
      <c r="R169" s="360"/>
      <c r="S169" s="361"/>
    </row>
    <row r="170" spans="1:19">
      <c r="A170" s="359"/>
      <c r="B170" s="369">
        <v>111</v>
      </c>
      <c r="C170" s="375"/>
      <c r="D170" s="376"/>
      <c r="F170" s="360"/>
      <c r="G170" s="360"/>
      <c r="H170" s="360"/>
      <c r="I170" s="360"/>
      <c r="J170" s="360"/>
      <c r="K170" s="360"/>
      <c r="L170" s="360"/>
      <c r="M170" s="360"/>
      <c r="N170" s="360"/>
      <c r="O170" s="360"/>
      <c r="P170" s="360"/>
      <c r="Q170" s="360"/>
      <c r="R170" s="360"/>
      <c r="S170" s="361"/>
    </row>
    <row r="171" spans="1:19">
      <c r="A171" s="359"/>
      <c r="B171" s="369">
        <v>112</v>
      </c>
      <c r="C171" s="375"/>
      <c r="D171" s="376"/>
      <c r="F171" s="360"/>
      <c r="G171" s="360"/>
      <c r="H171" s="360"/>
      <c r="I171" s="360"/>
      <c r="J171" s="360"/>
      <c r="K171" s="360"/>
      <c r="L171" s="360"/>
      <c r="M171" s="360"/>
      <c r="N171" s="360"/>
      <c r="O171" s="360"/>
      <c r="P171" s="360"/>
      <c r="Q171" s="360"/>
      <c r="R171" s="360"/>
      <c r="S171" s="361"/>
    </row>
    <row r="172" spans="1:19">
      <c r="A172" s="359"/>
      <c r="B172" s="369">
        <v>113</v>
      </c>
      <c r="C172" s="375"/>
      <c r="D172" s="376"/>
      <c r="F172" s="360"/>
      <c r="G172" s="360"/>
      <c r="H172" s="360"/>
      <c r="I172" s="360"/>
      <c r="J172" s="360"/>
      <c r="K172" s="360"/>
      <c r="L172" s="360"/>
      <c r="M172" s="360"/>
      <c r="N172" s="360"/>
      <c r="O172" s="360"/>
      <c r="P172" s="360"/>
      <c r="Q172" s="360"/>
      <c r="R172" s="360"/>
      <c r="S172" s="361"/>
    </row>
    <row r="173" spans="1:19">
      <c r="A173" s="359"/>
      <c r="B173" s="369">
        <v>114</v>
      </c>
      <c r="C173" s="375"/>
      <c r="D173" s="376"/>
      <c r="F173" s="360"/>
      <c r="G173" s="360"/>
      <c r="H173" s="360"/>
      <c r="I173" s="360"/>
      <c r="J173" s="360"/>
      <c r="K173" s="360"/>
      <c r="L173" s="360"/>
      <c r="M173" s="360"/>
      <c r="N173" s="360"/>
      <c r="O173" s="360"/>
      <c r="P173" s="360"/>
      <c r="Q173" s="360"/>
      <c r="R173" s="360"/>
      <c r="S173" s="361"/>
    </row>
    <row r="174" spans="1:19">
      <c r="A174" s="359"/>
      <c r="B174" s="369">
        <v>115</v>
      </c>
      <c r="C174" s="375"/>
      <c r="D174" s="376"/>
      <c r="F174" s="360"/>
      <c r="G174" s="360"/>
      <c r="H174" s="360"/>
      <c r="I174" s="360"/>
      <c r="J174" s="360"/>
      <c r="K174" s="360"/>
      <c r="L174" s="360"/>
      <c r="M174" s="360"/>
      <c r="N174" s="360"/>
      <c r="O174" s="360"/>
      <c r="P174" s="360"/>
      <c r="Q174" s="360"/>
      <c r="R174" s="360"/>
      <c r="S174" s="361"/>
    </row>
    <row r="175" spans="1:19">
      <c r="A175" s="359"/>
      <c r="B175" s="369">
        <v>116</v>
      </c>
      <c r="C175" s="375"/>
      <c r="D175" s="376"/>
      <c r="F175" s="360"/>
      <c r="G175" s="360"/>
      <c r="H175" s="360"/>
      <c r="I175" s="360"/>
      <c r="J175" s="360"/>
      <c r="K175" s="360"/>
      <c r="L175" s="360"/>
      <c r="M175" s="360"/>
      <c r="N175" s="360"/>
      <c r="O175" s="360"/>
      <c r="P175" s="360"/>
      <c r="Q175" s="360"/>
      <c r="R175" s="360"/>
      <c r="S175" s="361"/>
    </row>
    <row r="176" spans="1:19">
      <c r="A176" s="359"/>
      <c r="B176" s="369">
        <v>117</v>
      </c>
      <c r="C176" s="375"/>
      <c r="D176" s="376"/>
      <c r="F176" s="360"/>
      <c r="G176" s="360"/>
      <c r="H176" s="360"/>
      <c r="I176" s="360"/>
      <c r="J176" s="360"/>
      <c r="K176" s="360"/>
      <c r="L176" s="360"/>
      <c r="M176" s="360"/>
      <c r="N176" s="360"/>
      <c r="O176" s="360"/>
      <c r="P176" s="360"/>
      <c r="Q176" s="360"/>
      <c r="R176" s="360"/>
      <c r="S176" s="361"/>
    </row>
    <row r="177" spans="1:19">
      <c r="A177" s="359"/>
      <c r="B177" s="369">
        <v>118</v>
      </c>
      <c r="C177" s="375"/>
      <c r="D177" s="376"/>
      <c r="F177" s="360"/>
      <c r="G177" s="360"/>
      <c r="H177" s="360"/>
      <c r="I177" s="360"/>
      <c r="J177" s="360"/>
      <c r="K177" s="360"/>
      <c r="L177" s="360"/>
      <c r="M177" s="360"/>
      <c r="N177" s="360"/>
      <c r="O177" s="360"/>
      <c r="P177" s="360"/>
      <c r="Q177" s="360"/>
      <c r="R177" s="360"/>
      <c r="S177" s="361"/>
    </row>
    <row r="178" spans="1:19">
      <c r="A178" s="359"/>
      <c r="B178" s="369">
        <v>119</v>
      </c>
      <c r="C178" s="375"/>
      <c r="D178" s="376"/>
      <c r="F178" s="360"/>
      <c r="G178" s="360"/>
      <c r="H178" s="360"/>
      <c r="I178" s="360"/>
      <c r="J178" s="360"/>
      <c r="K178" s="360"/>
      <c r="L178" s="360"/>
      <c r="M178" s="360"/>
      <c r="N178" s="360"/>
      <c r="O178" s="360"/>
      <c r="P178" s="360"/>
      <c r="Q178" s="360"/>
      <c r="R178" s="360"/>
      <c r="S178" s="361"/>
    </row>
    <row r="179" spans="1:19">
      <c r="A179" s="359"/>
      <c r="B179" s="369">
        <v>120</v>
      </c>
      <c r="C179" s="375"/>
      <c r="D179" s="376"/>
      <c r="F179" s="360"/>
      <c r="G179" s="360"/>
      <c r="H179" s="360"/>
      <c r="I179" s="360"/>
      <c r="J179" s="360"/>
      <c r="K179" s="360"/>
      <c r="L179" s="360"/>
      <c r="M179" s="360"/>
      <c r="N179" s="360"/>
      <c r="O179" s="360"/>
      <c r="P179" s="360"/>
      <c r="Q179" s="360"/>
      <c r="R179" s="360"/>
      <c r="S179" s="361"/>
    </row>
    <row r="180" spans="1:19">
      <c r="A180" s="360"/>
      <c r="B180" s="369">
        <v>121</v>
      </c>
      <c r="C180" s="375"/>
      <c r="D180" s="376"/>
      <c r="F180" s="360"/>
      <c r="G180" s="360"/>
      <c r="H180" s="360"/>
      <c r="I180" s="360"/>
      <c r="J180" s="360"/>
      <c r="K180" s="360"/>
      <c r="L180" s="360"/>
      <c r="M180" s="360"/>
      <c r="N180" s="360"/>
      <c r="O180" s="360"/>
      <c r="P180" s="360"/>
      <c r="Q180" s="360"/>
      <c r="R180" s="360"/>
      <c r="S180" s="361"/>
    </row>
    <row r="181" spans="1:19">
      <c r="B181" s="369">
        <v>122</v>
      </c>
      <c r="C181" s="375"/>
      <c r="D181" s="376"/>
      <c r="S181" s="294"/>
    </row>
    <row r="182" spans="1:19">
      <c r="B182" s="369">
        <v>123</v>
      </c>
      <c r="C182" s="375"/>
      <c r="D182" s="376"/>
      <c r="S182" s="294"/>
    </row>
    <row r="183" spans="1:19">
      <c r="B183" s="369">
        <v>124</v>
      </c>
      <c r="C183" s="375"/>
      <c r="D183" s="376"/>
      <c r="S183" s="294"/>
    </row>
    <row r="184" spans="1:19">
      <c r="B184" s="369">
        <v>125</v>
      </c>
      <c r="C184" s="375"/>
      <c r="D184" s="376"/>
      <c r="S184" s="294"/>
    </row>
    <row r="185" spans="1:19">
      <c r="B185" s="369">
        <v>126</v>
      </c>
      <c r="C185" s="375"/>
      <c r="D185" s="376"/>
      <c r="S185" s="294"/>
    </row>
    <row r="186" spans="1:19">
      <c r="B186" s="369">
        <v>127</v>
      </c>
      <c r="C186" s="375"/>
      <c r="D186" s="376"/>
      <c r="S186" s="294"/>
    </row>
    <row r="187" spans="1:19">
      <c r="B187" s="369">
        <v>128</v>
      </c>
      <c r="C187" s="375"/>
      <c r="D187" s="376"/>
      <c r="S187" s="294"/>
    </row>
    <row r="188" spans="1:19">
      <c r="B188" s="369">
        <v>129</v>
      </c>
      <c r="C188" s="375"/>
      <c r="D188" s="376"/>
      <c r="S188" s="294"/>
    </row>
    <row r="189" spans="1:19">
      <c r="B189" s="369">
        <v>130</v>
      </c>
      <c r="C189" s="375"/>
      <c r="D189" s="376"/>
      <c r="S189" s="294"/>
    </row>
    <row r="190" spans="1:19">
      <c r="B190" s="369">
        <v>131</v>
      </c>
      <c r="C190" s="375"/>
      <c r="D190" s="376"/>
      <c r="S190" s="294"/>
    </row>
    <row r="191" spans="1:19">
      <c r="B191" s="369">
        <v>132</v>
      </c>
      <c r="C191" s="375"/>
      <c r="D191" s="376"/>
      <c r="S191" s="294"/>
    </row>
    <row r="192" spans="1:19">
      <c r="B192" s="369">
        <v>133</v>
      </c>
      <c r="C192" s="375"/>
      <c r="D192" s="376"/>
      <c r="S192" s="294"/>
    </row>
    <row r="193" spans="2:19">
      <c r="B193" s="369">
        <v>134</v>
      </c>
      <c r="C193" s="375"/>
      <c r="D193" s="376"/>
      <c r="S193" s="294"/>
    </row>
    <row r="194" spans="2:19">
      <c r="B194" s="369">
        <v>135</v>
      </c>
      <c r="C194" s="375"/>
      <c r="D194" s="376"/>
      <c r="S194" s="294"/>
    </row>
    <row r="195" spans="2:19">
      <c r="B195" s="369">
        <v>136</v>
      </c>
      <c r="C195" s="375"/>
      <c r="D195" s="376"/>
      <c r="S195" s="294"/>
    </row>
    <row r="196" spans="2:19">
      <c r="B196" s="369">
        <v>137</v>
      </c>
      <c r="C196" s="375"/>
      <c r="D196" s="376"/>
      <c r="S196" s="294"/>
    </row>
    <row r="197" spans="2:19">
      <c r="B197" s="369">
        <v>138</v>
      </c>
      <c r="C197" s="375"/>
      <c r="D197" s="376"/>
      <c r="S197" s="294"/>
    </row>
    <row r="198" spans="2:19">
      <c r="B198" s="369">
        <v>139</v>
      </c>
      <c r="C198" s="375"/>
      <c r="D198" s="376"/>
      <c r="S198" s="294"/>
    </row>
    <row r="199" spans="2:19">
      <c r="B199" s="369">
        <v>140</v>
      </c>
      <c r="C199" s="375"/>
      <c r="D199" s="376"/>
      <c r="S199" s="294"/>
    </row>
    <row r="200" spans="2:19">
      <c r="B200" s="369">
        <v>141</v>
      </c>
      <c r="C200" s="375"/>
      <c r="D200" s="376"/>
      <c r="S200" s="294"/>
    </row>
    <row r="201" spans="2:19">
      <c r="B201" s="369">
        <v>142</v>
      </c>
      <c r="C201" s="375"/>
      <c r="D201" s="376"/>
      <c r="S201" s="294"/>
    </row>
    <row r="202" spans="2:19">
      <c r="B202" s="369">
        <v>143</v>
      </c>
      <c r="C202" s="375"/>
      <c r="D202" s="376"/>
      <c r="S202" s="294"/>
    </row>
    <row r="203" spans="2:19">
      <c r="B203" s="369">
        <v>144</v>
      </c>
      <c r="C203" s="375"/>
      <c r="D203" s="376"/>
      <c r="S203" s="294"/>
    </row>
    <row r="204" spans="2:19">
      <c r="B204" s="369">
        <v>145</v>
      </c>
      <c r="C204" s="375"/>
      <c r="D204" s="376"/>
      <c r="S204" s="294"/>
    </row>
    <row r="205" spans="2:19">
      <c r="B205" s="369">
        <v>146</v>
      </c>
      <c r="C205" s="375"/>
      <c r="D205" s="376"/>
      <c r="S205" s="294"/>
    </row>
    <row r="206" spans="2:19">
      <c r="B206" s="369">
        <v>147</v>
      </c>
      <c r="C206" s="375"/>
      <c r="D206" s="376"/>
      <c r="S206" s="294"/>
    </row>
    <row r="207" spans="2:19">
      <c r="B207" s="369">
        <v>148</v>
      </c>
      <c r="C207" s="375"/>
      <c r="D207" s="376"/>
      <c r="S207" s="294"/>
    </row>
    <row r="208" spans="2:19">
      <c r="B208" s="369">
        <v>149</v>
      </c>
      <c r="C208" s="375"/>
      <c r="D208" s="376"/>
      <c r="S208" s="294"/>
    </row>
    <row r="209" spans="2:19">
      <c r="B209" s="369">
        <v>150</v>
      </c>
      <c r="C209" s="375"/>
      <c r="D209" s="376"/>
      <c r="S209" s="294"/>
    </row>
    <row r="210" spans="2:19">
      <c r="B210" s="369">
        <v>151</v>
      </c>
      <c r="C210" s="375"/>
      <c r="D210" s="376"/>
      <c r="S210" s="294"/>
    </row>
    <row r="211" spans="2:19">
      <c r="B211" s="369">
        <v>152</v>
      </c>
      <c r="C211" s="375"/>
      <c r="D211" s="376"/>
      <c r="S211" s="294"/>
    </row>
    <row r="212" spans="2:19">
      <c r="B212" s="369">
        <v>153</v>
      </c>
      <c r="C212" s="375"/>
      <c r="D212" s="376"/>
      <c r="S212" s="294"/>
    </row>
    <row r="213" spans="2:19">
      <c r="B213" s="369">
        <v>154</v>
      </c>
      <c r="C213" s="375"/>
      <c r="D213" s="376"/>
      <c r="S213" s="294"/>
    </row>
    <row r="214" spans="2:19">
      <c r="B214" s="369">
        <v>155</v>
      </c>
      <c r="C214" s="375"/>
      <c r="D214" s="376"/>
      <c r="S214" s="294"/>
    </row>
    <row r="215" spans="2:19">
      <c r="B215" s="369">
        <v>156</v>
      </c>
      <c r="C215" s="375"/>
      <c r="D215" s="376"/>
      <c r="S215" s="294"/>
    </row>
    <row r="216" spans="2:19">
      <c r="B216" s="369">
        <v>157</v>
      </c>
      <c r="C216" s="375"/>
      <c r="D216" s="376"/>
      <c r="S216" s="294"/>
    </row>
    <row r="217" spans="2:19">
      <c r="B217" s="369">
        <v>158</v>
      </c>
      <c r="C217" s="375"/>
      <c r="D217" s="376"/>
      <c r="S217" s="294"/>
    </row>
    <row r="218" spans="2:19">
      <c r="B218" s="369">
        <v>159</v>
      </c>
      <c r="C218" s="375"/>
      <c r="D218" s="376"/>
      <c r="S218" s="294"/>
    </row>
    <row r="219" spans="2:19">
      <c r="B219" s="369">
        <v>160</v>
      </c>
      <c r="C219" s="375"/>
      <c r="D219" s="376"/>
      <c r="S219" s="294"/>
    </row>
    <row r="220" spans="2:19">
      <c r="B220" s="369">
        <v>161</v>
      </c>
      <c r="C220" s="375"/>
      <c r="D220" s="376"/>
      <c r="S220" s="294"/>
    </row>
    <row r="221" spans="2:19">
      <c r="B221" s="369">
        <v>162</v>
      </c>
      <c r="C221" s="375"/>
      <c r="D221" s="376"/>
      <c r="S221" s="294"/>
    </row>
    <row r="222" spans="2:19">
      <c r="B222" s="369">
        <v>163</v>
      </c>
      <c r="C222" s="375"/>
      <c r="D222" s="376"/>
      <c r="S222" s="294"/>
    </row>
    <row r="223" spans="2:19">
      <c r="B223" s="369">
        <v>164</v>
      </c>
      <c r="C223" s="375"/>
      <c r="D223" s="376"/>
      <c r="S223" s="294"/>
    </row>
    <row r="224" spans="2:19">
      <c r="B224" s="369">
        <v>165</v>
      </c>
      <c r="C224" s="375"/>
      <c r="D224" s="376"/>
      <c r="S224" s="294"/>
    </row>
    <row r="225" spans="2:19">
      <c r="B225" s="369">
        <v>166</v>
      </c>
      <c r="C225" s="375"/>
      <c r="D225" s="376"/>
      <c r="S225" s="294"/>
    </row>
    <row r="226" spans="2:19">
      <c r="B226" s="369">
        <v>167</v>
      </c>
      <c r="C226" s="375"/>
      <c r="D226" s="376"/>
      <c r="S226" s="294"/>
    </row>
    <row r="227" spans="2:19">
      <c r="B227" s="369">
        <v>168</v>
      </c>
      <c r="C227" s="375"/>
      <c r="D227" s="376"/>
      <c r="S227" s="294"/>
    </row>
    <row r="228" spans="2:19">
      <c r="B228" s="369">
        <v>169</v>
      </c>
      <c r="C228" s="375"/>
      <c r="D228" s="376"/>
      <c r="S228" s="294"/>
    </row>
    <row r="229" spans="2:19">
      <c r="B229" s="369">
        <v>170</v>
      </c>
      <c r="C229" s="375"/>
      <c r="D229" s="376"/>
      <c r="S229" s="294"/>
    </row>
    <row r="230" spans="2:19">
      <c r="B230" s="369">
        <v>171</v>
      </c>
      <c r="C230" s="375"/>
      <c r="D230" s="376"/>
      <c r="S230" s="294"/>
    </row>
    <row r="231" spans="2:19">
      <c r="B231" s="369">
        <v>172</v>
      </c>
      <c r="C231" s="375"/>
      <c r="D231" s="384"/>
      <c r="S231" s="294"/>
    </row>
    <row r="232" spans="2:19">
      <c r="B232" s="369">
        <v>173</v>
      </c>
      <c r="C232" s="385"/>
      <c r="D232" s="384"/>
      <c r="S232" s="294"/>
    </row>
    <row r="233" spans="2:19">
      <c r="B233" s="369">
        <v>174</v>
      </c>
      <c r="C233" s="385"/>
      <c r="D233" s="384"/>
      <c r="S233" s="294"/>
    </row>
    <row r="234" spans="2:19">
      <c r="B234" s="369">
        <v>175</v>
      </c>
      <c r="C234" s="385"/>
      <c r="D234" s="384"/>
      <c r="S234" s="294"/>
    </row>
    <row r="235" spans="2:19">
      <c r="B235" s="369">
        <v>176</v>
      </c>
      <c r="C235" s="385"/>
      <c r="D235" s="384"/>
      <c r="S235" s="294"/>
    </row>
    <row r="236" spans="2:19">
      <c r="B236" s="369">
        <v>177</v>
      </c>
      <c r="C236" s="385"/>
      <c r="D236" s="384"/>
      <c r="S236" s="294"/>
    </row>
    <row r="237" spans="2:19">
      <c r="B237" s="369">
        <v>178</v>
      </c>
      <c r="C237" s="385"/>
      <c r="D237" s="384"/>
      <c r="S237" s="294"/>
    </row>
    <row r="238" spans="2:19">
      <c r="B238" s="369">
        <v>179</v>
      </c>
      <c r="C238" s="385"/>
      <c r="D238" s="384"/>
      <c r="S238" s="294"/>
    </row>
    <row r="239" spans="2:19">
      <c r="B239" s="369">
        <v>180</v>
      </c>
      <c r="C239" s="385"/>
      <c r="D239" s="384"/>
      <c r="S239" s="294"/>
    </row>
    <row r="240" spans="2:19">
      <c r="B240" s="369">
        <v>181</v>
      </c>
      <c r="C240" s="385"/>
      <c r="D240" s="384"/>
      <c r="S240" s="294"/>
    </row>
    <row r="241" spans="2:19">
      <c r="B241" s="369">
        <v>182</v>
      </c>
      <c r="C241" s="385"/>
      <c r="D241" s="384"/>
      <c r="S241" s="294"/>
    </row>
    <row r="242" spans="2:19">
      <c r="B242" s="369">
        <v>183</v>
      </c>
      <c r="C242" s="385"/>
      <c r="D242" s="384"/>
      <c r="S242" s="294"/>
    </row>
    <row r="243" spans="2:19">
      <c r="B243" s="369">
        <v>184</v>
      </c>
      <c r="C243" s="385"/>
      <c r="D243" s="384"/>
      <c r="S243" s="294"/>
    </row>
    <row r="244" spans="2:19">
      <c r="B244" s="369">
        <v>185</v>
      </c>
      <c r="C244" s="385"/>
      <c r="D244" s="384"/>
      <c r="S244" s="294"/>
    </row>
    <row r="245" spans="2:19">
      <c r="B245" s="369">
        <v>186</v>
      </c>
      <c r="C245" s="385"/>
      <c r="D245" s="384"/>
      <c r="S245" s="294"/>
    </row>
    <row r="246" spans="2:19">
      <c r="B246" s="369">
        <v>187</v>
      </c>
      <c r="C246" s="385"/>
      <c r="D246" s="384"/>
      <c r="S246" s="294"/>
    </row>
    <row r="247" spans="2:19">
      <c r="B247" s="369">
        <v>188</v>
      </c>
      <c r="C247" s="385"/>
      <c r="D247" s="384"/>
      <c r="S247" s="294"/>
    </row>
    <row r="248" spans="2:19">
      <c r="B248" s="369">
        <v>189</v>
      </c>
      <c r="C248" s="385"/>
      <c r="D248" s="384"/>
      <c r="S248" s="294"/>
    </row>
    <row r="249" spans="2:19">
      <c r="B249" s="369">
        <v>190</v>
      </c>
      <c r="C249" s="385"/>
      <c r="D249" s="384"/>
      <c r="S249" s="294"/>
    </row>
    <row r="250" spans="2:19">
      <c r="B250" s="369">
        <v>191</v>
      </c>
      <c r="C250" s="385"/>
      <c r="D250" s="384"/>
      <c r="S250" s="294"/>
    </row>
    <row r="251" spans="2:19">
      <c r="B251" s="369">
        <v>192</v>
      </c>
      <c r="C251" s="385"/>
      <c r="D251" s="384"/>
      <c r="S251" s="294"/>
    </row>
    <row r="252" spans="2:19">
      <c r="B252" s="369">
        <v>193</v>
      </c>
      <c r="C252" s="385"/>
      <c r="D252" s="384"/>
      <c r="S252" s="294"/>
    </row>
    <row r="253" spans="2:19">
      <c r="B253" s="369">
        <v>194</v>
      </c>
      <c r="C253" s="385"/>
      <c r="D253" s="384"/>
      <c r="S253" s="294"/>
    </row>
    <row r="254" spans="2:19">
      <c r="B254" s="369">
        <v>195</v>
      </c>
      <c r="C254" s="385"/>
      <c r="D254" s="384"/>
      <c r="S254" s="294"/>
    </row>
    <row r="255" spans="2:19">
      <c r="B255" s="369">
        <v>196</v>
      </c>
      <c r="C255" s="385"/>
      <c r="D255" s="384"/>
      <c r="S255" s="294"/>
    </row>
    <row r="256" spans="2:19">
      <c r="B256" s="369">
        <v>197</v>
      </c>
      <c r="C256" s="385"/>
      <c r="D256" s="384"/>
      <c r="S256" s="294"/>
    </row>
    <row r="257" spans="2:19">
      <c r="B257" s="369">
        <v>198</v>
      </c>
      <c r="C257" s="385"/>
      <c r="D257" s="384"/>
      <c r="S257" s="294"/>
    </row>
    <row r="258" spans="2:19">
      <c r="B258" s="369">
        <v>199</v>
      </c>
      <c r="C258" s="385"/>
      <c r="D258" s="384"/>
      <c r="S258" s="294"/>
    </row>
    <row r="259" spans="2:19">
      <c r="B259" s="369">
        <v>200</v>
      </c>
      <c r="C259" s="385"/>
      <c r="D259" s="384"/>
      <c r="S259" s="294"/>
    </row>
    <row r="260" spans="2:19">
      <c r="B260" s="369">
        <v>201</v>
      </c>
      <c r="C260" s="385"/>
      <c r="D260" s="384"/>
      <c r="S260" s="294"/>
    </row>
    <row r="261" spans="2:19">
      <c r="B261" s="369">
        <v>202</v>
      </c>
      <c r="C261" s="385"/>
      <c r="D261" s="384"/>
      <c r="S261" s="294"/>
    </row>
    <row r="262" spans="2:19">
      <c r="B262" s="369">
        <v>203</v>
      </c>
      <c r="C262" s="385"/>
      <c r="D262" s="384"/>
      <c r="S262" s="294"/>
    </row>
    <row r="263" spans="2:19">
      <c r="B263" s="369">
        <v>204</v>
      </c>
      <c r="C263" s="385"/>
      <c r="D263" s="384"/>
      <c r="S263" s="294"/>
    </row>
    <row r="264" spans="2:19">
      <c r="B264" s="369">
        <v>205</v>
      </c>
      <c r="C264" s="385"/>
      <c r="D264" s="384"/>
      <c r="S264" s="294"/>
    </row>
    <row r="265" spans="2:19">
      <c r="B265" s="369">
        <v>206</v>
      </c>
      <c r="C265" s="385"/>
      <c r="D265" s="384"/>
      <c r="S265" s="294"/>
    </row>
    <row r="266" spans="2:19">
      <c r="B266" s="369">
        <v>207</v>
      </c>
      <c r="C266" s="385"/>
      <c r="D266" s="384"/>
      <c r="S266" s="294"/>
    </row>
    <row r="267" spans="2:19">
      <c r="B267" s="369">
        <v>208</v>
      </c>
      <c r="C267" s="385"/>
      <c r="D267" s="384"/>
      <c r="S267" s="294"/>
    </row>
    <row r="268" spans="2:19">
      <c r="B268" s="369">
        <v>209</v>
      </c>
      <c r="C268" s="385"/>
      <c r="D268" s="384"/>
      <c r="S268" s="294"/>
    </row>
    <row r="269" spans="2:19">
      <c r="B269" s="369">
        <v>210</v>
      </c>
      <c r="C269" s="385"/>
      <c r="D269" s="384"/>
      <c r="S269" s="294"/>
    </row>
    <row r="270" spans="2:19">
      <c r="B270" s="369">
        <v>211</v>
      </c>
      <c r="C270" s="385"/>
      <c r="D270" s="384"/>
      <c r="S270" s="294"/>
    </row>
    <row r="271" spans="2:19">
      <c r="B271" s="369">
        <v>212</v>
      </c>
      <c r="C271" s="385"/>
      <c r="D271" s="384"/>
      <c r="S271" s="294"/>
    </row>
    <row r="272" spans="2:19">
      <c r="B272" s="369">
        <v>213</v>
      </c>
      <c r="C272" s="385"/>
      <c r="D272" s="384"/>
      <c r="S272" s="294"/>
    </row>
    <row r="273" spans="2:19">
      <c r="B273" s="369">
        <v>214</v>
      </c>
      <c r="C273" s="385"/>
      <c r="D273" s="384"/>
      <c r="S273" s="294"/>
    </row>
    <row r="274" spans="2:19">
      <c r="B274" s="369">
        <v>215</v>
      </c>
      <c r="C274" s="385"/>
      <c r="D274" s="384"/>
      <c r="S274" s="294"/>
    </row>
    <row r="275" spans="2:19">
      <c r="B275" s="369">
        <v>216</v>
      </c>
      <c r="C275" s="385"/>
      <c r="D275" s="384"/>
      <c r="S275" s="294"/>
    </row>
    <row r="276" spans="2:19">
      <c r="B276" s="369">
        <v>217</v>
      </c>
      <c r="C276" s="385"/>
      <c r="D276" s="384"/>
      <c r="S276" s="294"/>
    </row>
    <row r="277" spans="2:19">
      <c r="B277" s="369">
        <v>218</v>
      </c>
      <c r="C277" s="385"/>
      <c r="D277" s="384"/>
      <c r="S277" s="294"/>
    </row>
    <row r="278" spans="2:19">
      <c r="B278" s="369">
        <v>219</v>
      </c>
      <c r="C278" s="385"/>
      <c r="D278" s="384"/>
      <c r="S278" s="294"/>
    </row>
    <row r="279" spans="2:19">
      <c r="B279" s="369">
        <v>220</v>
      </c>
      <c r="C279" s="385"/>
      <c r="D279" s="384"/>
      <c r="S279" s="294"/>
    </row>
    <row r="280" spans="2:19">
      <c r="B280" s="369">
        <v>221</v>
      </c>
      <c r="C280" s="385"/>
      <c r="D280" s="384"/>
      <c r="S280" s="294"/>
    </row>
    <row r="281" spans="2:19">
      <c r="B281" s="369">
        <v>222</v>
      </c>
      <c r="C281" s="385"/>
      <c r="D281" s="384"/>
      <c r="S281" s="294"/>
    </row>
    <row r="282" spans="2:19">
      <c r="B282" s="369">
        <v>223</v>
      </c>
      <c r="C282" s="385"/>
      <c r="D282" s="384"/>
      <c r="S282" s="294"/>
    </row>
    <row r="283" spans="2:19">
      <c r="B283" s="369">
        <v>224</v>
      </c>
      <c r="C283" s="385"/>
      <c r="D283" s="384"/>
      <c r="S283" s="294"/>
    </row>
    <row r="284" spans="2:19">
      <c r="B284" s="369">
        <v>225</v>
      </c>
      <c r="C284" s="385"/>
      <c r="D284" s="384"/>
      <c r="S284" s="294"/>
    </row>
    <row r="285" spans="2:19">
      <c r="B285" s="369">
        <v>226</v>
      </c>
      <c r="C285" s="385"/>
      <c r="D285" s="384"/>
      <c r="S285" s="294"/>
    </row>
    <row r="286" spans="2:19">
      <c r="B286" s="369">
        <v>227</v>
      </c>
      <c r="C286" s="385"/>
      <c r="D286" s="384"/>
      <c r="S286" s="294"/>
    </row>
    <row r="287" spans="2:19">
      <c r="B287" s="369">
        <v>228</v>
      </c>
      <c r="C287" s="385"/>
      <c r="D287" s="384"/>
      <c r="S287" s="294"/>
    </row>
    <row r="288" spans="2:19">
      <c r="B288" s="369">
        <v>229</v>
      </c>
      <c r="C288" s="385"/>
      <c r="D288" s="384"/>
      <c r="S288" s="294"/>
    </row>
    <row r="289" spans="2:19">
      <c r="B289" s="369">
        <v>230</v>
      </c>
      <c r="C289" s="385"/>
      <c r="D289" s="384"/>
      <c r="S289" s="294"/>
    </row>
    <row r="290" spans="2:19">
      <c r="B290" s="369">
        <v>231</v>
      </c>
      <c r="C290" s="385"/>
      <c r="D290" s="384"/>
      <c r="S290" s="294"/>
    </row>
    <row r="291" spans="2:19">
      <c r="B291" s="369">
        <v>232</v>
      </c>
      <c r="C291" s="385"/>
      <c r="D291" s="384"/>
      <c r="S291" s="294"/>
    </row>
    <row r="292" spans="2:19">
      <c r="B292" s="369">
        <v>233</v>
      </c>
      <c r="C292" s="385"/>
      <c r="D292" s="384"/>
      <c r="S292" s="294"/>
    </row>
    <row r="293" spans="2:19">
      <c r="B293" s="369">
        <v>234</v>
      </c>
      <c r="C293" s="385"/>
      <c r="D293" s="384"/>
      <c r="S293" s="294"/>
    </row>
    <row r="294" spans="2:19">
      <c r="B294" s="369">
        <v>235</v>
      </c>
      <c r="C294" s="385"/>
      <c r="D294" s="384"/>
      <c r="S294" s="294"/>
    </row>
    <row r="295" spans="2:19">
      <c r="B295" s="369">
        <v>236</v>
      </c>
      <c r="C295" s="385"/>
      <c r="D295" s="384"/>
      <c r="S295" s="294"/>
    </row>
    <row r="296" spans="2:19">
      <c r="B296" s="369">
        <v>237</v>
      </c>
      <c r="C296" s="385"/>
      <c r="D296" s="384"/>
      <c r="S296" s="294"/>
    </row>
    <row r="297" spans="2:19">
      <c r="B297" s="369">
        <v>238</v>
      </c>
      <c r="C297" s="385"/>
      <c r="D297" s="384"/>
      <c r="S297" s="294"/>
    </row>
    <row r="298" spans="2:19">
      <c r="B298" s="369">
        <v>239</v>
      </c>
      <c r="C298" s="385"/>
      <c r="D298" s="384"/>
      <c r="S298" s="294"/>
    </row>
    <row r="299" spans="2:19">
      <c r="B299" s="369">
        <v>240</v>
      </c>
      <c r="C299" s="385"/>
      <c r="D299" s="384"/>
      <c r="S299" s="294"/>
    </row>
    <row r="300" spans="2:19">
      <c r="B300" s="369">
        <v>241</v>
      </c>
      <c r="C300" s="385"/>
      <c r="D300" s="384"/>
      <c r="S300" s="294"/>
    </row>
    <row r="301" spans="2:19">
      <c r="B301" s="369">
        <v>242</v>
      </c>
      <c r="C301" s="385"/>
      <c r="D301" s="384"/>
      <c r="S301" s="294"/>
    </row>
    <row r="302" spans="2:19">
      <c r="B302" s="369">
        <v>243</v>
      </c>
      <c r="C302" s="385"/>
      <c r="D302" s="384"/>
      <c r="S302" s="294"/>
    </row>
    <row r="303" spans="2:19">
      <c r="B303" s="369">
        <v>244</v>
      </c>
      <c r="C303" s="385"/>
      <c r="D303" s="384"/>
      <c r="S303" s="294"/>
    </row>
    <row r="304" spans="2:19">
      <c r="B304" s="369">
        <v>245</v>
      </c>
      <c r="C304" s="385"/>
      <c r="D304" s="384"/>
      <c r="S304" s="294"/>
    </row>
    <row r="305" spans="2:19">
      <c r="B305" s="369">
        <v>246</v>
      </c>
      <c r="C305" s="385"/>
      <c r="D305" s="384"/>
      <c r="S305" s="294"/>
    </row>
    <row r="306" spans="2:19">
      <c r="B306" s="369">
        <v>247</v>
      </c>
      <c r="C306" s="385"/>
      <c r="D306" s="384"/>
      <c r="S306" s="294"/>
    </row>
    <row r="307" spans="2:19">
      <c r="B307" s="369">
        <v>248</v>
      </c>
      <c r="C307" s="385"/>
      <c r="D307" s="384"/>
      <c r="S307" s="294"/>
    </row>
    <row r="308" spans="2:19">
      <c r="B308" s="369">
        <v>249</v>
      </c>
      <c r="C308" s="385"/>
      <c r="D308" s="384"/>
      <c r="S308" s="294"/>
    </row>
    <row r="309" spans="2:19">
      <c r="B309" s="369">
        <v>250</v>
      </c>
      <c r="C309" s="385"/>
      <c r="D309" s="384"/>
      <c r="S309" s="294"/>
    </row>
    <row r="310" spans="2:19">
      <c r="B310" s="369">
        <v>251</v>
      </c>
      <c r="C310" s="385"/>
      <c r="D310" s="384"/>
      <c r="S310" s="294"/>
    </row>
    <row r="311" spans="2:19">
      <c r="B311" s="369">
        <v>252</v>
      </c>
      <c r="C311" s="385"/>
      <c r="D311" s="384"/>
      <c r="S311" s="294"/>
    </row>
    <row r="312" spans="2:19">
      <c r="B312" s="369">
        <v>253</v>
      </c>
      <c r="C312" s="385"/>
      <c r="D312" s="384"/>
      <c r="S312" s="294"/>
    </row>
    <row r="313" spans="2:19">
      <c r="B313" s="369">
        <v>254</v>
      </c>
      <c r="C313" s="385"/>
      <c r="D313" s="384"/>
      <c r="S313" s="294"/>
    </row>
    <row r="314" spans="2:19">
      <c r="B314" s="369">
        <v>255</v>
      </c>
      <c r="C314" s="385"/>
      <c r="D314" s="384"/>
      <c r="S314" s="294"/>
    </row>
    <row r="315" spans="2:19">
      <c r="B315" s="369">
        <v>256</v>
      </c>
      <c r="C315" s="385"/>
      <c r="D315" s="384"/>
      <c r="S315" s="294"/>
    </row>
    <row r="316" spans="2:19">
      <c r="B316" s="369">
        <v>257</v>
      </c>
      <c r="C316" s="385"/>
      <c r="D316" s="384"/>
      <c r="S316" s="294"/>
    </row>
    <row r="317" spans="2:19">
      <c r="B317" s="369">
        <v>258</v>
      </c>
      <c r="C317" s="385"/>
      <c r="D317" s="384"/>
      <c r="S317" s="294"/>
    </row>
    <row r="318" spans="2:19">
      <c r="B318" s="369">
        <v>259</v>
      </c>
      <c r="C318" s="385"/>
      <c r="D318" s="384"/>
      <c r="S318" s="294"/>
    </row>
    <row r="319" spans="2:19">
      <c r="B319" s="369">
        <v>260</v>
      </c>
      <c r="C319" s="385"/>
      <c r="D319" s="384"/>
      <c r="S319" s="294"/>
    </row>
    <row r="320" spans="2:19">
      <c r="B320" s="369">
        <v>261</v>
      </c>
      <c r="C320" s="385"/>
      <c r="D320" s="384"/>
      <c r="S320" s="294"/>
    </row>
    <row r="321" spans="2:19">
      <c r="B321" s="369">
        <v>262</v>
      </c>
      <c r="C321" s="385"/>
      <c r="D321" s="384"/>
      <c r="S321" s="294"/>
    </row>
    <row r="322" spans="2:19">
      <c r="B322" s="369">
        <v>263</v>
      </c>
      <c r="C322" s="385"/>
      <c r="D322" s="384"/>
      <c r="S322" s="294"/>
    </row>
    <row r="323" spans="2:19">
      <c r="B323" s="369">
        <v>264</v>
      </c>
      <c r="C323" s="385"/>
      <c r="D323" s="384"/>
      <c r="S323" s="294"/>
    </row>
    <row r="324" spans="2:19">
      <c r="B324" s="369">
        <v>265</v>
      </c>
      <c r="C324" s="385"/>
      <c r="D324" s="384"/>
      <c r="S324" s="294"/>
    </row>
    <row r="325" spans="2:19">
      <c r="B325" s="369">
        <v>266</v>
      </c>
      <c r="C325" s="385"/>
      <c r="D325" s="384"/>
      <c r="S325" s="294"/>
    </row>
    <row r="326" spans="2:19">
      <c r="B326" s="369">
        <v>267</v>
      </c>
      <c r="C326" s="385"/>
      <c r="D326" s="384"/>
      <c r="S326" s="294"/>
    </row>
    <row r="327" spans="2:19">
      <c r="B327" s="369">
        <v>268</v>
      </c>
      <c r="C327" s="385"/>
      <c r="D327" s="384"/>
      <c r="S327" s="294"/>
    </row>
    <row r="328" spans="2:19">
      <c r="B328" s="369">
        <v>269</v>
      </c>
      <c r="C328" s="385"/>
      <c r="D328" s="384"/>
      <c r="S328" s="294"/>
    </row>
    <row r="329" spans="2:19">
      <c r="B329" s="369">
        <v>270</v>
      </c>
      <c r="C329" s="385"/>
      <c r="D329" s="384"/>
      <c r="S329" s="294"/>
    </row>
    <row r="330" spans="2:19">
      <c r="B330" s="369">
        <v>271</v>
      </c>
      <c r="C330" s="385"/>
      <c r="D330" s="384"/>
      <c r="S330" s="294"/>
    </row>
    <row r="331" spans="2:19">
      <c r="B331" s="369">
        <v>272</v>
      </c>
      <c r="C331" s="385"/>
      <c r="D331" s="384"/>
      <c r="S331" s="294"/>
    </row>
    <row r="332" spans="2:19">
      <c r="B332" s="369">
        <v>273</v>
      </c>
      <c r="C332" s="385"/>
      <c r="D332" s="384"/>
      <c r="S332" s="294"/>
    </row>
    <row r="333" spans="2:19">
      <c r="B333" s="369">
        <v>274</v>
      </c>
      <c r="C333" s="385"/>
      <c r="D333" s="384"/>
      <c r="S333" s="294"/>
    </row>
    <row r="334" spans="2:19">
      <c r="B334" s="369">
        <v>275</v>
      </c>
      <c r="C334" s="385"/>
      <c r="D334" s="384"/>
      <c r="S334" s="294"/>
    </row>
    <row r="335" spans="2:19">
      <c r="B335" s="369">
        <v>276</v>
      </c>
      <c r="C335" s="385"/>
      <c r="D335" s="384"/>
      <c r="S335" s="294"/>
    </row>
    <row r="336" spans="2:19">
      <c r="B336" s="369">
        <v>277</v>
      </c>
      <c r="C336" s="385"/>
      <c r="D336" s="384"/>
      <c r="S336" s="294"/>
    </row>
    <row r="337" spans="2:19">
      <c r="B337" s="369">
        <v>278</v>
      </c>
      <c r="C337" s="385"/>
      <c r="D337" s="384"/>
      <c r="S337" s="294"/>
    </row>
    <row r="338" spans="2:19">
      <c r="B338" s="369">
        <v>279</v>
      </c>
      <c r="C338" s="385"/>
      <c r="D338" s="384"/>
      <c r="S338" s="294"/>
    </row>
    <row r="339" spans="2:19">
      <c r="B339" s="369">
        <v>280</v>
      </c>
      <c r="C339" s="385"/>
      <c r="D339" s="384"/>
      <c r="S339" s="294"/>
    </row>
    <row r="340" spans="2:19">
      <c r="B340" s="369">
        <v>281</v>
      </c>
      <c r="C340" s="385"/>
      <c r="D340" s="384"/>
      <c r="S340" s="294"/>
    </row>
    <row r="341" spans="2:19">
      <c r="B341" s="369">
        <v>282</v>
      </c>
      <c r="C341" s="385"/>
      <c r="D341" s="384"/>
      <c r="S341" s="294"/>
    </row>
    <row r="342" spans="2:19">
      <c r="B342" s="369">
        <v>283</v>
      </c>
      <c r="C342" s="385"/>
      <c r="D342" s="384"/>
      <c r="S342" s="294"/>
    </row>
    <row r="343" spans="2:19">
      <c r="B343" s="369">
        <v>284</v>
      </c>
      <c r="C343" s="385"/>
      <c r="D343" s="384"/>
      <c r="S343" s="294"/>
    </row>
    <row r="344" spans="2:19">
      <c r="B344" s="369">
        <v>285</v>
      </c>
      <c r="C344" s="385"/>
      <c r="D344" s="384"/>
      <c r="S344" s="294"/>
    </row>
    <row r="345" spans="2:19">
      <c r="B345" s="369">
        <v>286</v>
      </c>
      <c r="C345" s="385"/>
      <c r="D345" s="384"/>
      <c r="S345" s="294"/>
    </row>
    <row r="346" spans="2:19">
      <c r="B346" s="369">
        <v>287</v>
      </c>
      <c r="C346" s="385"/>
      <c r="D346" s="384"/>
      <c r="S346" s="294"/>
    </row>
    <row r="347" spans="2:19">
      <c r="B347" s="369">
        <v>288</v>
      </c>
      <c r="C347" s="385"/>
      <c r="D347" s="384"/>
      <c r="S347" s="294"/>
    </row>
    <row r="348" spans="2:19">
      <c r="B348" s="369">
        <v>289</v>
      </c>
      <c r="C348" s="385"/>
      <c r="D348" s="384"/>
      <c r="S348" s="294"/>
    </row>
    <row r="349" spans="2:19">
      <c r="B349" s="369">
        <v>290</v>
      </c>
      <c r="C349" s="385"/>
      <c r="D349" s="384"/>
      <c r="S349" s="294"/>
    </row>
    <row r="350" spans="2:19">
      <c r="B350" s="369">
        <v>291</v>
      </c>
      <c r="C350" s="385"/>
      <c r="D350" s="384"/>
      <c r="S350" s="294"/>
    </row>
    <row r="351" spans="2:19">
      <c r="B351" s="369">
        <v>292</v>
      </c>
      <c r="C351" s="385"/>
      <c r="D351" s="384"/>
      <c r="S351" s="294"/>
    </row>
    <row r="352" spans="2:19">
      <c r="B352" s="369">
        <v>293</v>
      </c>
      <c r="C352" s="385"/>
      <c r="D352" s="384"/>
      <c r="S352" s="294"/>
    </row>
    <row r="353" spans="1:19">
      <c r="B353" s="369">
        <v>294</v>
      </c>
      <c r="C353" s="385"/>
      <c r="D353" s="384"/>
      <c r="S353" s="294"/>
    </row>
    <row r="354" spans="1:19">
      <c r="B354" s="369">
        <v>295</v>
      </c>
      <c r="C354" s="385"/>
      <c r="D354" s="384"/>
      <c r="S354" s="294"/>
    </row>
    <row r="355" spans="1:19">
      <c r="B355" s="369">
        <v>296</v>
      </c>
      <c r="C355" s="385"/>
      <c r="D355" s="384"/>
      <c r="S355" s="294"/>
    </row>
    <row r="356" spans="1:19">
      <c r="B356" s="369">
        <v>297</v>
      </c>
      <c r="C356" s="385"/>
      <c r="D356" s="384"/>
      <c r="S356" s="294"/>
    </row>
    <row r="357" spans="1:19">
      <c r="B357" s="369">
        <v>298</v>
      </c>
      <c r="C357" s="385"/>
      <c r="D357" s="384"/>
      <c r="S357" s="294"/>
    </row>
    <row r="358" spans="1:19">
      <c r="B358" s="369">
        <v>299</v>
      </c>
      <c r="C358" s="385"/>
      <c r="D358" s="384"/>
      <c r="S358" s="294"/>
    </row>
    <row r="359" spans="1:19">
      <c r="B359" s="369">
        <v>300</v>
      </c>
      <c r="C359" s="385"/>
      <c r="D359" s="384"/>
      <c r="S359" s="294"/>
    </row>
    <row r="360" spans="1:19">
      <c r="A360" s="28"/>
      <c r="B360" s="28"/>
      <c r="C360" s="28"/>
      <c r="D360" s="28"/>
      <c r="E360" s="28"/>
      <c r="F360" s="28"/>
      <c r="G360" s="28"/>
      <c r="H360" s="28"/>
      <c r="I360" s="28"/>
      <c r="J360" s="28"/>
      <c r="K360" s="28"/>
      <c r="L360" s="28"/>
      <c r="M360" s="28"/>
      <c r="N360" s="28"/>
      <c r="O360" s="28"/>
      <c r="P360" s="28"/>
      <c r="Q360" s="28"/>
      <c r="R360" s="28"/>
      <c r="S360" s="30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F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2:32" ht="15.6">
      <c r="B1" s="149" t="s">
        <v>466</v>
      </c>
      <c r="N1" s="149"/>
    </row>
    <row r="2" spans="2:32">
      <c r="C2" s="151"/>
      <c r="D2" s="151"/>
    </row>
    <row r="3" spans="2:32">
      <c r="B3" t="s">
        <v>467</v>
      </c>
      <c r="C3" s="428">
        <v>2</v>
      </c>
      <c r="D3" s="15"/>
      <c r="E3" s="42"/>
      <c r="F3" s="164"/>
      <c r="M3" s="42" t="s">
        <v>259</v>
      </c>
      <c r="N3" s="164"/>
      <c r="O3" s="42"/>
      <c r="P3" s="42"/>
    </row>
    <row r="4" spans="2:32">
      <c r="B4" s="164" t="s">
        <v>468</v>
      </c>
      <c r="C4" s="428" t="s">
        <v>334</v>
      </c>
      <c r="D4" s="15"/>
    </row>
    <row r="5" spans="2:32">
      <c r="C5" s="23"/>
      <c r="D5" s="15"/>
    </row>
    <row r="6" spans="2:32" ht="13.2" customHeight="1">
      <c r="B6" s="294"/>
      <c r="C6" s="429"/>
      <c r="D6" s="430"/>
      <c r="E6" s="431"/>
      <c r="F6" s="432"/>
      <c r="G6" s="856" t="s">
        <v>469</v>
      </c>
      <c r="H6" s="856"/>
      <c r="I6" s="433" t="s">
        <v>470</v>
      </c>
      <c r="J6" s="434"/>
      <c r="K6" s="430" t="s">
        <v>470</v>
      </c>
      <c r="L6" s="435"/>
    </row>
    <row r="7" spans="2:32">
      <c r="B7" s="294"/>
      <c r="C7" s="436" t="s">
        <v>471</v>
      </c>
      <c r="D7" s="437"/>
      <c r="E7" s="438" t="s">
        <v>472</v>
      </c>
      <c r="F7" s="300"/>
      <c r="G7" s="856"/>
      <c r="H7" s="856"/>
      <c r="I7" s="439" t="s">
        <v>473</v>
      </c>
      <c r="J7" s="440"/>
      <c r="K7" s="441" t="s">
        <v>474</v>
      </c>
      <c r="L7" s="301"/>
    </row>
    <row r="8" spans="2:32">
      <c r="B8" s="30" t="s">
        <v>475</v>
      </c>
      <c r="C8" s="857" t="str">
        <f>IF(AND(D10="PASS",D11="PASS",D14="PASS",D15="PASS",D26="PASS",D18="PASS",D27="PASS", D28="pass"),"PASS","FAIL")</f>
        <v>FAIL</v>
      </c>
      <c r="D8" s="857"/>
      <c r="E8" s="857" t="str">
        <f>IF(AND(F10="PASS",F11="PASS",F12="PASS",F14="PASS",F15="PASS",F26="PASS",F18="PASS",F27="PASS",F28="pass"),"PASS","FAIL")</f>
        <v>FAIL</v>
      </c>
      <c r="F8" s="857"/>
      <c r="G8" s="858" t="str">
        <f>IF(C4="YES",IF(AND(H10="PASS",H11="PASS",H14="PASS",H15="PASS",H26="PASS",H18="PASS",H27="PASS"),"PASS","FAIL"),"N/A")</f>
        <v>FAIL</v>
      </c>
      <c r="H8" s="858"/>
      <c r="I8" s="857" t="str">
        <f>IF($C$3&lt;=2,"N/A",IF(AND(J10="PASS",J11="PASS",J14="PASS",J15="PASS",J26="PASS",J18="PASS",J27="PASS",J28="pass"),"PASS","FAIL"))</f>
        <v>N/A</v>
      </c>
      <c r="J8" s="857"/>
      <c r="K8" s="857" t="str">
        <f>IF($C$3&lt;=3,"N/A",IF(AND(L10="PASS",L11="PASS",L14="PASS",L15="PASS",L26="PASS",L18="PASS",L27="PASS",L28="pass"),"PASS","FAIL"))</f>
        <v>N/A</v>
      </c>
      <c r="L8" s="857"/>
      <c r="M8" s="307"/>
      <c r="N8" s="307"/>
      <c r="O8" s="177"/>
      <c r="P8" s="177"/>
      <c r="Q8" s="177"/>
      <c r="R8" s="177"/>
      <c r="S8" s="177"/>
      <c r="T8" s="177"/>
      <c r="U8" s="177"/>
      <c r="V8" s="177"/>
      <c r="W8" s="177"/>
      <c r="X8" s="177"/>
      <c r="Y8" s="177"/>
      <c r="Z8" s="177"/>
      <c r="AA8" s="177"/>
      <c r="AB8" s="177"/>
      <c r="AC8" s="177"/>
      <c r="AD8" s="177"/>
      <c r="AE8" s="177"/>
      <c r="AF8" s="178"/>
    </row>
    <row r="9" spans="2:32">
      <c r="B9" s="293"/>
      <c r="C9" s="443"/>
      <c r="D9" s="444"/>
      <c r="E9" s="443"/>
      <c r="F9" s="444"/>
      <c r="G9" s="443"/>
      <c r="H9" s="444"/>
      <c r="I9" s="443"/>
      <c r="J9" s="444"/>
      <c r="K9" s="445"/>
      <c r="L9" s="446"/>
      <c r="M9" s="73"/>
      <c r="N9" s="73"/>
      <c r="O9" s="72"/>
      <c r="P9" s="72"/>
      <c r="Q9" s="72"/>
      <c r="R9" s="72"/>
      <c r="S9" s="72"/>
      <c r="T9" s="72"/>
      <c r="U9" s="72"/>
      <c r="V9" s="72"/>
      <c r="W9" s="72"/>
      <c r="X9" s="72"/>
      <c r="Y9" s="72"/>
      <c r="Z9" s="72"/>
      <c r="AA9" s="72"/>
      <c r="AB9" s="72"/>
      <c r="AC9" s="72"/>
      <c r="AD9" s="72"/>
      <c r="AE9" s="72"/>
      <c r="AF9" s="101"/>
    </row>
    <row r="10" spans="2:32">
      <c r="B10" s="431" t="s">
        <v>476</v>
      </c>
      <c r="C10" s="447">
        <v>0</v>
      </c>
      <c r="D10" s="448" t="str">
        <f>IF(C10&gt;=8,"PASS","FAIL")</f>
        <v>FAIL</v>
      </c>
      <c r="E10" s="449">
        <v>0</v>
      </c>
      <c r="F10" s="450" t="str">
        <f>IF(E10&gt;=8,"PASS","FAIL")</f>
        <v>FAIL</v>
      </c>
      <c r="G10" s="451">
        <v>0</v>
      </c>
      <c r="H10" s="448" t="str">
        <f>IF(G10&gt;=8,"PASS","FAIL")</f>
        <v>FAIL</v>
      </c>
      <c r="I10" s="449">
        <v>0</v>
      </c>
      <c r="J10" s="450" t="str">
        <f>IF(I10&gt;=8,"PASS","FAIL")</f>
        <v>FAIL</v>
      </c>
      <c r="K10" s="449">
        <v>0</v>
      </c>
      <c r="L10" s="450" t="str">
        <f>IF(K10&gt;=8,"PASS","FAIL")</f>
        <v>FAIL</v>
      </c>
      <c r="M10" s="73"/>
      <c r="N10" s="73"/>
      <c r="O10" s="72"/>
      <c r="P10" s="72"/>
      <c r="Q10" s="72"/>
      <c r="R10" s="72"/>
      <c r="S10" s="72"/>
      <c r="T10" s="72"/>
      <c r="U10" s="72"/>
      <c r="V10" s="72"/>
      <c r="W10" s="72"/>
      <c r="X10" s="72"/>
      <c r="Y10" s="72"/>
      <c r="Z10" s="72"/>
      <c r="AA10" s="72"/>
      <c r="AB10" s="72"/>
      <c r="AC10" s="72"/>
      <c r="AD10" s="72"/>
      <c r="AE10" s="72"/>
      <c r="AF10" s="101"/>
    </row>
    <row r="11" spans="2:32">
      <c r="B11" s="295" t="s">
        <v>477</v>
      </c>
      <c r="C11" s="161">
        <v>0</v>
      </c>
      <c r="D11" s="452" t="str">
        <f>IF(C11&gt;=2,"PASS","FAIL")</f>
        <v>FAIL</v>
      </c>
      <c r="E11" s="156">
        <v>0</v>
      </c>
      <c r="F11" s="452" t="str">
        <f>IF(E11&gt;=2,"PASS","FAIL")</f>
        <v>FAIL</v>
      </c>
      <c r="G11" s="156">
        <v>0</v>
      </c>
      <c r="H11" s="452" t="str">
        <f>IF(OR(AND(G10&gt;=8,G10&lt;10,G11&gt;=2),AND(G10&gt;=10,G11&gt;=1)),"PASS","FAIL")</f>
        <v>FAIL</v>
      </c>
      <c r="I11" s="453">
        <v>0</v>
      </c>
      <c r="J11" s="444" t="str">
        <f>IF(I11&gt;=2,"PASS","FAIL")</f>
        <v>FAIL</v>
      </c>
      <c r="K11" s="156">
        <v>0</v>
      </c>
      <c r="L11" s="444" t="str">
        <f>IF(K11&gt;=2,"PASS","FAIL")</f>
        <v>FAIL</v>
      </c>
      <c r="M11" s="73"/>
      <c r="N11" s="73"/>
      <c r="O11" s="72"/>
      <c r="P11" s="72"/>
      <c r="Q11" s="72"/>
      <c r="R11" s="72"/>
      <c r="S11" s="72"/>
      <c r="T11" s="72"/>
      <c r="U11" s="72"/>
      <c r="V11" s="72"/>
      <c r="W11" s="72"/>
      <c r="X11" s="72"/>
      <c r="Y11" s="72"/>
      <c r="Z11" s="72"/>
      <c r="AA11" s="72"/>
      <c r="AB11" s="72"/>
      <c r="AC11" s="72"/>
      <c r="AD11" s="72"/>
      <c r="AE11" s="72"/>
      <c r="AF11" s="101"/>
    </row>
    <row r="12" spans="2:32">
      <c r="B12" s="87" t="s">
        <v>478</v>
      </c>
      <c r="C12" s="454"/>
      <c r="D12" s="455"/>
      <c r="E12" s="72"/>
      <c r="F12" s="452" t="str">
        <f>IF(OR(E12&gt;=50,E12=""),"FAIL","PASS")</f>
        <v>FAIL</v>
      </c>
      <c r="H12" s="294"/>
      <c r="I12" s="454"/>
      <c r="J12" s="455"/>
      <c r="K12" s="454"/>
      <c r="L12" s="455"/>
      <c r="M12" s="73"/>
      <c r="N12" s="73"/>
      <c r="O12" s="72"/>
      <c r="P12" s="72"/>
      <c r="Q12" s="72"/>
      <c r="R12" s="72"/>
      <c r="S12" s="72"/>
      <c r="T12" s="72"/>
      <c r="U12" s="72"/>
      <c r="V12" s="72"/>
      <c r="W12" s="72"/>
      <c r="X12" s="72"/>
      <c r="Y12" s="72"/>
      <c r="Z12" s="72"/>
      <c r="AA12" s="72"/>
      <c r="AB12" s="72"/>
      <c r="AC12" s="72"/>
      <c r="AD12" s="72"/>
      <c r="AE12" s="72"/>
      <c r="AF12" s="101"/>
    </row>
    <row r="13" spans="2:32">
      <c r="B13" s="295"/>
      <c r="C13" s="445"/>
      <c r="D13" s="446"/>
      <c r="E13" s="456"/>
      <c r="F13" s="446"/>
      <c r="G13" s="772"/>
      <c r="H13" s="772"/>
      <c r="I13" s="295"/>
      <c r="J13" s="446"/>
      <c r="K13" s="445"/>
      <c r="L13" s="446"/>
      <c r="M13" s="73"/>
      <c r="N13" s="73"/>
      <c r="O13" s="72"/>
      <c r="P13" s="72"/>
      <c r="Q13" s="72"/>
      <c r="R13" s="72"/>
      <c r="S13" s="72"/>
      <c r="T13" s="72"/>
      <c r="U13" s="72"/>
      <c r="V13" s="72"/>
      <c r="W13" s="72"/>
      <c r="X13" s="72"/>
      <c r="Y13" s="72"/>
      <c r="Z13" s="72"/>
      <c r="AA13" s="72"/>
      <c r="AB13" s="72"/>
      <c r="AC13" s="72"/>
      <c r="AD13" s="72"/>
      <c r="AE13" s="72"/>
      <c r="AF13" s="101"/>
    </row>
    <row r="14" spans="2:32">
      <c r="B14" s="457" t="s">
        <v>479</v>
      </c>
      <c r="C14" s="458">
        <v>0</v>
      </c>
      <c r="D14" s="452" t="str">
        <f>IF(C14&gt;(PI()*25.4),"PASS","FAIL")</f>
        <v>FAIL</v>
      </c>
      <c r="E14" s="458">
        <v>0</v>
      </c>
      <c r="F14" s="444" t="str">
        <f>IF(E14&gt;(PI()*25.4),"PASS","FAIL")</f>
        <v>FAIL</v>
      </c>
      <c r="G14" s="458">
        <v>0</v>
      </c>
      <c r="H14" s="452" t="str">
        <f>IF(G14&gt;(PI()*25),"PASS","FAIL")</f>
        <v>FAIL</v>
      </c>
      <c r="I14" s="458">
        <v>0</v>
      </c>
      <c r="J14" s="444" t="str">
        <f>IF(I14&gt;(PI()*25.4),"PASS","FAIL")</f>
        <v>FAIL</v>
      </c>
      <c r="K14" s="458">
        <v>0</v>
      </c>
      <c r="L14" s="444" t="str">
        <f>IF(K14&gt;(PI()*25.4),"PASS","FAIL")</f>
        <v>FAIL</v>
      </c>
      <c r="M14" s="73"/>
      <c r="N14" s="73"/>
      <c r="O14" s="72"/>
      <c r="P14" s="72"/>
      <c r="Q14" s="72"/>
      <c r="R14" s="72"/>
      <c r="S14" s="72"/>
      <c r="T14" s="72"/>
      <c r="U14" s="72"/>
      <c r="V14" s="72"/>
      <c r="W14" s="72"/>
      <c r="X14" s="72"/>
      <c r="Y14" s="72"/>
      <c r="Z14" s="72"/>
      <c r="AA14" s="72"/>
      <c r="AB14" s="72"/>
      <c r="AC14" s="72"/>
      <c r="AD14" s="72"/>
      <c r="AE14" s="72"/>
      <c r="AF14" s="101"/>
    </row>
    <row r="15" spans="2:32">
      <c r="B15" s="295" t="s">
        <v>480</v>
      </c>
      <c r="C15" s="458">
        <v>0</v>
      </c>
      <c r="D15" s="452" t="str">
        <f>IF(C15&gt;=2,"PASS","FAIL")</f>
        <v>FAIL</v>
      </c>
      <c r="E15" s="458">
        <v>0</v>
      </c>
      <c r="F15" s="444" t="str">
        <f>IF(E15&gt;=2,"PASS","FAIL")</f>
        <v>FAIL</v>
      </c>
      <c r="G15" s="458">
        <v>0</v>
      </c>
      <c r="H15" s="444" t="str">
        <f>IF(G15&gt;=2,"PASS","FAIL")</f>
        <v>FAIL</v>
      </c>
      <c r="I15" s="458">
        <v>0</v>
      </c>
      <c r="J15" s="444" t="str">
        <f>IF(I15&gt;=2,"PASS","FAIL")</f>
        <v>FAIL</v>
      </c>
      <c r="K15" s="458">
        <v>0</v>
      </c>
      <c r="L15" s="444" t="str">
        <f>IF(K15&gt;=2,"PASS","FAIL")</f>
        <v>FAIL</v>
      </c>
      <c r="M15" s="73"/>
      <c r="N15" s="73"/>
      <c r="O15" s="72"/>
      <c r="P15" s="72"/>
      <c r="Q15" s="72"/>
      <c r="R15" s="72"/>
      <c r="S15" s="72"/>
      <c r="T15" s="72"/>
      <c r="U15" s="72"/>
      <c r="V15" s="72"/>
      <c r="W15" s="72"/>
      <c r="X15" s="72"/>
      <c r="Y15" s="72"/>
      <c r="Z15" s="72"/>
      <c r="AA15" s="72"/>
      <c r="AB15" s="72"/>
      <c r="AC15" s="72"/>
      <c r="AD15" s="72"/>
      <c r="AE15" s="72"/>
      <c r="AF15" s="101"/>
    </row>
    <row r="16" spans="2:32">
      <c r="B16" s="457" t="s">
        <v>481</v>
      </c>
      <c r="C16" s="458">
        <v>0</v>
      </c>
      <c r="D16" s="452"/>
      <c r="E16" s="458">
        <v>0</v>
      </c>
      <c r="F16" s="444"/>
      <c r="G16" s="458">
        <v>0</v>
      </c>
      <c r="H16" s="444"/>
      <c r="I16" s="458">
        <v>0</v>
      </c>
      <c r="J16" s="444"/>
      <c r="K16" s="458">
        <v>0</v>
      </c>
      <c r="L16" s="444"/>
      <c r="M16" s="73"/>
      <c r="N16" s="73"/>
      <c r="O16" s="72"/>
      <c r="P16" s="72"/>
      <c r="Q16" s="72"/>
      <c r="R16" s="72"/>
      <c r="S16" s="72"/>
      <c r="T16" s="72"/>
      <c r="U16" s="72"/>
      <c r="V16" s="72"/>
      <c r="W16" s="72"/>
      <c r="X16" s="72"/>
      <c r="Y16" s="72"/>
      <c r="Z16" s="72"/>
      <c r="AA16" s="72"/>
      <c r="AB16" s="72"/>
      <c r="AC16" s="72"/>
      <c r="AD16" s="72"/>
      <c r="AE16" s="72"/>
      <c r="AF16" s="101"/>
    </row>
    <row r="17" spans="2:32">
      <c r="B17" s="457" t="s">
        <v>482</v>
      </c>
      <c r="C17" s="458">
        <v>0</v>
      </c>
      <c r="D17" s="452"/>
      <c r="E17" s="458">
        <v>0</v>
      </c>
      <c r="F17" s="444"/>
      <c r="G17" s="458">
        <v>0</v>
      </c>
      <c r="H17" s="444"/>
      <c r="I17" s="458">
        <v>0</v>
      </c>
      <c r="J17" s="444"/>
      <c r="K17" s="458">
        <v>0</v>
      </c>
      <c r="L17" s="444"/>
      <c r="M17" s="73"/>
      <c r="N17" s="73"/>
      <c r="O17" s="72"/>
      <c r="P17" s="72"/>
      <c r="Q17" s="72"/>
      <c r="R17" s="72"/>
      <c r="S17" s="72"/>
      <c r="T17" s="72"/>
      <c r="U17" s="72"/>
      <c r="V17" s="72"/>
      <c r="W17" s="72"/>
      <c r="X17" s="72"/>
      <c r="Y17" s="72"/>
      <c r="Z17" s="72"/>
      <c r="AA17" s="72"/>
      <c r="AB17" s="72"/>
      <c r="AC17" s="72"/>
      <c r="AD17" s="72"/>
      <c r="AE17" s="72"/>
      <c r="AF17" s="101"/>
    </row>
    <row r="18" spans="2:32">
      <c r="B18" s="457" t="s">
        <v>483</v>
      </c>
      <c r="C18" s="458">
        <v>0</v>
      </c>
      <c r="D18" s="452" t="str">
        <f>IF(C18&gt;=2,"PASS","FAIL")</f>
        <v>FAIL</v>
      </c>
      <c r="E18" s="458">
        <v>0</v>
      </c>
      <c r="F18" s="444" t="str">
        <f>IF(E18&gt;=2,"PASS","FAIL")</f>
        <v>FAIL</v>
      </c>
      <c r="G18" s="156">
        <v>0</v>
      </c>
      <c r="H18" s="444" t="str">
        <f>IF(G18&gt;=2,"PASS","FAIL")</f>
        <v>FAIL</v>
      </c>
      <c r="I18" s="458">
        <v>0</v>
      </c>
      <c r="J18" s="452" t="str">
        <f>IF(I18&gt;=2,"PASS","FAIL")</f>
        <v>FAIL</v>
      </c>
      <c r="K18" s="458">
        <v>0</v>
      </c>
      <c r="L18" s="452" t="str">
        <f>IF(K18&gt;=2,"PASS","FAIL")</f>
        <v>FAIL</v>
      </c>
      <c r="M18" s="73"/>
      <c r="N18" s="73"/>
      <c r="O18" s="72"/>
      <c r="P18" s="72"/>
      <c r="Q18" s="72"/>
      <c r="R18" s="72"/>
      <c r="S18" s="72"/>
      <c r="T18" s="72"/>
      <c r="U18" s="72"/>
      <c r="V18" s="72"/>
      <c r="W18" s="72"/>
      <c r="X18" s="72"/>
      <c r="Y18" s="72"/>
      <c r="Z18" s="72"/>
      <c r="AA18" s="72"/>
      <c r="AB18" s="72"/>
      <c r="AC18" s="72"/>
      <c r="AD18" s="72"/>
      <c r="AE18" s="72"/>
      <c r="AF18" s="101"/>
    </row>
    <row r="19" spans="2:32">
      <c r="B19" s="457" t="s">
        <v>484</v>
      </c>
      <c r="C19" s="458">
        <v>0</v>
      </c>
      <c r="D19" s="452"/>
      <c r="E19" s="458">
        <v>0</v>
      </c>
      <c r="F19" s="444"/>
      <c r="G19" s="156">
        <v>0</v>
      </c>
      <c r="H19" s="446"/>
      <c r="I19" s="458">
        <v>0</v>
      </c>
      <c r="J19" s="444"/>
      <c r="K19" s="458">
        <v>0</v>
      </c>
      <c r="L19" s="444"/>
      <c r="M19" s="73"/>
      <c r="N19" s="73"/>
      <c r="O19" s="72"/>
      <c r="P19" s="72"/>
      <c r="Q19" s="72"/>
      <c r="R19" s="72"/>
      <c r="S19" s="72"/>
      <c r="T19" s="72"/>
      <c r="U19" s="72"/>
      <c r="V19" s="72"/>
      <c r="W19" s="72"/>
      <c r="X19" s="72"/>
      <c r="Y19" s="72"/>
      <c r="Z19" s="72"/>
      <c r="AA19" s="72"/>
      <c r="AB19" s="72"/>
      <c r="AC19" s="72"/>
      <c r="AD19" s="72"/>
      <c r="AE19" s="72"/>
      <c r="AF19" s="101"/>
    </row>
    <row r="20" spans="2:32">
      <c r="B20" s="457" t="s">
        <v>485</v>
      </c>
      <c r="C20" s="458">
        <v>0</v>
      </c>
      <c r="D20" s="444"/>
      <c r="E20" s="458">
        <v>0</v>
      </c>
      <c r="F20" s="444"/>
      <c r="G20" s="458">
        <v>0</v>
      </c>
      <c r="H20" s="444"/>
      <c r="I20" s="458">
        <v>0</v>
      </c>
      <c r="J20" s="444"/>
      <c r="K20" s="458">
        <v>0</v>
      </c>
      <c r="L20" s="444"/>
      <c r="M20" s="73"/>
      <c r="N20" s="73"/>
      <c r="O20" s="72"/>
      <c r="P20" s="72"/>
      <c r="Q20" s="72"/>
      <c r="R20" s="72"/>
      <c r="S20" s="72"/>
      <c r="T20" s="72"/>
      <c r="U20" s="72"/>
      <c r="V20" s="72"/>
      <c r="W20" s="72"/>
      <c r="X20" s="72"/>
      <c r="Y20" s="72"/>
      <c r="Z20" s="72"/>
      <c r="AA20" s="72"/>
      <c r="AB20" s="72"/>
      <c r="AC20" s="72"/>
      <c r="AD20" s="72"/>
      <c r="AE20" s="72"/>
      <c r="AF20" s="101"/>
    </row>
    <row r="21" spans="2:32">
      <c r="B21" s="457" t="s">
        <v>486</v>
      </c>
      <c r="C21" s="459" t="s">
        <v>188</v>
      </c>
      <c r="D21" s="444"/>
      <c r="E21" s="459" t="s">
        <v>188</v>
      </c>
      <c r="F21" s="444"/>
      <c r="G21" s="459" t="s">
        <v>192</v>
      </c>
      <c r="H21" s="444"/>
      <c r="I21" s="459" t="s">
        <v>188</v>
      </c>
      <c r="J21" s="444"/>
      <c r="K21" s="459" t="s">
        <v>188</v>
      </c>
      <c r="L21" s="444"/>
      <c r="M21" s="460" t="s">
        <v>487</v>
      </c>
      <c r="N21" s="73"/>
      <c r="O21" s="460"/>
      <c r="P21" s="72"/>
      <c r="Q21" s="72"/>
      <c r="R21" s="72"/>
      <c r="S21" s="72"/>
      <c r="T21" s="72"/>
      <c r="U21" s="72"/>
      <c r="V21" s="72"/>
      <c r="W21" s="72"/>
      <c r="X21" s="72"/>
      <c r="Y21" s="72"/>
      <c r="Z21" s="72"/>
      <c r="AA21" s="72"/>
      <c r="AB21" s="72"/>
      <c r="AC21" s="72"/>
      <c r="AD21" s="72"/>
      <c r="AE21" s="72"/>
      <c r="AF21" s="101"/>
    </row>
    <row r="22" spans="2:32">
      <c r="B22" s="457" t="s">
        <v>488</v>
      </c>
      <c r="C22" s="461" t="str">
        <f>HLOOKUP(C21,MaterialData!$C$3:$O$4,2,0)</f>
        <v>T3.5_Laminate</v>
      </c>
      <c r="D22" s="444"/>
      <c r="E22" s="461" t="str">
        <f>HLOOKUP(E21,MaterialData!$C$3:$O$4,2,0)</f>
        <v>T3.5_Laminate</v>
      </c>
      <c r="F22" s="444"/>
      <c r="G22" s="461" t="str">
        <f>HLOOKUP(G21,MaterialData!$C$3:$O$4,2,0)</f>
        <v>MHBS</v>
      </c>
      <c r="H22" s="444"/>
      <c r="I22" s="461" t="str">
        <f>HLOOKUP(I21,MaterialData!$C$3:$O$4,2,0)</f>
        <v>T3.5_Laminate</v>
      </c>
      <c r="J22" s="444"/>
      <c r="K22" s="461" t="str">
        <f>HLOOKUP(K21,MaterialData!$C$3:$O$4,2,0)</f>
        <v>T3.5_Laminate</v>
      </c>
      <c r="L22" s="444"/>
      <c r="M22" s="460"/>
      <c r="N22" s="73"/>
      <c r="O22" s="460"/>
      <c r="P22" s="72"/>
      <c r="Q22" s="72"/>
      <c r="R22" s="72"/>
      <c r="S22" s="72"/>
      <c r="T22" s="72"/>
      <c r="U22" s="72"/>
      <c r="V22" s="72"/>
      <c r="W22" s="72"/>
      <c r="X22" s="72"/>
      <c r="Y22" s="72"/>
      <c r="Z22" s="72"/>
      <c r="AA22" s="72"/>
      <c r="AB22" s="72"/>
      <c r="AC22" s="72"/>
      <c r="AD22" s="72"/>
      <c r="AE22" s="72"/>
      <c r="AF22" s="101"/>
    </row>
    <row r="23" spans="2:32">
      <c r="B23" s="457" t="s">
        <v>489</v>
      </c>
      <c r="C23" s="458">
        <f>'T3.5.9 Shear Tests'!$W$54</f>
        <v>0</v>
      </c>
      <c r="D23" s="444"/>
      <c r="E23" s="458">
        <f>'T3.5.9 Shear Tests'!$W$54</f>
        <v>0</v>
      </c>
      <c r="F23" s="444"/>
      <c r="G23" s="458">
        <v>0</v>
      </c>
      <c r="H23" s="444"/>
      <c r="I23" s="458">
        <f>'T3.5.9 Shear Tests'!$W$54</f>
        <v>0</v>
      </c>
      <c r="J23" s="444"/>
      <c r="K23" s="458">
        <f>'T3.5.9 Shear Tests'!$W$54</f>
        <v>0</v>
      </c>
      <c r="L23" s="444"/>
      <c r="M23" s="460" t="s">
        <v>490</v>
      </c>
      <c r="N23" s="73"/>
      <c r="O23" s="460"/>
      <c r="P23" s="72"/>
      <c r="Q23" s="72"/>
      <c r="R23" s="72"/>
      <c r="S23" s="72"/>
      <c r="T23" s="72"/>
      <c r="U23" s="72"/>
      <c r="V23" s="72"/>
      <c r="W23" s="72"/>
      <c r="X23" s="72"/>
      <c r="Y23" s="72"/>
      <c r="Z23" s="72"/>
      <c r="AA23" s="72"/>
      <c r="AB23" s="72"/>
      <c r="AC23" s="72"/>
      <c r="AD23" s="72"/>
      <c r="AE23" s="72"/>
      <c r="AF23" s="101"/>
    </row>
    <row r="24" spans="2:32">
      <c r="B24" s="457" t="s">
        <v>491</v>
      </c>
      <c r="C24" s="274">
        <v>1</v>
      </c>
      <c r="D24" s="452"/>
      <c r="E24" s="274">
        <v>1</v>
      </c>
      <c r="F24" s="444"/>
      <c r="G24" s="274">
        <v>1</v>
      </c>
      <c r="H24" s="444"/>
      <c r="I24" s="274">
        <v>1</v>
      </c>
      <c r="J24" s="444"/>
      <c r="K24" s="274">
        <v>1</v>
      </c>
      <c r="L24" s="444"/>
      <c r="M24" s="460" t="s">
        <v>492</v>
      </c>
      <c r="N24" s="73"/>
      <c r="O24" s="460"/>
      <c r="P24" s="72"/>
      <c r="Q24" s="72"/>
      <c r="R24" s="72"/>
      <c r="S24" s="72"/>
      <c r="T24" s="72"/>
      <c r="U24" s="72"/>
      <c r="V24" s="72"/>
      <c r="W24" s="72"/>
      <c r="X24" s="72"/>
      <c r="Y24" s="72"/>
      <c r="Z24" s="72"/>
      <c r="AA24" s="72"/>
      <c r="AB24" s="72"/>
      <c r="AC24" s="72"/>
      <c r="AD24" s="72"/>
      <c r="AE24" s="72"/>
      <c r="AF24" s="101"/>
    </row>
    <row r="25" spans="2:32">
      <c r="B25" s="457" t="s">
        <v>491</v>
      </c>
      <c r="C25" s="274">
        <v>1</v>
      </c>
      <c r="D25" s="452"/>
      <c r="E25" s="274">
        <v>1</v>
      </c>
      <c r="F25" s="444"/>
      <c r="G25" s="274">
        <v>1</v>
      </c>
      <c r="H25" s="444"/>
      <c r="I25" s="274">
        <v>1</v>
      </c>
      <c r="J25" s="444"/>
      <c r="K25" s="274">
        <v>1</v>
      </c>
      <c r="L25" s="444"/>
      <c r="M25" s="460" t="s">
        <v>492</v>
      </c>
      <c r="N25" s="73"/>
      <c r="O25" s="460"/>
      <c r="P25" s="72"/>
      <c r="Q25" s="72"/>
      <c r="R25" s="72"/>
      <c r="S25" s="72"/>
      <c r="T25" s="72"/>
      <c r="U25" s="72"/>
      <c r="V25" s="72"/>
      <c r="W25" s="72"/>
      <c r="X25" s="72"/>
      <c r="Y25" s="72"/>
      <c r="Z25" s="72"/>
      <c r="AA25" s="72"/>
      <c r="AB25" s="72"/>
      <c r="AC25" s="72"/>
      <c r="AD25" s="72"/>
      <c r="AE25" s="72"/>
      <c r="AF25" s="101"/>
    </row>
    <row r="26" spans="2:32">
      <c r="B26" s="457" t="s">
        <v>493</v>
      </c>
      <c r="C26" s="462">
        <f>((C16*C24)+(C17*C25))*C23*0.001</f>
        <v>0</v>
      </c>
      <c r="D26" s="452" t="str">
        <f>IF(C26&gt;=30,"PASS","FAIL")</f>
        <v>FAIL</v>
      </c>
      <c r="E26" s="461">
        <f>((E16*E24)+(E17*E25))*E23*0.001</f>
        <v>0</v>
      </c>
      <c r="F26" s="444" t="str">
        <f>IF(E26&gt;=30,"PASS","FAIL")</f>
        <v>FAIL</v>
      </c>
      <c r="G26" s="461">
        <f>((G16*G24)+(G17*G25))*G23*0.001</f>
        <v>0</v>
      </c>
      <c r="H26" s="444" t="str">
        <f>IF(G26&gt;=30,"PASS","FAIL")</f>
        <v>FAIL</v>
      </c>
      <c r="I26" s="461">
        <f>((I16*I24)+(I17*I25))*I23*0.001</f>
        <v>0</v>
      </c>
      <c r="J26" s="444" t="str">
        <f>IF(I26&gt;=30,"PASS","FAIL")</f>
        <v>FAIL</v>
      </c>
      <c r="K26" s="461">
        <f>((K16*K24)+(K17*K25))*K23*0.001</f>
        <v>0</v>
      </c>
      <c r="L26" s="444" t="str">
        <f>IF(K26&gt;=30,"PASS","FAIL")</f>
        <v>FAIL</v>
      </c>
      <c r="M26" s="73"/>
      <c r="N26" s="73"/>
      <c r="O26" s="72"/>
      <c r="P26" s="72"/>
      <c r="Q26" s="72"/>
      <c r="R26" s="72"/>
      <c r="S26" s="72"/>
      <c r="T26" s="72"/>
      <c r="U26" s="72"/>
      <c r="V26" s="72"/>
      <c r="W26" s="72"/>
      <c r="X26" s="72"/>
      <c r="Y26" s="72"/>
      <c r="Z26" s="72"/>
      <c r="AA26" s="72"/>
      <c r="AB26" s="72"/>
      <c r="AC26" s="72"/>
      <c r="AD26" s="72"/>
      <c r="AE26" s="72"/>
      <c r="AF26" s="101"/>
    </row>
    <row r="27" spans="2:32">
      <c r="B27" s="295" t="s">
        <v>493</v>
      </c>
      <c r="C27" s="462">
        <f>((C24*C17)+(C25*C19))*C23*0.001</f>
        <v>0</v>
      </c>
      <c r="D27" s="452" t="str">
        <f>IF(C27&gt;=30,"PASS","FAIL")</f>
        <v>FAIL</v>
      </c>
      <c r="E27" s="461">
        <f>((E24*E17)+(E25*E19))*E23*0.001</f>
        <v>0</v>
      </c>
      <c r="F27" s="444" t="str">
        <f>IF(E27&gt;=30,"PASS","FAIL")</f>
        <v>FAIL</v>
      </c>
      <c r="G27" s="461">
        <f>((G24*G17)+(G25*G19))*G23*0.001</f>
        <v>0</v>
      </c>
      <c r="H27" s="444" t="str">
        <f>IF(G27&gt;=30,"PASS","FAIL")</f>
        <v>FAIL</v>
      </c>
      <c r="I27" s="461">
        <f>((I24*I17)+(I25*I19))*I23*0.001</f>
        <v>0</v>
      </c>
      <c r="J27" s="444" t="str">
        <f>IF(I27&gt;=30,"PASS","FAIL")</f>
        <v>FAIL</v>
      </c>
      <c r="K27" s="461">
        <f>((K24*K17)+(K25*K19))*K23*0.001</f>
        <v>0</v>
      </c>
      <c r="L27" s="444" t="str">
        <f>IF(K27&gt;=30,"PASS","FAIL")</f>
        <v>FAIL</v>
      </c>
      <c r="M27" s="73"/>
      <c r="N27" s="73"/>
      <c r="O27" s="72"/>
      <c r="P27" s="72"/>
      <c r="Q27" s="72"/>
      <c r="R27" s="72"/>
      <c r="S27" s="72"/>
      <c r="T27" s="72"/>
      <c r="U27" s="72"/>
      <c r="V27" s="72"/>
      <c r="W27" s="72"/>
      <c r="X27" s="72"/>
      <c r="Y27" s="72"/>
      <c r="Z27" s="72"/>
      <c r="AA27" s="72"/>
      <c r="AB27" s="72"/>
      <c r="AC27" s="72"/>
      <c r="AD27" s="72"/>
      <c r="AE27" s="72"/>
      <c r="AF27" s="101"/>
    </row>
    <row r="28" spans="2:32">
      <c r="B28" s="162" t="s">
        <v>494</v>
      </c>
      <c r="C28" s="463">
        <f>C23*2*C20*(C24+C25)*0.001</f>
        <v>0</v>
      </c>
      <c r="D28" s="448" t="str">
        <f>IF(C28&gt;=30,"PASS","FAIL")</f>
        <v>FAIL</v>
      </c>
      <c r="E28" s="463">
        <f>E23*2*E20*(E24+E25)*0.001</f>
        <v>0</v>
      </c>
      <c r="F28" s="450" t="str">
        <f>IF(E28&gt;=30,"PASS","FAIL")</f>
        <v>FAIL</v>
      </c>
      <c r="G28" s="463">
        <f>G23*2*G20*(G24+G25)*0.001</f>
        <v>0</v>
      </c>
      <c r="H28" s="450" t="str">
        <f>IF(G28&gt;=30,"PASS","FAIL")</f>
        <v>FAIL</v>
      </c>
      <c r="I28" s="463">
        <f>I23*2*I20*(I24+I25)*0.001</f>
        <v>0</v>
      </c>
      <c r="J28" s="450" t="str">
        <f>IF(I28&gt;=30,"PASS","FAIL")</f>
        <v>FAIL</v>
      </c>
      <c r="K28" s="463">
        <f>K23*2*K20*(K24+K25)*0.001</f>
        <v>0</v>
      </c>
      <c r="L28" s="450" t="str">
        <f>IF(K28&gt;=30,"PASS","FAIL")</f>
        <v>FAIL</v>
      </c>
      <c r="M28" s="73"/>
      <c r="N28" s="73"/>
      <c r="O28" s="72"/>
      <c r="P28" s="72"/>
      <c r="Q28" s="72"/>
      <c r="R28" s="72"/>
      <c r="S28" s="72"/>
      <c r="T28" s="72"/>
      <c r="U28" s="72"/>
      <c r="V28" s="72"/>
      <c r="W28" s="72"/>
      <c r="X28" s="72"/>
      <c r="Y28" s="72"/>
      <c r="Z28" s="72"/>
      <c r="AA28" s="72"/>
      <c r="AB28" s="72"/>
      <c r="AC28" s="72"/>
      <c r="AD28" s="72"/>
      <c r="AE28" s="72"/>
      <c r="AF28" s="101"/>
    </row>
    <row r="29" spans="2:32" ht="12.75" customHeight="1">
      <c r="B29" s="800" t="s">
        <v>495</v>
      </c>
      <c r="C29" s="800"/>
      <c r="D29" s="800"/>
      <c r="E29" s="800"/>
      <c r="F29" s="800"/>
      <c r="G29" s="800"/>
      <c r="H29" s="800"/>
      <c r="I29" s="800"/>
      <c r="J29" s="800"/>
      <c r="K29" s="800"/>
      <c r="L29" s="800"/>
      <c r="M29" s="73"/>
      <c r="N29" s="73"/>
      <c r="O29" s="72"/>
      <c r="P29" s="72"/>
      <c r="Q29" s="72"/>
      <c r="R29" s="72"/>
      <c r="S29" s="72"/>
      <c r="T29" s="72"/>
      <c r="U29" s="72"/>
      <c r="V29" s="72"/>
      <c r="W29" s="72"/>
      <c r="X29" s="72"/>
      <c r="Y29" s="72"/>
      <c r="Z29" s="72"/>
      <c r="AA29" s="72"/>
      <c r="AB29" s="72"/>
      <c r="AC29" s="72"/>
      <c r="AD29" s="72"/>
      <c r="AE29" s="72"/>
      <c r="AF29" s="101"/>
    </row>
    <row r="30" spans="2:32">
      <c r="B30" s="800"/>
      <c r="C30" s="800"/>
      <c r="D30" s="800"/>
      <c r="E30" s="800"/>
      <c r="F30" s="800"/>
      <c r="G30" s="800"/>
      <c r="H30" s="800"/>
      <c r="I30" s="800"/>
      <c r="J30" s="800"/>
      <c r="K30" s="800"/>
      <c r="L30" s="800"/>
      <c r="M30" s="73"/>
      <c r="N30" s="394"/>
      <c r="O30" s="72"/>
      <c r="P30" s="72"/>
      <c r="Q30" s="72"/>
      <c r="R30" s="72"/>
      <c r="S30" s="72"/>
      <c r="T30" s="72"/>
      <c r="U30" s="72"/>
      <c r="V30" s="72"/>
      <c r="W30" s="72"/>
      <c r="X30" s="72"/>
      <c r="Y30" s="72"/>
      <c r="Z30" s="72"/>
      <c r="AA30" s="72"/>
      <c r="AB30" s="72"/>
      <c r="AC30" s="72"/>
      <c r="AD30" s="72"/>
      <c r="AE30" s="72"/>
      <c r="AF30" s="101"/>
    </row>
    <row r="31" spans="2:32">
      <c r="B31" s="800"/>
      <c r="C31" s="800"/>
      <c r="D31" s="800"/>
      <c r="E31" s="800"/>
      <c r="F31" s="800"/>
      <c r="G31" s="800"/>
      <c r="H31" s="800"/>
      <c r="I31" s="800"/>
      <c r="J31" s="800"/>
      <c r="K31" s="800"/>
      <c r="L31" s="800"/>
      <c r="M31" s="72"/>
      <c r="N31" s="394"/>
      <c r="O31" s="72"/>
      <c r="P31" s="72"/>
      <c r="Q31" s="72"/>
      <c r="R31" s="72"/>
      <c r="S31" s="72"/>
      <c r="T31" s="72"/>
      <c r="U31" s="72"/>
      <c r="V31" s="72"/>
      <c r="W31" s="72"/>
      <c r="X31" s="72"/>
      <c r="Y31" s="72"/>
      <c r="Z31" s="72"/>
      <c r="AA31" s="72"/>
      <c r="AB31" s="72"/>
      <c r="AC31" s="72"/>
      <c r="AD31" s="72"/>
      <c r="AE31" s="72"/>
      <c r="AF31" s="101"/>
    </row>
    <row r="32" spans="2:32" s="360" customFormat="1">
      <c r="B32" s="179" t="s">
        <v>496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101"/>
    </row>
    <row r="33" spans="2:32" s="360" customFormat="1">
      <c r="B33" s="179"/>
      <c r="C33" s="72"/>
      <c r="D33" s="72"/>
      <c r="E33" s="72"/>
      <c r="F33" s="72"/>
      <c r="G33" s="72"/>
      <c r="H33" s="72"/>
      <c r="I33" s="72"/>
      <c r="J33" s="72"/>
      <c r="K33" s="72"/>
      <c r="L33" s="72"/>
      <c r="M33" s="72"/>
      <c r="N33" s="394"/>
      <c r="O33" s="72"/>
      <c r="P33" s="72"/>
      <c r="Q33" s="72"/>
      <c r="R33" s="72"/>
      <c r="S33" s="72"/>
      <c r="T33" s="72"/>
      <c r="U33" s="72"/>
      <c r="V33" s="72"/>
      <c r="W33" s="72"/>
      <c r="X33" s="72"/>
      <c r="Y33" s="72"/>
      <c r="Z33" s="72"/>
      <c r="AA33" s="72"/>
      <c r="AB33" s="72"/>
      <c r="AC33" s="72"/>
      <c r="AD33" s="72"/>
      <c r="AE33" s="72"/>
      <c r="AF33" s="101"/>
    </row>
    <row r="34" spans="2:32" s="360" customFormat="1">
      <c r="B34" s="100"/>
      <c r="C34" s="72"/>
      <c r="D34" s="72"/>
      <c r="E34" s="72"/>
      <c r="F34" s="72"/>
      <c r="G34" s="72"/>
      <c r="H34" s="72"/>
      <c r="I34" s="72"/>
      <c r="J34" s="72"/>
      <c r="K34" s="72"/>
      <c r="L34" s="72"/>
      <c r="M34" s="72"/>
      <c r="N34" s="394"/>
      <c r="O34" s="72"/>
      <c r="P34" s="72"/>
      <c r="Q34" s="72"/>
      <c r="R34" s="72"/>
      <c r="S34" s="72"/>
      <c r="T34" s="72"/>
      <c r="U34" s="72"/>
      <c r="V34" s="72"/>
      <c r="W34" s="72"/>
      <c r="X34" s="72"/>
      <c r="Y34" s="72"/>
      <c r="Z34" s="72"/>
      <c r="AA34" s="72"/>
      <c r="AB34" s="72"/>
      <c r="AC34" s="72"/>
      <c r="AD34" s="72"/>
      <c r="AE34" s="72"/>
      <c r="AF34" s="101"/>
    </row>
    <row r="35" spans="2:32" s="360" customFormat="1">
      <c r="B35" s="464"/>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101"/>
    </row>
    <row r="36" spans="2:32" s="360" customFormat="1">
      <c r="B36" s="100"/>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101"/>
    </row>
    <row r="37" spans="2:32" s="360" customFormat="1">
      <c r="B37" s="464"/>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101"/>
    </row>
    <row r="38" spans="2:32" s="360" customFormat="1">
      <c r="B38" s="100"/>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101"/>
    </row>
    <row r="39" spans="2:32" s="360" customFormat="1">
      <c r="B39" s="100"/>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101"/>
    </row>
    <row r="40" spans="2:32" s="360" customFormat="1">
      <c r="B40" s="100"/>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101"/>
    </row>
    <row r="41" spans="2:32" s="360" customFormat="1">
      <c r="B41" s="100"/>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101"/>
    </row>
    <row r="42" spans="2:32" s="360" customFormat="1">
      <c r="B42" s="100"/>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101"/>
    </row>
    <row r="43" spans="2:32" s="360" customFormat="1">
      <c r="B43" s="100"/>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101"/>
    </row>
    <row r="44" spans="2:32" s="360" customFormat="1">
      <c r="B44" s="100"/>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101"/>
    </row>
    <row r="45" spans="2:32" s="360" customFormat="1">
      <c r="B45" s="100"/>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101"/>
    </row>
    <row r="46" spans="2:32" s="360" customFormat="1">
      <c r="B46" s="100"/>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101"/>
    </row>
    <row r="47" spans="2:32" s="360" customFormat="1">
      <c r="B47" s="100"/>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101"/>
    </row>
    <row r="48" spans="2:32" s="360" customFormat="1">
      <c r="B48" s="100"/>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101"/>
    </row>
    <row r="49" spans="2:32" s="360" customFormat="1">
      <c r="B49" s="100"/>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101"/>
    </row>
    <row r="50" spans="2:32" s="360" customFormat="1">
      <c r="B50" s="100"/>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101"/>
    </row>
    <row r="51" spans="2:32" s="360" customFormat="1">
      <c r="B51" s="100"/>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101"/>
    </row>
    <row r="52" spans="2:32" s="360" customFormat="1">
      <c r="B52" s="100"/>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101"/>
    </row>
    <row r="53" spans="2:32" s="360" customFormat="1">
      <c r="B53" s="100"/>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101"/>
    </row>
    <row r="54" spans="2:32" s="360" customFormat="1">
      <c r="B54" s="100"/>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101"/>
    </row>
    <row r="55" spans="2:32" s="360" customFormat="1">
      <c r="B55" s="100"/>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101"/>
    </row>
    <row r="56" spans="2:32" s="360" customFormat="1">
      <c r="B56" s="100"/>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101"/>
    </row>
    <row r="57" spans="2:32" s="360" customFormat="1">
      <c r="B57" s="100"/>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101"/>
    </row>
    <row r="58" spans="2:32" s="360" customFormat="1">
      <c r="B58" s="100"/>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101"/>
    </row>
    <row r="59" spans="2:32" s="360" customFormat="1">
      <c r="B59" s="100"/>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101"/>
    </row>
    <row r="60" spans="2:32" s="360" customFormat="1">
      <c r="B60" s="100"/>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101"/>
    </row>
    <row r="61" spans="2:32" s="360" customFormat="1">
      <c r="B61" s="100"/>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101"/>
    </row>
    <row r="62" spans="2:32" s="360" customFormat="1">
      <c r="B62" s="100"/>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101"/>
    </row>
    <row r="63" spans="2:32" s="360" customFormat="1">
      <c r="B63" s="100"/>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101"/>
    </row>
    <row r="64" spans="2:32" s="360" customFormat="1">
      <c r="B64" s="100"/>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101"/>
    </row>
    <row r="65" spans="2:32" s="360" customFormat="1">
      <c r="B65" s="100"/>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101"/>
    </row>
    <row r="66" spans="2:32" s="360" customFormat="1">
      <c r="B66" s="100"/>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101"/>
    </row>
    <row r="67" spans="2:32" s="360" customFormat="1">
      <c r="B67" s="100"/>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101"/>
    </row>
    <row r="68" spans="2:32" s="360" customFormat="1">
      <c r="B68" s="100"/>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101"/>
    </row>
    <row r="69" spans="2:32" s="360" customFormat="1">
      <c r="B69" s="100"/>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101"/>
    </row>
    <row r="70" spans="2:32" s="360" customFormat="1">
      <c r="B70" s="100"/>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101"/>
    </row>
    <row r="71" spans="2:32" s="360" customFormat="1">
      <c r="B71" s="100"/>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101"/>
    </row>
    <row r="72" spans="2:32" s="360" customFormat="1">
      <c r="B72" s="100"/>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101"/>
    </row>
    <row r="73" spans="2:32" s="360" customFormat="1">
      <c r="B73" s="100"/>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101"/>
    </row>
    <row r="74" spans="2:32" s="360" customFormat="1">
      <c r="B74" s="100"/>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101"/>
    </row>
    <row r="75" spans="2:32" s="360" customFormat="1">
      <c r="B75" s="100"/>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101"/>
    </row>
    <row r="76" spans="2:32" s="360" customFormat="1">
      <c r="B76" s="100"/>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101"/>
    </row>
    <row r="77" spans="2:32" s="360" customFormat="1">
      <c r="B77" s="100"/>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101"/>
    </row>
    <row r="78" spans="2:32" s="360" customFormat="1">
      <c r="B78" s="100"/>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101"/>
    </row>
    <row r="79" spans="2:32" s="360" customFormat="1">
      <c r="B79" s="100"/>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101"/>
    </row>
    <row r="80" spans="2:32" s="360" customFormat="1">
      <c r="B80" s="100"/>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101"/>
    </row>
    <row r="81" spans="2:32" s="360" customFormat="1">
      <c r="B81" s="100"/>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101"/>
    </row>
    <row r="82" spans="2:32" s="360" customFormat="1">
      <c r="B82" s="100"/>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101"/>
    </row>
    <row r="83" spans="2:32" s="360" customFormat="1">
      <c r="B83" s="100"/>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101"/>
    </row>
    <row r="84" spans="2:32" s="360" customFormat="1">
      <c r="B84" s="100"/>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101"/>
    </row>
    <row r="85" spans="2:32" s="360" customFormat="1">
      <c r="B85" s="100"/>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101"/>
    </row>
    <row r="86" spans="2:32" s="360" customFormat="1">
      <c r="B86" s="100"/>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101"/>
    </row>
    <row r="87" spans="2:32" s="360" customFormat="1">
      <c r="B87" s="100"/>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101"/>
    </row>
    <row r="88" spans="2:32" s="360" customFormat="1">
      <c r="B88" s="100"/>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101"/>
    </row>
    <row r="89" spans="2:32" s="360" customFormat="1">
      <c r="B89" s="100"/>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101"/>
    </row>
    <row r="90" spans="2:32" s="360" customFormat="1">
      <c r="B90" s="100"/>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101"/>
    </row>
    <row r="91" spans="2:32" s="360" customFormat="1">
      <c r="B91" s="100"/>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101"/>
    </row>
    <row r="92" spans="2:32" s="360" customFormat="1">
      <c r="B92" s="100"/>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101"/>
    </row>
    <row r="93" spans="2:32" s="360" customFormat="1">
      <c r="B93" s="100"/>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101"/>
    </row>
    <row r="94" spans="2:32" s="360" customFormat="1">
      <c r="B94" s="100"/>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101"/>
    </row>
    <row r="95" spans="2:32" s="360" customFormat="1">
      <c r="B95" s="100"/>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101"/>
    </row>
    <row r="96" spans="2:32" s="360" customFormat="1">
      <c r="B96" s="100"/>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101"/>
    </row>
    <row r="97" spans="2:32" s="360" customFormat="1">
      <c r="B97" s="100"/>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101"/>
    </row>
    <row r="98" spans="2:32" s="360" customFormat="1">
      <c r="B98" s="100"/>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101"/>
    </row>
    <row r="99" spans="2:32" s="360" customFormat="1">
      <c r="B99" s="100"/>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101"/>
    </row>
    <row r="100" spans="2:32" s="360" customFormat="1">
      <c r="B100" s="107"/>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80"/>
    </row>
    <row r="101" spans="2:32" s="360" customFormat="1"/>
    <row r="102" spans="2:32" s="360" customFormat="1"/>
    <row r="103" spans="2:32" s="360" customFormat="1"/>
    <row r="104" spans="2:32" s="360" customFormat="1"/>
    <row r="105" spans="2:32" s="360" customFormat="1"/>
    <row r="106" spans="2:32" s="360" customFormat="1"/>
    <row r="107" spans="2:32" s="360" customFormat="1"/>
    <row r="108" spans="2:32" s="360" customFormat="1"/>
    <row r="109" spans="2:32" s="360" customFormat="1"/>
    <row r="110" spans="2:32" s="360" customFormat="1"/>
    <row r="111" spans="2:32" s="360" customFormat="1"/>
    <row r="112" spans="2:32" s="360" customFormat="1"/>
    <row r="113" s="360" customFormat="1"/>
    <row r="114" s="360" customFormat="1"/>
    <row r="115" s="360" customFormat="1"/>
    <row r="116" s="360" customFormat="1"/>
    <row r="117" s="360" customFormat="1"/>
    <row r="118" s="360" customFormat="1"/>
    <row r="119" s="360" customFormat="1"/>
    <row r="120" s="360" customFormat="1"/>
    <row r="121" s="360" customFormat="1"/>
    <row r="122" s="360" customFormat="1"/>
    <row r="123" s="360" customFormat="1"/>
    <row r="124" s="360" customFormat="1"/>
    <row r="125" s="360" customFormat="1"/>
    <row r="126" s="360" customFormat="1"/>
    <row r="127" s="360" customFormat="1"/>
    <row r="128" s="360" customFormat="1"/>
    <row r="129" s="360" customFormat="1"/>
    <row r="130" s="360" customFormat="1"/>
    <row r="131" s="360" customFormat="1"/>
    <row r="132" s="360" customFormat="1"/>
    <row r="133" s="360" customFormat="1"/>
    <row r="134" s="360" customFormat="1"/>
    <row r="135" s="360" customFormat="1"/>
    <row r="136" s="360" customFormat="1"/>
    <row r="137" s="360" customFormat="1"/>
    <row r="138" s="360" customFormat="1"/>
    <row r="139" s="360" customFormat="1"/>
    <row r="140" s="360" customFormat="1"/>
    <row r="141" s="360" customFormat="1"/>
    <row r="142" s="360" customFormat="1"/>
    <row r="143" s="360" customFormat="1"/>
    <row r="144" s="360" customFormat="1"/>
    <row r="145" s="360" customFormat="1"/>
    <row r="146" s="360" customFormat="1"/>
    <row r="147" s="360" customFormat="1"/>
    <row r="148" s="360" customFormat="1"/>
    <row r="149" s="360" customFormat="1"/>
    <row r="150" s="360" customFormat="1"/>
    <row r="151" s="360" customFormat="1"/>
    <row r="152" s="360" customFormat="1"/>
    <row r="153" s="360" customFormat="1"/>
    <row r="154" s="360" customFormat="1"/>
    <row r="155" s="360" customFormat="1"/>
    <row r="156" s="360" customFormat="1"/>
    <row r="157" s="360" customFormat="1"/>
    <row r="158" s="360" customFormat="1"/>
    <row r="159" s="360" customFormat="1"/>
    <row r="160" s="360" customFormat="1"/>
    <row r="161" s="360" customFormat="1"/>
    <row r="162" s="360" customFormat="1"/>
    <row r="163" s="360" customFormat="1"/>
    <row r="164" s="360" customFormat="1"/>
    <row r="165" s="360" customFormat="1"/>
    <row r="166" s="360" customFormat="1"/>
    <row r="167" s="360" customFormat="1"/>
    <row r="168" s="360" customFormat="1"/>
    <row r="169" s="360" customFormat="1"/>
    <row r="170" s="360" customFormat="1"/>
    <row r="171" s="360" customFormat="1"/>
    <row r="172" s="360" customFormat="1"/>
    <row r="173" s="360" customFormat="1"/>
    <row r="174" s="360" customFormat="1"/>
    <row r="175" s="360" customFormat="1"/>
    <row r="176" s="360" customFormat="1"/>
    <row r="177" s="360" customFormat="1"/>
    <row r="178" s="360" customFormat="1"/>
    <row r="179" s="360" customFormat="1"/>
    <row r="180" s="360" customFormat="1"/>
    <row r="181" s="360" customFormat="1"/>
    <row r="182" s="360" customFormat="1"/>
    <row r="183" s="360" customFormat="1"/>
    <row r="184" s="360" customFormat="1"/>
    <row r="185" s="360" customFormat="1"/>
    <row r="186" s="360" customFormat="1"/>
    <row r="187" s="360" customFormat="1"/>
    <row r="188" s="360" customFormat="1"/>
    <row r="189" s="360" customFormat="1"/>
    <row r="190" s="360" customFormat="1"/>
    <row r="191" s="360" customFormat="1"/>
    <row r="192" s="360" customFormat="1"/>
    <row r="193" s="360" customFormat="1"/>
    <row r="194" s="360" customFormat="1"/>
    <row r="195" s="360" customFormat="1"/>
    <row r="196" s="360" customFormat="1"/>
    <row r="197" s="360" customFormat="1"/>
    <row r="198" s="360" customFormat="1"/>
    <row r="199" s="360" customFormat="1"/>
    <row r="200" s="360" customFormat="1"/>
    <row r="201" s="360" customFormat="1"/>
    <row r="202" s="360" customFormat="1"/>
    <row r="203" s="360" customFormat="1"/>
    <row r="204" s="360" customFormat="1"/>
    <row r="205" s="360" customFormat="1"/>
    <row r="206" s="360" customFormat="1"/>
    <row r="207" s="360" customFormat="1"/>
    <row r="208" s="360" customFormat="1"/>
    <row r="209" s="360" customFormat="1"/>
    <row r="210" s="360" customFormat="1"/>
    <row r="211" s="360" customFormat="1"/>
    <row r="212" s="360" customFormat="1"/>
    <row r="213" s="360" customFormat="1"/>
    <row r="214" s="360" customFormat="1"/>
    <row r="215" s="360" customFormat="1"/>
    <row r="216" s="360" customFormat="1"/>
    <row r="217" s="360" customFormat="1"/>
    <row r="218" s="360" customFormat="1"/>
    <row r="219" s="360" customFormat="1"/>
    <row r="220" s="360" customFormat="1"/>
    <row r="221" s="360" customFormat="1"/>
    <row r="222" s="360" customFormat="1"/>
    <row r="223" s="360" customFormat="1"/>
    <row r="224" s="360" customFormat="1"/>
    <row r="225" s="360" customFormat="1"/>
    <row r="226" s="360" customFormat="1"/>
    <row r="227" s="360" customFormat="1"/>
    <row r="228" s="360" customFormat="1"/>
    <row r="229" s="360" customFormat="1"/>
    <row r="230" s="360" customFormat="1"/>
    <row r="231" s="360" customFormat="1"/>
    <row r="232" s="360" customFormat="1"/>
    <row r="233" s="360" customFormat="1"/>
    <row r="234" s="360" customFormat="1"/>
    <row r="235" s="360" customFormat="1"/>
    <row r="236" s="360" customFormat="1"/>
    <row r="237" s="360" customFormat="1"/>
    <row r="238" s="360" customFormat="1"/>
    <row r="239" s="360" customFormat="1"/>
    <row r="240" s="360" customFormat="1"/>
    <row r="241" s="360" customFormat="1"/>
    <row r="242" s="360" customFormat="1"/>
    <row r="243" s="360" customFormat="1"/>
    <row r="244" s="360" customFormat="1"/>
    <row r="245" s="360" customFormat="1"/>
    <row r="246" s="360" customFormat="1"/>
    <row r="247" s="360" customFormat="1"/>
    <row r="248" s="360" customFormat="1"/>
    <row r="249" s="360" customFormat="1"/>
    <row r="250" s="360" customFormat="1"/>
    <row r="251" s="360" customFormat="1"/>
    <row r="252" s="360" customFormat="1"/>
    <row r="253" s="360" customFormat="1"/>
    <row r="254" s="360" customFormat="1"/>
    <row r="255" s="360" customFormat="1"/>
    <row r="256" s="360" customFormat="1"/>
    <row r="257" s="360" customFormat="1"/>
    <row r="258" s="360" customFormat="1"/>
    <row r="259" s="360" customFormat="1"/>
    <row r="260" s="360" customFormat="1"/>
    <row r="261" s="360" customFormat="1"/>
    <row r="262" s="360" customFormat="1"/>
    <row r="263" s="360" customFormat="1"/>
    <row r="264" s="360" customFormat="1"/>
    <row r="265" s="360" customFormat="1"/>
    <row r="266" s="360" customFormat="1"/>
    <row r="267" s="360" customFormat="1"/>
    <row r="268" s="360" customFormat="1"/>
    <row r="269" s="360" customFormat="1"/>
    <row r="270" s="360" customFormat="1"/>
    <row r="271" s="360" customFormat="1"/>
    <row r="272" s="360" customFormat="1"/>
    <row r="273" s="360" customFormat="1"/>
    <row r="274" s="360" customFormat="1"/>
    <row r="275" s="360" customFormat="1"/>
    <row r="276" s="360" customFormat="1"/>
    <row r="277" s="360" customFormat="1"/>
    <row r="278" s="360" customFormat="1"/>
    <row r="279" s="360" customFormat="1"/>
    <row r="280" s="360" customFormat="1"/>
    <row r="281" s="360" customFormat="1"/>
    <row r="282" s="360" customFormat="1"/>
    <row r="283" s="360" customFormat="1"/>
    <row r="284" s="360" customFormat="1"/>
    <row r="285" s="360" customFormat="1"/>
    <row r="286" s="360" customFormat="1"/>
    <row r="287" s="360" customFormat="1"/>
    <row r="288" s="360" customFormat="1"/>
    <row r="289" s="360" customFormat="1"/>
    <row r="290" s="360" customFormat="1"/>
    <row r="291" s="360" customFormat="1"/>
    <row r="292" s="360" customFormat="1"/>
    <row r="293" s="360" customFormat="1"/>
    <row r="294" s="360" customFormat="1"/>
    <row r="295" s="360" customFormat="1"/>
    <row r="296" s="360" customFormat="1"/>
    <row r="297" s="360" customFormat="1"/>
    <row r="298" s="360" customFormat="1"/>
    <row r="299" s="360" customFormat="1"/>
    <row r="300" s="360" customFormat="1"/>
    <row r="301" s="360" customFormat="1"/>
    <row r="302" s="360" customFormat="1"/>
    <row r="303" s="360" customFormat="1"/>
    <row r="304" s="360" customFormat="1"/>
    <row r="305" s="360" customFormat="1"/>
    <row r="306" s="360" customFormat="1"/>
    <row r="307" s="360" customFormat="1"/>
    <row r="308" s="360" customFormat="1"/>
    <row r="309" s="360" customFormat="1"/>
    <row r="310" s="360" customFormat="1"/>
    <row r="311" s="360" customFormat="1"/>
    <row r="312" s="360" customFormat="1"/>
    <row r="313" s="360" customFormat="1"/>
    <row r="314" s="360" customFormat="1"/>
    <row r="315" s="360" customFormat="1"/>
    <row r="316" s="360" customFormat="1"/>
    <row r="317" s="360" customFormat="1"/>
    <row r="318" s="360" customFormat="1"/>
    <row r="319" s="360" customFormat="1"/>
    <row r="320" s="360" customFormat="1"/>
    <row r="321" s="360" customFormat="1"/>
    <row r="322" s="360" customFormat="1"/>
    <row r="323" s="360" customFormat="1"/>
    <row r="324" s="360" customFormat="1"/>
    <row r="325" s="360" customFormat="1"/>
    <row r="326" s="360" customFormat="1"/>
    <row r="327" s="360" customFormat="1"/>
    <row r="328" s="360" customFormat="1"/>
    <row r="329" s="360" customFormat="1"/>
    <row r="330" s="360" customFormat="1"/>
    <row r="331" s="360" customFormat="1"/>
    <row r="332" s="360" customFormat="1"/>
    <row r="333" s="360" customFormat="1"/>
    <row r="334" s="360" customFormat="1"/>
    <row r="335" s="360" customFormat="1"/>
    <row r="336" s="360" customFormat="1"/>
    <row r="337" s="360" customFormat="1"/>
    <row r="338" s="360" customFormat="1"/>
    <row r="339" s="360" customFormat="1"/>
    <row r="340" s="360" customFormat="1"/>
    <row r="341" s="360" customFormat="1"/>
    <row r="342" s="360" customFormat="1"/>
    <row r="343" s="360" customFormat="1"/>
    <row r="344" s="360" customFormat="1"/>
    <row r="345" s="360" customFormat="1"/>
    <row r="346" s="360" customFormat="1"/>
    <row r="347" s="360" customFormat="1"/>
    <row r="348" s="360" customFormat="1"/>
    <row r="349" s="360" customFormat="1"/>
    <row r="350" s="360" customFormat="1"/>
    <row r="351" s="360" customFormat="1"/>
    <row r="352" s="360" customFormat="1"/>
    <row r="353" s="360" customFormat="1"/>
    <row r="354" s="360" customFormat="1"/>
    <row r="355" s="360" customFormat="1"/>
    <row r="356" s="360" customFormat="1"/>
    <row r="357" s="360" customFormat="1"/>
    <row r="358" s="360" customFormat="1"/>
    <row r="359" s="360" customFormat="1"/>
    <row r="360" s="360" customFormat="1"/>
    <row r="361" s="360" customFormat="1"/>
    <row r="362" s="360" customFormat="1"/>
    <row r="363" s="360" customFormat="1"/>
    <row r="364" s="360" customFormat="1"/>
    <row r="365" s="360" customFormat="1"/>
    <row r="366" s="360" customFormat="1"/>
    <row r="367" s="360" customFormat="1"/>
    <row r="368" s="360" customFormat="1"/>
    <row r="369" s="360" customFormat="1"/>
    <row r="370" s="360" customFormat="1"/>
    <row r="371" s="360" customFormat="1"/>
    <row r="372" s="360" customFormat="1"/>
    <row r="373" s="360" customFormat="1"/>
    <row r="374" s="360" customFormat="1"/>
    <row r="375" s="360" customFormat="1"/>
    <row r="376" s="360" customFormat="1"/>
    <row r="377" s="360" customFormat="1"/>
    <row r="378" s="360" customFormat="1"/>
    <row r="379" s="360" customFormat="1"/>
    <row r="380" s="360" customFormat="1"/>
    <row r="381" s="360" customFormat="1"/>
    <row r="382" s="360" customFormat="1"/>
    <row r="383" s="360" customFormat="1"/>
    <row r="384" s="360" customFormat="1"/>
    <row r="385" s="360" customFormat="1"/>
    <row r="386" s="360" customFormat="1"/>
    <row r="387" s="360" customFormat="1"/>
    <row r="388" s="360" customFormat="1"/>
    <row r="389" s="360" customFormat="1"/>
    <row r="390" s="360" customFormat="1"/>
    <row r="391" s="360" customFormat="1"/>
    <row r="392" s="360" customFormat="1"/>
    <row r="393" s="360" customFormat="1"/>
    <row r="394" s="360" customFormat="1"/>
    <row r="395" s="360" customFormat="1"/>
    <row r="396" s="360" customFormat="1"/>
    <row r="397" s="360" customFormat="1"/>
    <row r="398" s="360" customFormat="1"/>
    <row r="399" s="360" customFormat="1"/>
    <row r="400" s="360" customFormat="1"/>
    <row r="401" s="360" customFormat="1"/>
    <row r="402" s="360" customFormat="1"/>
    <row r="403" s="360" customFormat="1"/>
    <row r="404" s="360" customFormat="1"/>
    <row r="405" s="360" customFormat="1"/>
    <row r="406" s="360" customFormat="1"/>
    <row r="407" s="360" customFormat="1"/>
    <row r="408" s="360" customFormat="1"/>
    <row r="409" s="360" customFormat="1"/>
    <row r="410" s="360" customFormat="1"/>
    <row r="411" s="360" customFormat="1"/>
    <row r="412" s="360" customFormat="1"/>
    <row r="413" s="360" customFormat="1"/>
    <row r="414" s="360" customFormat="1"/>
    <row r="415" s="360" customFormat="1"/>
    <row r="416" s="360" customFormat="1"/>
    <row r="417" s="360" customFormat="1"/>
    <row r="418" s="360" customFormat="1"/>
    <row r="419" s="360" customFormat="1"/>
    <row r="420" s="360" customFormat="1"/>
    <row r="421" s="360" customFormat="1"/>
    <row r="422" s="360" customFormat="1"/>
    <row r="423" s="360" customFormat="1"/>
    <row r="424" s="360" customFormat="1"/>
    <row r="425" s="360" customFormat="1"/>
    <row r="426" s="360" customFormat="1"/>
    <row r="427" s="360" customFormat="1"/>
    <row r="428" s="360" customFormat="1"/>
    <row r="429" s="360" customFormat="1"/>
    <row r="430" s="360" customFormat="1"/>
    <row r="431" s="360" customFormat="1"/>
    <row r="432" s="360" customFormat="1"/>
    <row r="433" s="360" customFormat="1"/>
    <row r="434" s="360" customFormat="1"/>
    <row r="435" s="360" customFormat="1"/>
    <row r="436" s="360" customFormat="1"/>
    <row r="437" s="360" customFormat="1"/>
    <row r="438" s="360" customFormat="1"/>
    <row r="439" s="360" customFormat="1"/>
    <row r="440" s="360" customFormat="1"/>
    <row r="441" s="360" customFormat="1"/>
    <row r="442" s="360" customFormat="1"/>
    <row r="443" s="360" customFormat="1"/>
    <row r="444" s="360" customFormat="1"/>
    <row r="445" s="360" customFormat="1"/>
    <row r="446" s="360" customFormat="1"/>
    <row r="447" s="360" customFormat="1"/>
    <row r="448" s="360" customFormat="1"/>
    <row r="449" s="360" customFormat="1"/>
    <row r="450" s="360" customFormat="1"/>
    <row r="451" s="360" customFormat="1"/>
    <row r="452" s="360" customFormat="1"/>
    <row r="453" s="360" customFormat="1"/>
    <row r="454" s="360" customFormat="1"/>
    <row r="455" s="360" customFormat="1"/>
    <row r="456" s="360" customFormat="1"/>
    <row r="457" s="360" customFormat="1"/>
    <row r="458" s="360" customFormat="1"/>
    <row r="459" s="360" customFormat="1"/>
    <row r="460" s="360" customFormat="1"/>
    <row r="461" s="360" customFormat="1"/>
    <row r="462" s="360" customFormat="1"/>
    <row r="463" s="360" customFormat="1"/>
    <row r="464" s="360" customFormat="1"/>
    <row r="465" s="360" customFormat="1"/>
    <row r="466" s="360" customFormat="1"/>
    <row r="467" s="360" customFormat="1"/>
    <row r="468" s="360" customFormat="1"/>
    <row r="469" s="360" customFormat="1"/>
    <row r="470" s="360" customFormat="1"/>
    <row r="471" s="360" customFormat="1"/>
    <row r="472" s="360" customFormat="1"/>
    <row r="473" s="360" customFormat="1"/>
    <row r="474" s="360" customFormat="1"/>
    <row r="475" s="360" customFormat="1"/>
    <row r="476" s="360" customFormat="1"/>
    <row r="477" s="360" customFormat="1"/>
    <row r="478" s="360" customFormat="1"/>
    <row r="479" s="360" customFormat="1"/>
    <row r="480" s="360" customFormat="1"/>
    <row r="481" s="360" customFormat="1"/>
    <row r="482" s="360" customFormat="1"/>
    <row r="483" s="360" customFormat="1"/>
    <row r="484" s="360" customFormat="1"/>
    <row r="485" s="360" customFormat="1"/>
    <row r="486" s="360" customFormat="1"/>
    <row r="487" s="360" customFormat="1"/>
    <row r="488" s="360" customFormat="1"/>
    <row r="489" s="360" customFormat="1"/>
    <row r="490" s="360" customFormat="1"/>
    <row r="491" s="360" customFormat="1"/>
    <row r="492" s="360" customFormat="1"/>
    <row r="493" s="360" customFormat="1"/>
    <row r="494" s="360" customFormat="1"/>
    <row r="495" s="360" customFormat="1"/>
    <row r="496" s="360" customFormat="1"/>
    <row r="497" s="360" customFormat="1"/>
    <row r="498" s="360" customFormat="1"/>
    <row r="499" s="360" customFormat="1"/>
    <row r="500" s="360" customFormat="1"/>
    <row r="501" s="360" customFormat="1"/>
    <row r="502" s="360" customFormat="1"/>
    <row r="503" s="360" customFormat="1"/>
    <row r="504" s="360" customFormat="1"/>
    <row r="505" s="360" customFormat="1"/>
    <row r="506" s="360" customFormat="1"/>
    <row r="507" s="360" customFormat="1"/>
    <row r="508" s="360" customFormat="1"/>
    <row r="509" s="360" customFormat="1"/>
    <row r="510" s="360" customFormat="1"/>
    <row r="511" s="360" customFormat="1"/>
    <row r="512" s="360" customFormat="1"/>
    <row r="513" s="360" customFormat="1"/>
    <row r="514" s="360" customFormat="1"/>
    <row r="515" s="360" customFormat="1"/>
    <row r="516" s="360" customFormat="1"/>
    <row r="517" s="360" customFormat="1"/>
    <row r="518" s="360" customFormat="1"/>
    <row r="519" s="360" customFormat="1"/>
    <row r="520" s="360" customFormat="1"/>
    <row r="521" s="360" customFormat="1"/>
    <row r="522" s="360" customFormat="1"/>
    <row r="523" s="360" customFormat="1"/>
    <row r="524" s="360" customFormat="1"/>
    <row r="525" s="360" customFormat="1"/>
    <row r="526" s="360" customFormat="1"/>
    <row r="527" s="360" customFormat="1"/>
    <row r="528" s="360" customFormat="1"/>
    <row r="529" s="360" customFormat="1"/>
    <row r="530" s="360" customFormat="1"/>
    <row r="531" s="360" customFormat="1"/>
    <row r="532" s="360" customFormat="1"/>
    <row r="533" s="360" customFormat="1"/>
    <row r="534" s="360" customFormat="1"/>
    <row r="535" s="360" customFormat="1"/>
    <row r="536" s="360" customFormat="1"/>
    <row r="537" s="360" customFormat="1"/>
    <row r="538" s="360" customFormat="1"/>
    <row r="539" s="360" customFormat="1"/>
    <row r="540" s="360" customFormat="1"/>
    <row r="541" s="360" customFormat="1"/>
    <row r="542" s="360" customFormat="1"/>
    <row r="543" s="360" customFormat="1"/>
    <row r="544" s="360" customFormat="1"/>
    <row r="545" s="360" customFormat="1"/>
    <row r="546" s="360" customFormat="1"/>
    <row r="547" s="360" customFormat="1"/>
    <row r="548" s="360" customFormat="1"/>
    <row r="549" s="360" customFormat="1"/>
    <row r="550" s="360" customFormat="1"/>
    <row r="551" s="360" customFormat="1"/>
    <row r="552" s="360" customFormat="1"/>
    <row r="553" s="360" customFormat="1"/>
    <row r="554" s="360" customFormat="1"/>
    <row r="555" s="360" customFormat="1"/>
    <row r="556" s="360" customFormat="1"/>
    <row r="557" s="360" customFormat="1"/>
    <row r="558" s="360" customFormat="1"/>
    <row r="559" s="360" customFormat="1"/>
    <row r="560" s="360" customFormat="1"/>
    <row r="561" s="360" customFormat="1"/>
    <row r="562" s="360" customFormat="1"/>
    <row r="563" s="360" customFormat="1"/>
    <row r="564" s="360" customFormat="1"/>
    <row r="565" s="360" customFormat="1"/>
    <row r="566" s="360" customFormat="1"/>
    <row r="567" s="360" customFormat="1"/>
    <row r="568" s="360" customFormat="1"/>
    <row r="569" s="360" customFormat="1"/>
    <row r="570" s="360" customFormat="1"/>
    <row r="571" s="360" customFormat="1"/>
    <row r="572" s="360" customFormat="1"/>
    <row r="573" s="360" customFormat="1"/>
    <row r="574" s="360" customFormat="1"/>
    <row r="575" s="360" customFormat="1"/>
    <row r="576" s="360" customFormat="1"/>
    <row r="577" s="360" customFormat="1"/>
    <row r="578" s="360" customFormat="1"/>
    <row r="579" s="360" customFormat="1"/>
    <row r="580" s="360" customFormat="1"/>
    <row r="581" s="360" customFormat="1"/>
    <row r="582" s="360" customFormat="1"/>
    <row r="583" s="360" customFormat="1"/>
    <row r="584" s="360" customFormat="1"/>
    <row r="585" s="360" customFormat="1"/>
    <row r="586" s="360" customFormat="1"/>
    <row r="587" s="360" customFormat="1"/>
    <row r="588" s="360" customFormat="1"/>
    <row r="589" s="360" customFormat="1"/>
    <row r="590" s="360" customFormat="1"/>
    <row r="591" s="360" customFormat="1"/>
    <row r="592" s="360" customFormat="1"/>
    <row r="593" s="360" customFormat="1"/>
    <row r="594" s="360" customFormat="1"/>
    <row r="595" s="360" customFormat="1"/>
    <row r="596" s="360" customFormat="1"/>
    <row r="597" s="360" customFormat="1"/>
    <row r="598" s="360" customFormat="1"/>
    <row r="599" s="360" customFormat="1"/>
    <row r="600" s="360" customFormat="1"/>
    <row r="601" s="360" customFormat="1"/>
    <row r="602" s="360" customFormat="1"/>
    <row r="603" s="360" customFormat="1"/>
    <row r="604" s="360" customFormat="1"/>
    <row r="605" s="360" customFormat="1"/>
    <row r="606" s="360" customFormat="1"/>
    <row r="607" s="360" customFormat="1"/>
    <row r="608" s="360" customFormat="1"/>
    <row r="609" s="360" customFormat="1"/>
    <row r="610" s="360" customFormat="1"/>
    <row r="611" s="360" customFormat="1"/>
    <row r="612" s="360" customFormat="1"/>
    <row r="613" s="360" customFormat="1"/>
    <row r="614" s="360" customFormat="1"/>
    <row r="615" s="360" customFormat="1"/>
    <row r="616" s="360" customFormat="1"/>
    <row r="617" s="360" customFormat="1"/>
    <row r="618" s="360" customFormat="1"/>
    <row r="619" s="360" customFormat="1"/>
    <row r="620" s="360" customFormat="1"/>
    <row r="621" s="360" customFormat="1"/>
    <row r="622" s="360" customFormat="1"/>
    <row r="623" s="360" customFormat="1"/>
    <row r="624" s="360" customFormat="1"/>
    <row r="625" s="360" customFormat="1"/>
    <row r="626" s="360" customFormat="1"/>
    <row r="627" s="360" customFormat="1"/>
    <row r="628" s="360" customFormat="1"/>
    <row r="629" s="360" customFormat="1"/>
    <row r="630" s="360" customFormat="1"/>
    <row r="631" s="360" customFormat="1"/>
    <row r="632" s="360" customFormat="1"/>
    <row r="633" s="360" customFormat="1"/>
    <row r="634" s="360" customFormat="1"/>
    <row r="635" s="360" customFormat="1"/>
    <row r="636" s="360" customFormat="1"/>
    <row r="637" s="360" customFormat="1"/>
    <row r="638" s="360" customFormat="1"/>
    <row r="639" s="360" customFormat="1"/>
    <row r="640" s="360" customFormat="1"/>
    <row r="641" s="360" customFormat="1"/>
    <row r="642" s="360" customFormat="1"/>
    <row r="643" s="360" customFormat="1"/>
    <row r="644" s="360" customFormat="1"/>
    <row r="645" s="360" customFormat="1"/>
    <row r="646" s="360" customFormat="1"/>
    <row r="647" s="360" customFormat="1"/>
    <row r="648" s="360" customFormat="1"/>
    <row r="649" s="360" customFormat="1"/>
    <row r="650" s="360" customFormat="1"/>
    <row r="651" s="360" customFormat="1"/>
    <row r="652" s="360" customFormat="1"/>
    <row r="653" s="360" customFormat="1"/>
    <row r="654" s="360" customFormat="1"/>
    <row r="655" s="360" customFormat="1"/>
    <row r="656" s="360" customFormat="1"/>
    <row r="657" s="360" customFormat="1"/>
    <row r="658" s="360" customFormat="1"/>
    <row r="659" s="360" customFormat="1"/>
    <row r="660" s="360" customFormat="1"/>
    <row r="661" s="360" customFormat="1"/>
    <row r="662" s="360" customFormat="1"/>
    <row r="663" s="360" customFormat="1"/>
    <row r="664" s="360" customFormat="1"/>
    <row r="665" s="360" customFormat="1"/>
    <row r="666" s="360" customFormat="1"/>
    <row r="667" s="360" customFormat="1"/>
    <row r="668" s="360" customFormat="1"/>
    <row r="669" s="360" customFormat="1"/>
    <row r="670" s="360" customFormat="1"/>
    <row r="671" s="360" customFormat="1"/>
    <row r="672" s="360" customFormat="1"/>
    <row r="673" s="360" customFormat="1"/>
    <row r="674" s="360" customFormat="1"/>
    <row r="675" s="360" customFormat="1"/>
    <row r="676" s="360" customFormat="1"/>
    <row r="677" s="360" customFormat="1"/>
    <row r="678" s="360" customFormat="1"/>
    <row r="679" s="360" customFormat="1"/>
    <row r="680" s="360" customFormat="1"/>
    <row r="681" s="360" customFormat="1"/>
    <row r="682" s="360" customFormat="1"/>
    <row r="683" s="360" customFormat="1"/>
    <row r="684" s="360" customFormat="1"/>
    <row r="685" s="360" customFormat="1"/>
    <row r="686" s="360" customFormat="1"/>
    <row r="687" s="360" customFormat="1"/>
    <row r="688" s="360" customFormat="1"/>
    <row r="689" s="360" customFormat="1"/>
    <row r="690" s="360" customFormat="1"/>
    <row r="691" s="360" customFormat="1"/>
    <row r="692" s="360" customFormat="1"/>
    <row r="693" s="360" customFormat="1"/>
    <row r="694" s="360" customFormat="1"/>
    <row r="695" s="360" customFormat="1"/>
    <row r="696" s="360" customFormat="1"/>
    <row r="697" s="360" customFormat="1"/>
    <row r="698" s="360" customFormat="1"/>
    <row r="699" s="360" customFormat="1"/>
    <row r="700" s="360" customFormat="1"/>
    <row r="701" s="360" customFormat="1"/>
    <row r="702" s="360" customFormat="1"/>
    <row r="703" s="360" customFormat="1"/>
    <row r="704" s="360" customFormat="1"/>
    <row r="705" s="360" customFormat="1"/>
    <row r="706" s="360" customFormat="1"/>
    <row r="707" s="360" customFormat="1"/>
    <row r="708" s="360" customFormat="1"/>
    <row r="709" s="360" customFormat="1"/>
    <row r="710" s="360" customFormat="1"/>
    <row r="711" s="360" customFormat="1"/>
    <row r="712" s="360" customFormat="1"/>
    <row r="713" s="360" customFormat="1"/>
    <row r="714" s="360" customFormat="1"/>
    <row r="715" s="360" customFormat="1"/>
    <row r="716" s="360" customFormat="1"/>
    <row r="717" s="360" customFormat="1"/>
    <row r="718" s="360" customFormat="1"/>
    <row r="719" s="360" customFormat="1"/>
    <row r="720" s="360" customFormat="1"/>
    <row r="721" s="360" customFormat="1"/>
    <row r="722" s="360" customFormat="1"/>
    <row r="723" s="360" customFormat="1"/>
    <row r="724" s="360" customFormat="1"/>
    <row r="725" s="360" customFormat="1"/>
    <row r="726" s="360" customFormat="1"/>
    <row r="727" s="360" customFormat="1"/>
    <row r="728" s="360" customFormat="1"/>
    <row r="729" s="360" customFormat="1"/>
    <row r="730" s="360" customFormat="1"/>
    <row r="731" s="360" customFormat="1"/>
    <row r="732" s="360" customFormat="1"/>
    <row r="733" s="360" customFormat="1"/>
    <row r="734" s="360" customFormat="1"/>
    <row r="735" s="360" customFormat="1"/>
    <row r="736" s="360" customFormat="1"/>
    <row r="737" s="360" customFormat="1"/>
    <row r="738" s="360" customFormat="1"/>
    <row r="739" s="360" customFormat="1"/>
    <row r="740" s="360" customFormat="1"/>
    <row r="741" s="360" customFormat="1"/>
    <row r="742" s="360" customFormat="1"/>
    <row r="743" s="360" customFormat="1"/>
    <row r="744" s="360" customFormat="1"/>
    <row r="745" s="360" customFormat="1"/>
    <row r="746" s="360" customFormat="1"/>
    <row r="747" s="360" customFormat="1"/>
    <row r="748" s="360" customFormat="1"/>
    <row r="749" s="360" customFormat="1"/>
    <row r="750" s="360" customFormat="1"/>
    <row r="751" s="360" customFormat="1"/>
    <row r="752" s="360" customFormat="1"/>
    <row r="753" s="360" customFormat="1"/>
    <row r="754" s="360" customFormat="1"/>
    <row r="755" s="360" customFormat="1"/>
    <row r="756" s="360" customFormat="1"/>
    <row r="757" s="360" customFormat="1"/>
    <row r="758" s="360" customFormat="1"/>
    <row r="759" s="360" customFormat="1"/>
    <row r="760" s="360" customFormat="1"/>
    <row r="761" s="360" customFormat="1"/>
    <row r="762" s="360" customFormat="1"/>
    <row r="763" s="360" customFormat="1"/>
    <row r="764" s="360" customFormat="1"/>
    <row r="765" s="360" customFormat="1"/>
    <row r="766" s="360" customFormat="1"/>
    <row r="767" s="360" customFormat="1"/>
    <row r="768" s="360" customFormat="1"/>
    <row r="769" s="360" customFormat="1"/>
    <row r="770" s="360" customFormat="1"/>
    <row r="771" s="360" customFormat="1"/>
    <row r="772" s="360" customFormat="1"/>
    <row r="773" s="360" customFormat="1"/>
    <row r="774" s="360" customFormat="1"/>
    <row r="775" s="360" customFormat="1"/>
    <row r="776" s="360" customFormat="1"/>
    <row r="777" s="360" customFormat="1"/>
    <row r="778" s="360" customFormat="1"/>
    <row r="779" s="360" customFormat="1"/>
    <row r="780" s="360" customFormat="1"/>
    <row r="781" s="360" customFormat="1"/>
    <row r="782" s="360" customFormat="1"/>
    <row r="783" s="360" customFormat="1"/>
    <row r="784" s="360" customFormat="1"/>
    <row r="785" s="360" customFormat="1"/>
    <row r="786" s="360" customFormat="1"/>
    <row r="787" s="360" customFormat="1"/>
    <row r="788" s="360" customFormat="1"/>
    <row r="789" s="360" customFormat="1"/>
    <row r="790" s="360" customFormat="1"/>
    <row r="791" s="360" customFormat="1"/>
    <row r="792" s="360" customFormat="1"/>
    <row r="793" s="360" customFormat="1"/>
    <row r="794" s="360" customFormat="1"/>
    <row r="795" s="360" customFormat="1"/>
    <row r="796" s="360" customFormat="1"/>
    <row r="797" s="360" customFormat="1"/>
    <row r="798" s="360" customFormat="1"/>
    <row r="799" s="360" customFormat="1"/>
    <row r="800" s="360" customFormat="1"/>
    <row r="801" s="360" customFormat="1"/>
    <row r="802" s="360" customFormat="1"/>
    <row r="803" s="360" customFormat="1"/>
    <row r="804" s="360" customFormat="1"/>
    <row r="805" s="360" customFormat="1"/>
    <row r="806" s="360" customFormat="1"/>
    <row r="807" s="360" customFormat="1"/>
    <row r="808" s="360" customFormat="1"/>
    <row r="809" s="360" customFormat="1"/>
    <row r="810" s="360" customFormat="1"/>
    <row r="811" s="360" customFormat="1"/>
    <row r="812" s="360" customFormat="1"/>
    <row r="813" s="360" customFormat="1"/>
    <row r="814" s="360" customFormat="1"/>
    <row r="815" s="360" customFormat="1"/>
    <row r="816" s="360" customFormat="1"/>
    <row r="817" s="360" customFormat="1"/>
    <row r="818" s="360" customFormat="1"/>
    <row r="819" s="360" customFormat="1"/>
    <row r="820" s="360" customFormat="1"/>
    <row r="821" s="360" customFormat="1"/>
    <row r="822" s="360" customFormat="1"/>
    <row r="823" s="360" customFormat="1"/>
    <row r="824" s="360" customFormat="1"/>
    <row r="825" s="360" customFormat="1"/>
    <row r="826" s="360" customFormat="1"/>
    <row r="827" s="360" customFormat="1"/>
    <row r="828" s="360" customFormat="1"/>
    <row r="829" s="360" customFormat="1"/>
    <row r="830" s="360" customFormat="1"/>
    <row r="831" s="360" customFormat="1"/>
    <row r="832" s="360" customFormat="1"/>
    <row r="833" s="360" customFormat="1"/>
    <row r="834" s="360" customFormat="1"/>
    <row r="835" s="360" customFormat="1"/>
    <row r="836" s="360" customFormat="1"/>
    <row r="837" s="360" customFormat="1"/>
    <row r="838" s="360" customFormat="1"/>
    <row r="839" s="360" customFormat="1"/>
    <row r="840" s="360" customFormat="1"/>
    <row r="841" s="360" customFormat="1"/>
    <row r="842" s="360" customFormat="1"/>
    <row r="843" s="360" customFormat="1"/>
    <row r="844" s="360" customFormat="1"/>
    <row r="845" s="360" customFormat="1"/>
    <row r="846" s="360" customFormat="1"/>
    <row r="847" s="360" customFormat="1"/>
    <row r="848" s="360" customFormat="1"/>
    <row r="849" s="360" customFormat="1"/>
    <row r="850" s="360" customFormat="1"/>
    <row r="851" s="360" customFormat="1"/>
    <row r="852" s="360" customFormat="1"/>
    <row r="853" s="360" customFormat="1"/>
    <row r="854" s="360" customFormat="1"/>
    <row r="855" s="360" customFormat="1"/>
    <row r="856" s="360" customFormat="1"/>
    <row r="857" s="360" customFormat="1"/>
    <row r="858" s="360" customFormat="1"/>
    <row r="859" s="360" customFormat="1"/>
    <row r="860" s="360" customFormat="1"/>
    <row r="861" s="360" customFormat="1"/>
    <row r="862" s="360" customFormat="1"/>
    <row r="863" s="360" customFormat="1"/>
    <row r="864" s="360" customFormat="1"/>
    <row r="865" s="360" customFormat="1"/>
    <row r="866" s="360" customFormat="1"/>
    <row r="867" s="360" customFormat="1"/>
    <row r="868" s="360" customFormat="1"/>
    <row r="869" s="360" customFormat="1"/>
    <row r="870" s="360" customFormat="1"/>
    <row r="871" s="360" customFormat="1"/>
    <row r="872" s="360" customFormat="1"/>
    <row r="873" s="360" customFormat="1"/>
    <row r="874" s="360" customFormat="1"/>
    <row r="875" s="360" customFormat="1"/>
    <row r="876" s="360" customFormat="1"/>
    <row r="877" s="360" customFormat="1"/>
    <row r="878" s="360" customFormat="1"/>
    <row r="879" s="360" customFormat="1"/>
    <row r="880" s="360" customFormat="1"/>
    <row r="881" s="360" customFormat="1"/>
    <row r="882" s="360" customFormat="1"/>
    <row r="883" s="360" customFormat="1"/>
    <row r="884" s="360" customFormat="1"/>
    <row r="885" s="360" customFormat="1"/>
    <row r="886" s="360" customFormat="1"/>
    <row r="887" s="360" customFormat="1"/>
    <row r="888" s="360" customFormat="1"/>
    <row r="889" s="360" customFormat="1"/>
    <row r="890" s="360" customFormat="1"/>
    <row r="891" s="360" customFormat="1"/>
    <row r="892" s="360" customFormat="1"/>
    <row r="893" s="360" customFormat="1"/>
    <row r="894" s="360" customFormat="1"/>
    <row r="895" s="360" customFormat="1"/>
    <row r="896" s="360" customFormat="1"/>
    <row r="897" s="360" customFormat="1"/>
    <row r="898" s="360" customFormat="1"/>
    <row r="899" s="360" customFormat="1"/>
    <row r="900" s="360" customFormat="1"/>
    <row r="901" s="360" customFormat="1"/>
    <row r="902" s="360" customFormat="1"/>
    <row r="903" s="360" customFormat="1"/>
    <row r="904" s="360" customFormat="1"/>
    <row r="905" s="360" customFormat="1"/>
    <row r="906" s="360" customFormat="1"/>
    <row r="907" s="360" customFormat="1"/>
    <row r="908" s="360" customFormat="1"/>
    <row r="909" s="360" customFormat="1"/>
    <row r="910" s="360" customFormat="1"/>
    <row r="911" s="360" customFormat="1"/>
    <row r="912" s="360" customFormat="1"/>
    <row r="913" s="360" customFormat="1"/>
    <row r="914" s="360" customFormat="1"/>
    <row r="915" s="360" customFormat="1"/>
    <row r="916" s="360" customFormat="1"/>
    <row r="917" s="360" customFormat="1"/>
    <row r="918" s="360" customFormat="1"/>
    <row r="919" s="360" customFormat="1"/>
    <row r="920" s="360" customFormat="1"/>
    <row r="921" s="360" customFormat="1"/>
    <row r="922" s="360" customFormat="1"/>
    <row r="923" s="360" customFormat="1"/>
    <row r="924" s="360" customFormat="1"/>
    <row r="925" s="360" customFormat="1"/>
    <row r="926" s="360" customFormat="1"/>
    <row r="927" s="360" customFormat="1"/>
    <row r="928" s="360" customFormat="1"/>
    <row r="929" s="360" customFormat="1"/>
    <row r="930" s="360" customFormat="1"/>
    <row r="931" s="360" customFormat="1"/>
    <row r="932" s="360" customFormat="1"/>
    <row r="933" s="360" customFormat="1"/>
    <row r="934" s="360" customFormat="1"/>
    <row r="935" s="360" customFormat="1"/>
    <row r="936" s="360" customFormat="1"/>
    <row r="937" s="360" customFormat="1"/>
    <row r="938" s="360" customFormat="1"/>
    <row r="939" s="360" customFormat="1"/>
    <row r="940" s="360" customFormat="1"/>
    <row r="941" s="360" customFormat="1"/>
    <row r="942" s="360" customFormat="1"/>
    <row r="943" s="360" customFormat="1"/>
    <row r="944" s="360" customFormat="1"/>
    <row r="945" s="360" customFormat="1"/>
    <row r="946" s="360" customFormat="1"/>
    <row r="947" s="360" customFormat="1"/>
    <row r="948" s="360" customFormat="1"/>
    <row r="949" s="360" customFormat="1"/>
    <row r="950" s="360" customFormat="1"/>
    <row r="951" s="360" customFormat="1"/>
    <row r="952" s="360" customFormat="1"/>
    <row r="953" s="360" customFormat="1"/>
    <row r="954" s="360" customFormat="1"/>
    <row r="955" s="360" customFormat="1"/>
    <row r="956" s="360" customFormat="1"/>
    <row r="957" s="360" customFormat="1"/>
    <row r="958" s="360" customFormat="1"/>
    <row r="959" s="360" customFormat="1"/>
    <row r="960" s="360" customFormat="1"/>
    <row r="961" s="360" customFormat="1"/>
    <row r="962" s="360" customFormat="1"/>
    <row r="963" s="360" customFormat="1"/>
    <row r="964" s="360" customFormat="1"/>
    <row r="965" s="360" customFormat="1"/>
    <row r="966" s="360" customFormat="1"/>
    <row r="967" s="360" customFormat="1"/>
    <row r="968" s="360" customFormat="1"/>
    <row r="969" s="360" customFormat="1"/>
    <row r="970" s="360" customFormat="1"/>
    <row r="971" s="360" customFormat="1"/>
    <row r="972" s="360" customFormat="1"/>
    <row r="973" s="360" customFormat="1"/>
    <row r="974" s="360" customFormat="1"/>
    <row r="975" s="360" customFormat="1"/>
    <row r="976" s="360" customFormat="1"/>
    <row r="977" s="360" customFormat="1"/>
    <row r="978" s="360" customFormat="1"/>
    <row r="979" s="360" customFormat="1"/>
    <row r="980" s="360" customFormat="1"/>
    <row r="981" s="360" customFormat="1"/>
    <row r="982" s="360" customFormat="1"/>
    <row r="983" s="360" customFormat="1"/>
    <row r="984" s="360" customFormat="1"/>
    <row r="985" s="360" customFormat="1"/>
    <row r="986" s="360" customFormat="1"/>
    <row r="987" s="360" customFormat="1"/>
    <row r="988" s="360" customFormat="1"/>
    <row r="989" s="360" customFormat="1"/>
    <row r="990" s="360" customFormat="1"/>
    <row r="991" s="360" customFormat="1"/>
    <row r="992" s="360" customFormat="1"/>
    <row r="993" s="360" customFormat="1"/>
    <row r="994" s="360" customFormat="1"/>
    <row r="995" s="360" customFormat="1"/>
    <row r="996" s="360" customFormat="1"/>
    <row r="997" s="360" customFormat="1"/>
    <row r="998" s="360" customFormat="1"/>
    <row r="999" s="360" customFormat="1"/>
    <row r="1000" s="360" customFormat="1"/>
    <row r="1001" s="360" customFormat="1"/>
    <row r="1002" s="360" customFormat="1"/>
    <row r="1003" s="360" customFormat="1"/>
    <row r="1004" s="360" customFormat="1"/>
    <row r="1005" s="360" customFormat="1"/>
    <row r="1006" s="360" customFormat="1"/>
    <row r="1007" s="360" customFormat="1"/>
    <row r="1008" s="360" customFormat="1"/>
    <row r="1009" s="360" customFormat="1"/>
    <row r="1010" s="360" customFormat="1"/>
    <row r="1011" s="360" customFormat="1"/>
    <row r="1012" s="360" customFormat="1"/>
    <row r="1013" s="360" customFormat="1"/>
    <row r="1014" s="360" customFormat="1"/>
    <row r="1015" s="360" customFormat="1"/>
    <row r="1016" s="360" customFormat="1"/>
    <row r="1017" s="360" customFormat="1"/>
    <row r="1018" s="360" customFormat="1"/>
    <row r="1019" s="360" customFormat="1"/>
    <row r="1020" s="360" customFormat="1"/>
    <row r="1021" s="360" customFormat="1"/>
    <row r="1022" s="360" customFormat="1"/>
    <row r="1023" s="360" customFormat="1"/>
    <row r="1024" s="360" customFormat="1"/>
    <row r="1025" s="360" customFormat="1"/>
    <row r="1026" s="360" customFormat="1"/>
    <row r="1027" s="360" customFormat="1"/>
    <row r="1028" s="360" customFormat="1"/>
    <row r="1029" s="360" customFormat="1"/>
    <row r="1030" s="360" customFormat="1"/>
    <row r="1031" s="360" customFormat="1"/>
    <row r="1032" s="360" customFormat="1"/>
    <row r="1033" s="360" customFormat="1"/>
    <row r="1034" s="360" customFormat="1"/>
    <row r="1035" s="360" customFormat="1"/>
    <row r="1036" s="360" customFormat="1"/>
    <row r="1037" s="360" customFormat="1"/>
    <row r="1038" s="360" customFormat="1"/>
    <row r="1039" s="360" customFormat="1"/>
    <row r="1040" s="360" customFormat="1"/>
    <row r="1041" s="360" customFormat="1"/>
    <row r="1042" s="360" customFormat="1"/>
    <row r="1043" s="360" customFormat="1"/>
    <row r="1044" s="360" customFormat="1"/>
    <row r="1045" s="360" customFormat="1"/>
    <row r="1046" s="360" customFormat="1"/>
    <row r="1047" s="360" customFormat="1"/>
    <row r="1048" s="360" customFormat="1"/>
    <row r="1049" s="360" customFormat="1"/>
    <row r="1050" s="360" customFormat="1"/>
    <row r="1051" s="360" customFormat="1"/>
    <row r="1052" s="360" customFormat="1"/>
    <row r="1053" s="360" customFormat="1"/>
    <row r="1054" s="360" customFormat="1"/>
    <row r="1055" s="360" customFormat="1"/>
    <row r="1056" s="360" customFormat="1"/>
    <row r="1057" s="360" customFormat="1"/>
    <row r="1058" s="360" customFormat="1"/>
    <row r="1059" s="360" customFormat="1"/>
    <row r="1060" s="360" customFormat="1"/>
    <row r="1061" s="360" customFormat="1"/>
    <row r="1062" s="360" customFormat="1"/>
    <row r="1063" s="360" customFormat="1"/>
    <row r="1064" s="360" customFormat="1"/>
    <row r="1065" s="360" customFormat="1"/>
    <row r="1066" s="360" customFormat="1"/>
    <row r="1067" s="360" customFormat="1"/>
    <row r="1068" s="360" customFormat="1"/>
    <row r="1069" s="360" customFormat="1"/>
    <row r="1070" s="360" customFormat="1"/>
    <row r="1071" s="360" customFormat="1"/>
    <row r="1072" s="360" customFormat="1"/>
    <row r="1073" s="360" customFormat="1"/>
    <row r="1074" s="360" customFormat="1"/>
    <row r="1075" s="360" customFormat="1"/>
    <row r="1076" s="360" customFormat="1"/>
    <row r="1077" s="360" customFormat="1"/>
    <row r="1078" s="360" customFormat="1"/>
    <row r="1079" s="360" customFormat="1"/>
    <row r="1080" s="360" customFormat="1"/>
    <row r="1081" s="360" customFormat="1"/>
    <row r="1082" s="360" customFormat="1"/>
    <row r="1083" s="360" customFormat="1"/>
    <row r="1084" s="360" customFormat="1"/>
    <row r="1085" s="360" customFormat="1"/>
    <row r="1086" s="360" customFormat="1"/>
    <row r="1087" s="360" customFormat="1"/>
    <row r="1088" s="360" customFormat="1"/>
    <row r="1089" s="360" customFormat="1"/>
    <row r="1090" s="360" customFormat="1"/>
    <row r="1091" s="360" customFormat="1"/>
    <row r="1092" s="360" customFormat="1"/>
    <row r="1093" s="360" customFormat="1"/>
    <row r="1094" s="360" customFormat="1"/>
    <row r="1095" s="360" customFormat="1"/>
    <row r="1096" s="360" customFormat="1"/>
    <row r="1097" s="360" customFormat="1"/>
    <row r="1098" s="360" customFormat="1"/>
    <row r="1099" s="360" customFormat="1"/>
    <row r="1100" s="360"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49" t="s">
        <v>497</v>
      </c>
    </row>
    <row r="2" spans="2:31">
      <c r="C2" s="151"/>
      <c r="D2" s="151"/>
    </row>
    <row r="3" spans="2:31">
      <c r="B3" t="s">
        <v>467</v>
      </c>
      <c r="C3" s="428">
        <v>3</v>
      </c>
      <c r="D3" s="15"/>
      <c r="M3" s="42" t="s">
        <v>259</v>
      </c>
      <c r="N3" s="42"/>
      <c r="O3" s="42"/>
    </row>
    <row r="4" spans="2:31">
      <c r="B4" t="s">
        <v>498</v>
      </c>
      <c r="C4" s="428" t="s">
        <v>185</v>
      </c>
      <c r="D4" s="15"/>
    </row>
    <row r="6" spans="2:31" ht="13.2" customHeight="1">
      <c r="C6" s="856" t="s">
        <v>471</v>
      </c>
      <c r="D6" s="856"/>
      <c r="E6" s="859" t="s">
        <v>472</v>
      </c>
      <c r="F6" s="859"/>
      <c r="G6" s="856" t="s">
        <v>499</v>
      </c>
      <c r="H6" s="856"/>
      <c r="I6" s="433" t="s">
        <v>470</v>
      </c>
      <c r="J6" s="465"/>
      <c r="K6" s="466" t="s">
        <v>470</v>
      </c>
      <c r="L6" s="435"/>
      <c r="M6" s="15"/>
      <c r="N6" s="15"/>
    </row>
    <row r="7" spans="2:31">
      <c r="C7" s="856"/>
      <c r="D7" s="856"/>
      <c r="E7" s="859"/>
      <c r="F7" s="859"/>
      <c r="G7" s="856"/>
      <c r="H7" s="856"/>
      <c r="I7" s="439" t="s">
        <v>473</v>
      </c>
      <c r="J7" s="467"/>
      <c r="K7" s="436" t="s">
        <v>474</v>
      </c>
      <c r="L7" s="301"/>
      <c r="M7" s="15"/>
      <c r="N7" s="15"/>
    </row>
    <row r="8" spans="2:31" ht="12.75" customHeight="1">
      <c r="B8" s="468" t="s">
        <v>475</v>
      </c>
      <c r="C8" s="857" t="str">
        <f>IF($C$3=0,"LAMINATED",IF(AND(D10="PASS",D11="PASS",D14="PASS",D15="PASS",D26="PASS",D18="PASS",D27="PASS",D28="pass"),"PASS","FAIL"))</f>
        <v>FAIL</v>
      </c>
      <c r="D8" s="857"/>
      <c r="E8" s="857" t="str">
        <f>IF($C$3=0,"LAMINATED",IF(AND(F10="PASS",F11="PASS",F12="PASS",F14="PASS",F15="PASS",F26="PASS",F18="PASS",F27="PASS",F28="pass"),"PASS","FAIL"))</f>
        <v>FAIL</v>
      </c>
      <c r="F8" s="857"/>
      <c r="G8" s="857" t="str">
        <f>IF($C$3=0,"LAMINATED",IF(AND(H10="PASS",H11="PASS",H12="PASS",H14="PASS",H15="PASS",H26="PASS",H18="PASS",H27="PASS",H28="pass"),"PASS","FAIL"))</f>
        <v>FAIL</v>
      </c>
      <c r="H8" s="857"/>
      <c r="I8" s="858" t="str">
        <f>IF($C$3&lt;=3,"N/A",IF(AND(J10="PASS",J11="PASS",J14="PASS",J15="PASS",J26="PASS",J18="PASS",J27="PASS",J28="pass"),"PASS","FAIL"))</f>
        <v>N/A</v>
      </c>
      <c r="J8" s="858"/>
      <c r="K8" s="858" t="str">
        <f>IF($C$3&lt;=4,"N/A",IF(AND(L10="PASS",L11="PASS",L14="PASS",L15="PASS",L26="PASS",L18="PASS",L27="PASS",L28="pass"),"PASS","FAIL"))</f>
        <v>N/A</v>
      </c>
      <c r="L8" s="858"/>
      <c r="M8" s="177"/>
      <c r="N8" s="177"/>
      <c r="O8" s="177"/>
      <c r="P8" s="177"/>
      <c r="Q8" s="177"/>
      <c r="R8" s="177"/>
      <c r="S8" s="177"/>
      <c r="T8" s="177"/>
      <c r="U8" s="177"/>
      <c r="V8" s="177"/>
      <c r="W8" s="177"/>
      <c r="X8" s="177"/>
      <c r="Y8" s="177"/>
      <c r="Z8" s="177"/>
      <c r="AA8" s="177"/>
      <c r="AB8" s="177"/>
      <c r="AC8" s="177"/>
      <c r="AD8" s="177"/>
      <c r="AE8" s="178"/>
    </row>
    <row r="9" spans="2:31" ht="12.75" customHeight="1">
      <c r="B9" s="293"/>
      <c r="C9" s="860"/>
      <c r="D9" s="860"/>
      <c r="E9" s="860"/>
      <c r="F9" s="860"/>
      <c r="G9" s="860"/>
      <c r="H9" s="860"/>
      <c r="I9" s="860"/>
      <c r="J9" s="860"/>
      <c r="K9" s="772"/>
      <c r="L9" s="772"/>
      <c r="M9" s="72"/>
      <c r="N9" s="72"/>
      <c r="O9" s="72"/>
      <c r="P9" s="72"/>
      <c r="Q9" s="72"/>
      <c r="R9" s="72"/>
      <c r="S9" s="72"/>
      <c r="T9" s="72"/>
      <c r="U9" s="72"/>
      <c r="V9" s="72"/>
      <c r="W9" s="72"/>
      <c r="X9" s="72"/>
      <c r="Y9" s="72"/>
      <c r="Z9" s="72"/>
      <c r="AA9" s="72"/>
      <c r="AB9" s="72"/>
      <c r="AC9" s="72"/>
      <c r="AD9" s="72"/>
      <c r="AE9" s="101"/>
    </row>
    <row r="10" spans="2:31" ht="12.75" customHeight="1">
      <c r="B10" s="431" t="s">
        <v>476</v>
      </c>
      <c r="C10" s="447">
        <v>0</v>
      </c>
      <c r="D10" s="448" t="str">
        <f>IF(C10&gt;=8,"PASS","FAIL")</f>
        <v>FAIL</v>
      </c>
      <c r="E10" s="449">
        <v>0</v>
      </c>
      <c r="F10" s="450" t="str">
        <f>IF(E10&gt;=8,"PASS","FAIL")</f>
        <v>FAIL</v>
      </c>
      <c r="G10" s="449">
        <v>0</v>
      </c>
      <c r="H10" s="450" t="str">
        <f>IF(G10&gt;=8,"PASS","FAIL")</f>
        <v>FAIL</v>
      </c>
      <c r="I10" s="449">
        <v>0</v>
      </c>
      <c r="J10" s="450" t="str">
        <f>IF(I10&gt;=8,"PASS","FAIL")</f>
        <v>FAIL</v>
      </c>
      <c r="K10" s="449">
        <v>0</v>
      </c>
      <c r="L10" s="450" t="str">
        <f>IF(K10&gt;=8,"PASS","FAIL")</f>
        <v>FAIL</v>
      </c>
      <c r="M10" s="72"/>
      <c r="N10" s="72"/>
      <c r="O10" s="72"/>
      <c r="P10" s="72"/>
      <c r="Q10" s="72"/>
      <c r="R10" s="72"/>
      <c r="S10" s="72"/>
      <c r="T10" s="72"/>
      <c r="U10" s="72"/>
      <c r="V10" s="72"/>
      <c r="W10" s="72"/>
      <c r="X10" s="72"/>
      <c r="Y10" s="72"/>
      <c r="Z10" s="72"/>
      <c r="AA10" s="72"/>
      <c r="AB10" s="72"/>
      <c r="AC10" s="72"/>
      <c r="AD10" s="72"/>
      <c r="AE10" s="101"/>
    </row>
    <row r="11" spans="2:31" ht="12.75" customHeight="1">
      <c r="B11" s="295" t="s">
        <v>477</v>
      </c>
      <c r="C11" s="161">
        <v>0</v>
      </c>
      <c r="D11" s="452" t="str">
        <f>IF(C11&gt;=2,"PASS","FAIL")</f>
        <v>FAIL</v>
      </c>
      <c r="E11" s="156">
        <v>0</v>
      </c>
      <c r="F11" s="444" t="str">
        <f>IF(E11&gt;=2,"PASS","FAIL")</f>
        <v>FAIL</v>
      </c>
      <c r="G11" s="156">
        <v>0</v>
      </c>
      <c r="H11" s="444" t="str">
        <f>IF(G11&gt;=2,"PASS","FAIL")</f>
        <v>FAIL</v>
      </c>
      <c r="I11" s="156">
        <v>0</v>
      </c>
      <c r="J11" s="444" t="str">
        <f>IF(I11&gt;=2,"PASS","FAIL")</f>
        <v>FAIL</v>
      </c>
      <c r="K11" s="156">
        <v>0</v>
      </c>
      <c r="L11" s="444" t="str">
        <f>IF(K11&gt;=2,"PASS","FAIL")</f>
        <v>FAIL</v>
      </c>
      <c r="M11" s="72"/>
      <c r="N11" s="72"/>
      <c r="O11" s="72"/>
      <c r="P11" s="72"/>
      <c r="Q11" s="72"/>
      <c r="R11" s="72"/>
      <c r="S11" s="72"/>
      <c r="T11" s="72"/>
      <c r="U11" s="72"/>
      <c r="V11" s="72"/>
      <c r="W11" s="72"/>
      <c r="X11" s="72"/>
      <c r="Y11" s="72"/>
      <c r="Z11" s="72"/>
      <c r="AA11" s="72"/>
      <c r="AB11" s="72"/>
      <c r="AC11" s="72"/>
      <c r="AD11" s="72"/>
      <c r="AE11" s="101"/>
    </row>
    <row r="12" spans="2:31" ht="12.75" customHeight="1">
      <c r="B12" s="45" t="s">
        <v>478</v>
      </c>
      <c r="C12" s="861"/>
      <c r="D12" s="861"/>
      <c r="E12" s="100"/>
      <c r="F12" s="448" t="str">
        <f>IF(OR(E12&gt;=50,E12=""),"FAIL","PASS")</f>
        <v>FAIL</v>
      </c>
      <c r="G12" s="861"/>
      <c r="H12" s="861"/>
      <c r="I12" s="861"/>
      <c r="J12" s="861"/>
      <c r="K12" s="861"/>
      <c r="L12" s="861"/>
      <c r="M12" s="72"/>
      <c r="N12" s="72"/>
      <c r="O12" s="72"/>
      <c r="P12" s="72"/>
      <c r="Q12" s="72"/>
      <c r="R12" s="72"/>
      <c r="S12" s="72"/>
      <c r="T12" s="72"/>
      <c r="U12" s="72"/>
      <c r="V12" s="72"/>
      <c r="W12" s="72"/>
      <c r="X12" s="72"/>
      <c r="Y12" s="72"/>
      <c r="Z12" s="72"/>
      <c r="AA12" s="72"/>
      <c r="AB12" s="72"/>
      <c r="AC12" s="72"/>
      <c r="AD12" s="72"/>
      <c r="AE12" s="101"/>
    </row>
    <row r="13" spans="2:31" ht="12.75" customHeight="1">
      <c r="B13" s="87"/>
      <c r="C13" s="862"/>
      <c r="D13" s="862"/>
      <c r="E13" s="862"/>
      <c r="F13" s="862"/>
      <c r="G13" s="862"/>
      <c r="H13" s="862"/>
      <c r="I13" s="862"/>
      <c r="J13" s="862"/>
      <c r="K13" s="862"/>
      <c r="L13" s="862"/>
      <c r="M13" s="72"/>
      <c r="N13" s="72"/>
      <c r="O13" s="72"/>
      <c r="P13" s="72"/>
      <c r="Q13" s="72"/>
      <c r="R13" s="72"/>
      <c r="S13" s="72"/>
      <c r="T13" s="72"/>
      <c r="U13" s="72"/>
      <c r="V13" s="72"/>
      <c r="W13" s="72"/>
      <c r="X13" s="72"/>
      <c r="Y13" s="72"/>
      <c r="Z13" s="72"/>
      <c r="AA13" s="72"/>
      <c r="AB13" s="72"/>
      <c r="AC13" s="72"/>
      <c r="AD13" s="72"/>
      <c r="AE13" s="101"/>
    </row>
    <row r="14" spans="2:31" ht="12.75" customHeight="1">
      <c r="B14" s="457" t="s">
        <v>479</v>
      </c>
      <c r="C14" s="458">
        <v>0</v>
      </c>
      <c r="D14" s="452" t="str">
        <f>IF(OR(AND($C$4="steel",C14&gt;(PI()*25.4)),AND($C$4="alu.",C14&gt;(PI()*30.5))),"PASS","FAIL")</f>
        <v>FAIL</v>
      </c>
      <c r="E14" s="458">
        <v>0</v>
      </c>
      <c r="F14" s="452" t="str">
        <f>IF(OR(AND($C$4="steel",E14&gt;(PI()*25.4)),AND($C$4="alu.",E14&gt;(PI()*30.5))),"PASS","FAIL")</f>
        <v>FAIL</v>
      </c>
      <c r="G14" s="458">
        <v>0</v>
      </c>
      <c r="H14" s="452" t="str">
        <f>IF(OR(AND($C$4="steel",G14&gt;(PI()*25.4)),AND($C$4="alu.",G14&gt;(PI()*30.5))),"PASS","FAIL")</f>
        <v>FAIL</v>
      </c>
      <c r="I14" s="458">
        <v>0</v>
      </c>
      <c r="J14" s="452" t="str">
        <f>IF(OR(AND($C$4="steel",I14&gt;(PI()*25.4)),AND($C$4="alu.",I14&gt;(PI()*30.5))),"PASS","FAIL")</f>
        <v>FAIL</v>
      </c>
      <c r="K14" s="458">
        <v>0</v>
      </c>
      <c r="L14" s="452" t="str">
        <f>IF(OR(AND($C$4="steel",K14&gt;(PI()*25.4)),AND($C$4="alu.",K14&gt;(PI()*30.5))),"PASS","FAIL")</f>
        <v>FAIL</v>
      </c>
      <c r="M14" s="72"/>
      <c r="N14" s="72"/>
      <c r="O14" s="72"/>
      <c r="P14" s="72"/>
      <c r="Q14" s="72"/>
      <c r="R14" s="72"/>
      <c r="S14" s="72"/>
      <c r="T14" s="72"/>
      <c r="U14" s="72"/>
      <c r="V14" s="72"/>
      <c r="W14" s="72"/>
      <c r="X14" s="72"/>
      <c r="Y14" s="72"/>
      <c r="Z14" s="72"/>
      <c r="AA14" s="72"/>
      <c r="AB14" s="72"/>
      <c r="AC14" s="72"/>
      <c r="AD14" s="72"/>
      <c r="AE14" s="101"/>
    </row>
    <row r="15" spans="2:31" ht="12.75" customHeight="1">
      <c r="B15" s="295" t="s">
        <v>480</v>
      </c>
      <c r="C15" s="458">
        <v>0</v>
      </c>
      <c r="D15" s="452" t="str">
        <f>IF(C15&gt;=2,"PASS","FAIL")</f>
        <v>FAIL</v>
      </c>
      <c r="E15" s="458">
        <v>0</v>
      </c>
      <c r="F15" s="444" t="str">
        <f>IF(E15&gt;=2,"PASS","FAIL")</f>
        <v>FAIL</v>
      </c>
      <c r="G15" s="458">
        <v>0</v>
      </c>
      <c r="H15" s="444" t="str">
        <f>IF(G15&gt;=2,"PASS","FAIL")</f>
        <v>FAIL</v>
      </c>
      <c r="I15" s="458">
        <v>0</v>
      </c>
      <c r="J15" s="444" t="str">
        <f>IF(I15&gt;=2,"PASS","FAIL")</f>
        <v>FAIL</v>
      </c>
      <c r="K15" s="458">
        <v>0</v>
      </c>
      <c r="L15" s="444" t="str">
        <f>IF(K15&gt;=2,"PASS","FAIL")</f>
        <v>FAIL</v>
      </c>
      <c r="M15" s="72"/>
      <c r="N15" s="72"/>
      <c r="O15" s="72"/>
      <c r="P15" s="72"/>
      <c r="Q15" s="72"/>
      <c r="R15" s="72"/>
      <c r="S15" s="72"/>
      <c r="T15" s="72"/>
      <c r="U15" s="72"/>
      <c r="V15" s="72"/>
      <c r="W15" s="72"/>
      <c r="X15" s="72"/>
      <c r="Y15" s="72"/>
      <c r="Z15" s="72"/>
      <c r="AA15" s="72"/>
      <c r="AB15" s="72"/>
      <c r="AC15" s="72"/>
      <c r="AD15" s="72"/>
      <c r="AE15" s="101"/>
    </row>
    <row r="16" spans="2:31" ht="12.75" customHeight="1">
      <c r="B16" s="457" t="s">
        <v>481</v>
      </c>
      <c r="C16" s="458">
        <v>0</v>
      </c>
      <c r="D16" s="452"/>
      <c r="E16" s="458">
        <v>0</v>
      </c>
      <c r="F16" s="444"/>
      <c r="G16" s="458">
        <v>0</v>
      </c>
      <c r="H16" s="444"/>
      <c r="I16" s="458">
        <v>0</v>
      </c>
      <c r="J16" s="444"/>
      <c r="K16" s="458">
        <v>0</v>
      </c>
      <c r="L16" s="444"/>
      <c r="M16" s="72"/>
      <c r="N16" s="72"/>
      <c r="O16" s="72"/>
      <c r="P16" s="72"/>
      <c r="Q16" s="72"/>
      <c r="R16" s="72"/>
      <c r="S16" s="72"/>
      <c r="T16" s="72"/>
      <c r="U16" s="72"/>
      <c r="V16" s="72"/>
      <c r="W16" s="72"/>
      <c r="X16" s="72"/>
      <c r="Y16" s="72"/>
      <c r="Z16" s="72"/>
      <c r="AA16" s="72"/>
      <c r="AB16" s="72"/>
      <c r="AC16" s="72"/>
      <c r="AD16" s="72"/>
      <c r="AE16" s="101"/>
    </row>
    <row r="17" spans="2:31" ht="12.75" customHeight="1">
      <c r="B17" s="457" t="s">
        <v>482</v>
      </c>
      <c r="C17" s="458">
        <v>0</v>
      </c>
      <c r="D17" s="452"/>
      <c r="E17" s="458">
        <v>0</v>
      </c>
      <c r="F17" s="444"/>
      <c r="G17" s="458">
        <v>0</v>
      </c>
      <c r="H17" s="444"/>
      <c r="I17" s="458">
        <v>0</v>
      </c>
      <c r="J17" s="444"/>
      <c r="K17" s="458">
        <v>0</v>
      </c>
      <c r="L17" s="444"/>
      <c r="M17" s="72"/>
      <c r="N17" s="72"/>
      <c r="O17" s="72"/>
      <c r="P17" s="72"/>
      <c r="Q17" s="72"/>
      <c r="R17" s="72"/>
      <c r="S17" s="72"/>
      <c r="T17" s="72"/>
      <c r="U17" s="72"/>
      <c r="V17" s="72"/>
      <c r="W17" s="72"/>
      <c r="X17" s="72"/>
      <c r="Y17" s="72"/>
      <c r="Z17" s="72"/>
      <c r="AA17" s="72"/>
      <c r="AB17" s="72"/>
      <c r="AC17" s="72"/>
      <c r="AD17" s="72"/>
      <c r="AE17" s="101"/>
    </row>
    <row r="18" spans="2:31" ht="12.75" customHeight="1">
      <c r="B18" s="295" t="s">
        <v>483</v>
      </c>
      <c r="C18" s="156">
        <v>0</v>
      </c>
      <c r="D18" s="452" t="str">
        <f>IF(C18&gt;=2,"PASS","FAIL")</f>
        <v>FAIL</v>
      </c>
      <c r="E18" s="156">
        <v>0</v>
      </c>
      <c r="F18" s="444" t="str">
        <f>IF(E18&gt;=2,"PASS","FAIL")</f>
        <v>FAIL</v>
      </c>
      <c r="G18" s="156">
        <v>0</v>
      </c>
      <c r="H18" s="444" t="str">
        <f>IF(G18&gt;=2,"PASS","FAIL")</f>
        <v>FAIL</v>
      </c>
      <c r="I18" s="156">
        <v>0</v>
      </c>
      <c r="J18" s="444" t="str">
        <f>IF(I18&gt;=2,"PASS","FAIL")</f>
        <v>FAIL</v>
      </c>
      <c r="K18" s="156">
        <v>0</v>
      </c>
      <c r="L18" s="444" t="str">
        <f>IF(K18&gt;=2,"PASS","FAIL")</f>
        <v>FAIL</v>
      </c>
      <c r="M18" s="72"/>
      <c r="N18" s="72"/>
      <c r="O18" s="72"/>
      <c r="P18" s="72"/>
      <c r="Q18" s="72"/>
      <c r="R18" s="72"/>
      <c r="S18" s="72"/>
      <c r="T18" s="72"/>
      <c r="U18" s="72"/>
      <c r="V18" s="72"/>
      <c r="W18" s="72"/>
      <c r="X18" s="72"/>
      <c r="Y18" s="72"/>
      <c r="Z18" s="72"/>
      <c r="AA18" s="72"/>
      <c r="AB18" s="72"/>
      <c r="AC18" s="72"/>
      <c r="AD18" s="72"/>
      <c r="AE18" s="101"/>
    </row>
    <row r="19" spans="2:31" ht="12.75" customHeight="1">
      <c r="B19" s="295" t="s">
        <v>484</v>
      </c>
      <c r="C19" s="156">
        <v>0</v>
      </c>
      <c r="D19" s="41"/>
      <c r="E19" s="156">
        <v>0</v>
      </c>
      <c r="F19" s="446"/>
      <c r="G19" s="156">
        <v>0</v>
      </c>
      <c r="H19" s="446"/>
      <c r="I19" s="156">
        <v>0</v>
      </c>
      <c r="J19" s="446"/>
      <c r="K19" s="156">
        <v>0</v>
      </c>
      <c r="L19" s="446"/>
      <c r="M19" s="72"/>
      <c r="N19" s="72"/>
      <c r="O19" s="72"/>
      <c r="P19" s="72"/>
      <c r="Q19" s="72"/>
      <c r="R19" s="72"/>
      <c r="S19" s="72"/>
      <c r="T19" s="72"/>
      <c r="U19" s="72"/>
      <c r="V19" s="72"/>
      <c r="W19" s="72"/>
      <c r="X19" s="72"/>
      <c r="Y19" s="72"/>
      <c r="Z19" s="72"/>
      <c r="AA19" s="72"/>
      <c r="AB19" s="72"/>
      <c r="AC19" s="72"/>
      <c r="AD19" s="72"/>
      <c r="AE19" s="101"/>
    </row>
    <row r="20" spans="2:31" ht="12.75" customHeight="1">
      <c r="B20" s="457" t="s">
        <v>485</v>
      </c>
      <c r="C20" s="469">
        <v>0</v>
      </c>
      <c r="D20" s="452"/>
      <c r="E20" s="458">
        <v>0</v>
      </c>
      <c r="F20" s="444"/>
      <c r="G20" s="458">
        <v>0</v>
      </c>
      <c r="H20" s="444"/>
      <c r="I20" s="458">
        <v>0</v>
      </c>
      <c r="J20" s="444"/>
      <c r="K20" s="458">
        <v>0</v>
      </c>
      <c r="L20" s="444"/>
      <c r="M20" s="72"/>
      <c r="N20" s="72"/>
      <c r="O20" s="72"/>
      <c r="P20" s="72"/>
      <c r="Q20" s="72"/>
      <c r="R20" s="72"/>
      <c r="S20" s="72"/>
      <c r="T20" s="72"/>
      <c r="U20" s="72"/>
      <c r="V20" s="72"/>
      <c r="W20" s="72"/>
      <c r="X20" s="72"/>
      <c r="Y20" s="72"/>
      <c r="Z20" s="72"/>
      <c r="AA20" s="72"/>
      <c r="AB20" s="72"/>
      <c r="AC20" s="72"/>
      <c r="AD20" s="72"/>
      <c r="AE20" s="101"/>
    </row>
    <row r="21" spans="2:31" ht="12.75" customHeight="1">
      <c r="B21" s="457" t="s">
        <v>486</v>
      </c>
      <c r="C21" s="459" t="s">
        <v>188</v>
      </c>
      <c r="D21" s="444"/>
      <c r="E21" s="459" t="s">
        <v>188</v>
      </c>
      <c r="F21" s="444"/>
      <c r="G21" s="459" t="s">
        <v>188</v>
      </c>
      <c r="H21" s="444"/>
      <c r="I21" s="459" t="s">
        <v>188</v>
      </c>
      <c r="J21" s="444"/>
      <c r="K21" s="459" t="s">
        <v>188</v>
      </c>
      <c r="L21" s="444"/>
      <c r="M21" s="460" t="s">
        <v>487</v>
      </c>
      <c r="N21" s="72"/>
      <c r="O21" s="72"/>
      <c r="P21" s="72"/>
      <c r="Q21" s="72"/>
      <c r="R21" s="72"/>
      <c r="S21" s="72"/>
      <c r="T21" s="72"/>
      <c r="U21" s="72"/>
      <c r="V21" s="72"/>
      <c r="W21" s="72"/>
      <c r="X21" s="72"/>
      <c r="Y21" s="72"/>
      <c r="Z21" s="72"/>
      <c r="AA21" s="72"/>
      <c r="AB21" s="72"/>
      <c r="AC21" s="72"/>
      <c r="AD21" s="72"/>
      <c r="AE21" s="101"/>
    </row>
    <row r="22" spans="2:31" ht="12.75" customHeight="1">
      <c r="B22" s="457" t="s">
        <v>488</v>
      </c>
      <c r="C22" s="461" t="str">
        <f>HLOOKUP(C21,MaterialData!$C$3:$O$4,2,0)</f>
        <v>T3.5_Laminate</v>
      </c>
      <c r="D22" s="444"/>
      <c r="E22" s="461" t="str">
        <f>HLOOKUP(E21,MaterialData!$C$3:$O$4,2,0)</f>
        <v>T3.5_Laminate</v>
      </c>
      <c r="F22" s="444"/>
      <c r="G22" s="461" t="str">
        <f>HLOOKUP(G21,MaterialData!$C$3:$O$4,2,0)</f>
        <v>T3.5_Laminate</v>
      </c>
      <c r="H22" s="444"/>
      <c r="I22" s="461" t="str">
        <f>HLOOKUP(I21,MaterialData!$C$3:$O$4,2,0)</f>
        <v>T3.5_Laminate</v>
      </c>
      <c r="J22" s="444"/>
      <c r="K22" s="461" t="str">
        <f>HLOOKUP(K21,MaterialData!$C$3:$O$4,2,0)</f>
        <v>T3.5_Laminate</v>
      </c>
      <c r="L22" s="444"/>
      <c r="M22" s="460"/>
      <c r="N22" s="72"/>
      <c r="O22" s="72"/>
      <c r="P22" s="72"/>
      <c r="Q22" s="72"/>
      <c r="R22" s="72"/>
      <c r="S22" s="72"/>
      <c r="T22" s="72"/>
      <c r="U22" s="72"/>
      <c r="V22" s="72"/>
      <c r="W22" s="72"/>
      <c r="X22" s="72"/>
      <c r="Y22" s="72"/>
      <c r="Z22" s="72"/>
      <c r="AA22" s="72"/>
      <c r="AB22" s="72"/>
      <c r="AC22" s="72"/>
      <c r="AD22" s="72"/>
      <c r="AE22" s="101"/>
    </row>
    <row r="23" spans="2:31" ht="12.75" customHeight="1">
      <c r="B23" s="457" t="s">
        <v>489</v>
      </c>
      <c r="C23" s="458">
        <f>'T3.5.9 Shear Tests'!$W$54</f>
        <v>0</v>
      </c>
      <c r="D23" s="452"/>
      <c r="E23" s="458">
        <f>'T3.5.9 Shear Tests'!$W$54</f>
        <v>0</v>
      </c>
      <c r="F23" s="444"/>
      <c r="G23" s="458">
        <f>'T3.5.9 Shear Tests'!$W$54</f>
        <v>0</v>
      </c>
      <c r="H23" s="444"/>
      <c r="I23" s="458">
        <f>'T3.5.9 Shear Tests'!$W$54</f>
        <v>0</v>
      </c>
      <c r="J23" s="444"/>
      <c r="K23" s="458">
        <f>'T3.5.9 Shear Tests'!$W$54</f>
        <v>0</v>
      </c>
      <c r="L23" s="444"/>
      <c r="M23" s="460" t="s">
        <v>490</v>
      </c>
      <c r="N23" s="72"/>
      <c r="O23" s="72"/>
      <c r="P23" s="72"/>
      <c r="Q23" s="72"/>
      <c r="R23" s="72"/>
      <c r="S23" s="72"/>
      <c r="T23" s="72"/>
      <c r="U23" s="72"/>
      <c r="V23" s="72"/>
      <c r="W23" s="72"/>
      <c r="X23" s="72"/>
      <c r="Y23" s="72"/>
      <c r="Z23" s="72"/>
      <c r="AA23" s="72"/>
      <c r="AB23" s="72"/>
      <c r="AC23" s="72"/>
      <c r="AD23" s="72"/>
      <c r="AE23" s="101"/>
    </row>
    <row r="24" spans="2:31" ht="12.75" customHeight="1">
      <c r="B24" s="457" t="s">
        <v>491</v>
      </c>
      <c r="C24" s="274">
        <f>'T3.5 FBHS'!$C$56</f>
        <v>1</v>
      </c>
      <c r="D24" s="452"/>
      <c r="E24" s="274">
        <f>'T3.5 FBHS'!$C$56</f>
        <v>1</v>
      </c>
      <c r="F24" s="444"/>
      <c r="G24" s="274">
        <f>'T3.5 FBHS'!$C$56</f>
        <v>1</v>
      </c>
      <c r="H24" s="444"/>
      <c r="I24" s="274">
        <f>'T3.5 FBHS'!$C$56</f>
        <v>1</v>
      </c>
      <c r="J24" s="444"/>
      <c r="K24" s="274">
        <f>'T3.5 FBHS'!$C$56</f>
        <v>1</v>
      </c>
      <c r="L24" s="444"/>
      <c r="M24" s="460" t="s">
        <v>492</v>
      </c>
      <c r="N24" s="72"/>
      <c r="O24" s="72"/>
      <c r="P24" s="72"/>
      <c r="Q24" s="72"/>
      <c r="R24" s="72"/>
      <c r="S24" s="72"/>
      <c r="T24" s="72"/>
      <c r="U24" s="72"/>
      <c r="V24" s="72"/>
      <c r="W24" s="72"/>
      <c r="X24" s="72"/>
      <c r="Y24" s="72"/>
      <c r="Z24" s="72"/>
      <c r="AA24" s="72"/>
      <c r="AB24" s="72"/>
      <c r="AC24" s="72"/>
      <c r="AD24" s="72"/>
      <c r="AE24" s="101"/>
    </row>
    <row r="25" spans="2:31" ht="12.75" customHeight="1">
      <c r="B25" s="457" t="s">
        <v>491</v>
      </c>
      <c r="C25" s="274">
        <f>'T3.5 FBHS'!$C$57</f>
        <v>1</v>
      </c>
      <c r="D25" s="452"/>
      <c r="E25" s="274">
        <f>'T3.5 FBHS'!$C$57</f>
        <v>1</v>
      </c>
      <c r="F25" s="444"/>
      <c r="G25" s="274">
        <f>'T3.5 FBHS'!$C$57</f>
        <v>1</v>
      </c>
      <c r="H25" s="444"/>
      <c r="I25" s="274">
        <f>'T3.5 FBHS'!$C$57</f>
        <v>1</v>
      </c>
      <c r="J25" s="444"/>
      <c r="K25" s="274">
        <f>'T3.5 FBHS'!$C$57</f>
        <v>1</v>
      </c>
      <c r="L25" s="444"/>
      <c r="M25" s="460" t="s">
        <v>492</v>
      </c>
      <c r="N25" s="72"/>
      <c r="O25" s="72"/>
      <c r="P25" s="72"/>
      <c r="Q25" s="72"/>
      <c r="R25" s="72"/>
      <c r="S25" s="72"/>
      <c r="T25" s="72"/>
      <c r="U25" s="72"/>
      <c r="V25" s="72"/>
      <c r="W25" s="72"/>
      <c r="X25" s="72"/>
      <c r="Y25" s="72"/>
      <c r="Z25" s="72"/>
      <c r="AA25" s="72"/>
      <c r="AB25" s="72"/>
      <c r="AC25" s="72"/>
      <c r="AD25" s="72"/>
      <c r="AE25" s="101"/>
    </row>
    <row r="26" spans="2:31" ht="12.75" customHeight="1">
      <c r="B26" s="457" t="s">
        <v>493</v>
      </c>
      <c r="C26" s="461">
        <f>((C16*C24)+(C17*C25))*C23*0.001</f>
        <v>0</v>
      </c>
      <c r="D26" s="452" t="str">
        <f>IF(C26&gt;=30,"PASS","FAIL")</f>
        <v>FAIL</v>
      </c>
      <c r="E26" s="461">
        <f>((E16*E24)+(E17*E25))*E23*0.001</f>
        <v>0</v>
      </c>
      <c r="F26" s="444" t="str">
        <f>IF(E26&gt;=30,"PASS","FAIL")</f>
        <v>FAIL</v>
      </c>
      <c r="G26" s="461">
        <f>((G16*G24)+(G17*G25))*G23*0.001</f>
        <v>0</v>
      </c>
      <c r="H26" s="444" t="str">
        <f>IF(G26&gt;=30,"PASS","FAIL")</f>
        <v>FAIL</v>
      </c>
      <c r="I26" s="461">
        <f>((I16*I24)+(I17*I25))*I23*0.001</f>
        <v>0</v>
      </c>
      <c r="J26" s="444" t="str">
        <f>IF(I26&gt;=30,"PASS","FAIL")</f>
        <v>FAIL</v>
      </c>
      <c r="K26" s="461">
        <f>((K16*K24)+(K17*K25))*K23*0.001</f>
        <v>0</v>
      </c>
      <c r="L26" s="444" t="str">
        <f>IF(K26&gt;=30,"PASS","FAIL")</f>
        <v>FAIL</v>
      </c>
      <c r="M26" s="72"/>
      <c r="N26" s="72"/>
      <c r="O26" s="72"/>
      <c r="P26" s="72"/>
      <c r="Q26" s="72"/>
      <c r="R26" s="72"/>
      <c r="S26" s="72"/>
      <c r="T26" s="72"/>
      <c r="U26" s="72"/>
      <c r="V26" s="72"/>
      <c r="W26" s="72"/>
      <c r="X26" s="72"/>
      <c r="Y26" s="72"/>
      <c r="Z26" s="72"/>
      <c r="AA26" s="72"/>
      <c r="AB26" s="72"/>
      <c r="AC26" s="72"/>
      <c r="AD26" s="72"/>
      <c r="AE26" s="101"/>
    </row>
    <row r="27" spans="2:31" ht="12.75" customHeight="1">
      <c r="B27" s="295" t="s">
        <v>493</v>
      </c>
      <c r="C27" s="461">
        <f>((C24*C17)+(C25*C19))*C23*0.001</f>
        <v>0</v>
      </c>
      <c r="D27" s="452" t="str">
        <f>IF(C27&gt;=30,"PASS","FAIL")</f>
        <v>FAIL</v>
      </c>
      <c r="E27" s="461">
        <f>((E24*E17)+(E25*E19))*E23*0.001</f>
        <v>0</v>
      </c>
      <c r="F27" s="444" t="str">
        <f>IF(E27&gt;=30,"PASS","FAIL")</f>
        <v>FAIL</v>
      </c>
      <c r="G27" s="461">
        <f>((G24*G17)+(G25*G19))*G23*0.001</f>
        <v>0</v>
      </c>
      <c r="H27" s="444" t="str">
        <f>IF(G27&gt;=30,"PASS","FAIL")</f>
        <v>FAIL</v>
      </c>
      <c r="I27" s="461">
        <f>((I24*I17)+(I25*I19))*I23*0.001</f>
        <v>0</v>
      </c>
      <c r="J27" s="444" t="str">
        <f>IF(I27&gt;=30,"PASS","FAIL")</f>
        <v>FAIL</v>
      </c>
      <c r="K27" s="461">
        <f>((K24*K17)+(K25*K19))*K23*0.001</f>
        <v>0</v>
      </c>
      <c r="L27" s="444" t="str">
        <f>IF(K27&gt;=30,"PASS","FAIL")</f>
        <v>FAIL</v>
      </c>
      <c r="M27" s="72"/>
      <c r="N27" s="72"/>
      <c r="O27" s="72"/>
      <c r="P27" s="72"/>
      <c r="Q27" s="72"/>
      <c r="R27" s="72"/>
      <c r="S27" s="72"/>
      <c r="T27" s="72"/>
      <c r="U27" s="72"/>
      <c r="V27" s="72"/>
      <c r="W27" s="72"/>
      <c r="X27" s="72"/>
      <c r="Y27" s="72"/>
      <c r="Z27" s="72"/>
      <c r="AA27" s="72"/>
      <c r="AB27" s="72"/>
      <c r="AC27" s="72"/>
      <c r="AD27" s="72"/>
      <c r="AE27" s="101"/>
    </row>
    <row r="28" spans="2:31" ht="12.75" customHeight="1">
      <c r="B28" s="162" t="s">
        <v>494</v>
      </c>
      <c r="C28" s="463">
        <f>C23*2*C20*(C24+C25)*0.001</f>
        <v>0</v>
      </c>
      <c r="D28" s="448" t="str">
        <f>IF(C28&gt;=30,"PASS","FAIL")</f>
        <v>FAIL</v>
      </c>
      <c r="E28" s="463">
        <f>E23*2*E20*(E24+E25)*0.001</f>
        <v>0</v>
      </c>
      <c r="F28" s="450" t="str">
        <f>IF(E28&gt;=30,"PASS","FAIL")</f>
        <v>FAIL</v>
      </c>
      <c r="G28" s="463">
        <f>G23*2*G20*(G24+G25)*0.001</f>
        <v>0</v>
      </c>
      <c r="H28" s="450" t="str">
        <f>IF(G28&gt;=30,"PASS","FAIL")</f>
        <v>FAIL</v>
      </c>
      <c r="I28" s="463">
        <f>I23*2*I20*(I24+I25)*0.001</f>
        <v>0</v>
      </c>
      <c r="J28" s="450" t="str">
        <f>IF(I28&gt;=30,"PASS","FAIL")</f>
        <v>FAIL</v>
      </c>
      <c r="K28" s="463">
        <f>K23*2*K20*(K24+K25)*0.001</f>
        <v>0</v>
      </c>
      <c r="L28" s="450" t="str">
        <f>IF(K28&gt;=30,"PASS","FAIL")</f>
        <v>FAIL</v>
      </c>
      <c r="M28" s="72"/>
      <c r="N28" s="72"/>
      <c r="O28" s="72"/>
      <c r="P28" s="72"/>
      <c r="Q28" s="72"/>
      <c r="R28" s="72"/>
      <c r="S28" s="72"/>
      <c r="T28" s="72"/>
      <c r="U28" s="72"/>
      <c r="V28" s="72"/>
      <c r="W28" s="72"/>
      <c r="X28" s="72"/>
      <c r="Y28" s="72"/>
      <c r="Z28" s="72"/>
      <c r="AA28" s="72"/>
      <c r="AB28" s="72"/>
      <c r="AC28" s="72"/>
      <c r="AD28" s="72"/>
      <c r="AE28" s="101"/>
    </row>
    <row r="29" spans="2:31" ht="12.75" customHeight="1">
      <c r="B29" s="800" t="s">
        <v>500</v>
      </c>
      <c r="C29" s="800"/>
      <c r="D29" s="800"/>
      <c r="E29" s="800"/>
      <c r="F29" s="800"/>
      <c r="G29" s="800"/>
      <c r="H29" s="800"/>
      <c r="I29" s="800"/>
      <c r="J29" s="800"/>
      <c r="K29" s="800"/>
      <c r="L29" s="800"/>
      <c r="M29" s="72"/>
      <c r="N29" s="72"/>
      <c r="O29" s="72"/>
      <c r="P29" s="72"/>
      <c r="Q29" s="72"/>
      <c r="R29" s="72"/>
      <c r="S29" s="72"/>
      <c r="T29" s="72"/>
      <c r="U29" s="72"/>
      <c r="V29" s="72"/>
      <c r="W29" s="72"/>
      <c r="X29" s="72"/>
      <c r="Y29" s="72"/>
      <c r="Z29" s="72"/>
      <c r="AA29" s="72"/>
      <c r="AB29" s="72"/>
      <c r="AC29" s="72"/>
      <c r="AD29" s="72"/>
      <c r="AE29" s="101"/>
    </row>
    <row r="30" spans="2:31">
      <c r="B30" s="800"/>
      <c r="C30" s="800"/>
      <c r="D30" s="800"/>
      <c r="E30" s="800"/>
      <c r="F30" s="800"/>
      <c r="G30" s="800"/>
      <c r="H30" s="800"/>
      <c r="I30" s="800"/>
      <c r="J30" s="800"/>
      <c r="K30" s="800"/>
      <c r="L30" s="800"/>
      <c r="M30" s="72"/>
      <c r="N30" s="72"/>
      <c r="O30" s="72"/>
      <c r="P30" s="72"/>
      <c r="Q30" s="72"/>
      <c r="R30" s="72"/>
      <c r="S30" s="72"/>
      <c r="T30" s="72"/>
      <c r="U30" s="72"/>
      <c r="V30" s="72"/>
      <c r="W30" s="72"/>
      <c r="X30" s="72"/>
      <c r="Y30" s="72"/>
      <c r="Z30" s="72"/>
      <c r="AA30" s="72"/>
      <c r="AB30" s="72"/>
      <c r="AC30" s="72"/>
      <c r="AD30" s="72"/>
      <c r="AE30" s="101"/>
    </row>
    <row r="31" spans="2:31">
      <c r="B31" s="800"/>
      <c r="C31" s="800"/>
      <c r="D31" s="800"/>
      <c r="E31" s="800"/>
      <c r="F31" s="800"/>
      <c r="G31" s="800"/>
      <c r="H31" s="800"/>
      <c r="I31" s="800"/>
      <c r="J31" s="800"/>
      <c r="K31" s="800"/>
      <c r="L31" s="800"/>
      <c r="M31" s="72"/>
      <c r="N31" s="72"/>
      <c r="O31" s="72"/>
      <c r="P31" s="72"/>
      <c r="Q31" s="72"/>
      <c r="R31" s="72"/>
      <c r="S31" s="72"/>
      <c r="T31" s="72"/>
      <c r="U31" s="72"/>
      <c r="V31" s="72"/>
      <c r="W31" s="72"/>
      <c r="X31" s="72"/>
      <c r="Y31" s="72"/>
      <c r="Z31" s="72"/>
      <c r="AA31" s="72"/>
      <c r="AB31" s="72"/>
      <c r="AC31" s="72"/>
      <c r="AD31" s="72"/>
      <c r="AE31" s="101"/>
    </row>
    <row r="32" spans="2:31" s="360" customFormat="1" ht="12.75" customHeight="1">
      <c r="B32" s="863" t="s">
        <v>501</v>
      </c>
      <c r="C32" s="863"/>
      <c r="D32" s="863"/>
      <c r="E32" s="863"/>
      <c r="F32" s="863"/>
      <c r="G32" s="863"/>
      <c r="H32" s="863"/>
      <c r="I32" s="863"/>
      <c r="J32" s="863"/>
      <c r="K32" s="863"/>
      <c r="L32" s="863"/>
      <c r="M32" s="72"/>
      <c r="N32" s="72"/>
      <c r="O32" s="72"/>
      <c r="P32" s="72"/>
      <c r="Q32" s="72"/>
      <c r="R32" s="72"/>
      <c r="S32" s="72"/>
      <c r="T32" s="72"/>
      <c r="U32" s="72"/>
      <c r="V32" s="72"/>
      <c r="W32" s="72"/>
      <c r="X32" s="72"/>
      <c r="Y32" s="72"/>
      <c r="Z32" s="72"/>
      <c r="AA32" s="72"/>
      <c r="AB32" s="72"/>
      <c r="AC32" s="72"/>
      <c r="AD32" s="72"/>
      <c r="AE32" s="101"/>
    </row>
    <row r="33" spans="2:31" s="360" customFormat="1">
      <c r="B33" s="863"/>
      <c r="C33" s="863"/>
      <c r="D33" s="863"/>
      <c r="E33" s="863"/>
      <c r="F33" s="863"/>
      <c r="G33" s="863"/>
      <c r="H33" s="863"/>
      <c r="I33" s="863"/>
      <c r="J33" s="863"/>
      <c r="K33" s="863"/>
      <c r="L33" s="863"/>
      <c r="M33" s="72"/>
      <c r="N33" s="72"/>
      <c r="O33" s="72"/>
      <c r="P33" s="72"/>
      <c r="Q33" s="72"/>
      <c r="R33" s="72"/>
      <c r="S33" s="72"/>
      <c r="T33" s="72"/>
      <c r="U33" s="72"/>
      <c r="V33" s="72"/>
      <c r="W33" s="72"/>
      <c r="X33" s="72"/>
      <c r="Y33" s="72"/>
      <c r="Z33" s="72"/>
      <c r="AA33" s="72"/>
      <c r="AB33" s="72"/>
      <c r="AC33" s="72"/>
      <c r="AD33" s="72"/>
      <c r="AE33" s="101"/>
    </row>
    <row r="34" spans="2:31" s="360" customFormat="1">
      <c r="B34" s="179" t="s">
        <v>496</v>
      </c>
      <c r="C34" s="470"/>
      <c r="D34" s="470"/>
      <c r="E34" s="470"/>
      <c r="F34" s="470"/>
      <c r="G34" s="470"/>
      <c r="H34" s="470"/>
      <c r="I34" s="470"/>
      <c r="J34" s="470"/>
      <c r="K34" s="470"/>
      <c r="L34" s="470"/>
      <c r="M34" s="72"/>
      <c r="N34" s="72"/>
      <c r="O34" s="72"/>
      <c r="P34" s="72"/>
      <c r="Q34" s="72"/>
      <c r="R34" s="72"/>
      <c r="S34" s="72"/>
      <c r="T34" s="72"/>
      <c r="U34" s="72"/>
      <c r="V34" s="72"/>
      <c r="W34" s="72"/>
      <c r="X34" s="72"/>
      <c r="Y34" s="72"/>
      <c r="Z34" s="72"/>
      <c r="AA34" s="72"/>
      <c r="AB34" s="72"/>
      <c r="AC34" s="72"/>
      <c r="AD34" s="72"/>
      <c r="AE34" s="101"/>
    </row>
    <row r="35" spans="2:31" s="360" customFormat="1">
      <c r="B35" s="179" t="s">
        <v>502</v>
      </c>
      <c r="C35" s="470"/>
      <c r="D35" s="470"/>
      <c r="E35" s="470"/>
      <c r="F35" s="470"/>
      <c r="G35" s="470"/>
      <c r="H35" s="470"/>
      <c r="I35" s="470"/>
      <c r="J35" s="470"/>
      <c r="K35" s="470"/>
      <c r="L35" s="470"/>
      <c r="M35" s="72"/>
      <c r="N35" s="72"/>
      <c r="O35" s="72"/>
      <c r="P35" s="72"/>
      <c r="Q35" s="72"/>
      <c r="R35" s="72"/>
      <c r="S35" s="72"/>
      <c r="T35" s="72"/>
      <c r="U35" s="72"/>
      <c r="V35" s="72"/>
      <c r="W35" s="72"/>
      <c r="X35" s="72"/>
      <c r="Y35" s="72"/>
      <c r="Z35" s="72"/>
      <c r="AA35" s="72"/>
      <c r="AB35" s="72"/>
      <c r="AC35" s="72"/>
      <c r="AD35" s="72"/>
      <c r="AE35" s="101"/>
    </row>
    <row r="36" spans="2:31" s="360" customFormat="1">
      <c r="B36" s="100"/>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101"/>
    </row>
    <row r="37" spans="2:31" s="360" customFormat="1">
      <c r="B37" s="179"/>
      <c r="C37" s="72"/>
      <c r="D37" s="72"/>
      <c r="E37" s="72"/>
      <c r="F37" s="72"/>
      <c r="G37" s="72"/>
      <c r="H37" s="72"/>
      <c r="I37" s="72"/>
      <c r="J37" s="72"/>
      <c r="K37" s="72"/>
      <c r="L37" s="72"/>
      <c r="M37" s="72"/>
      <c r="N37" s="72"/>
      <c r="O37" s="102"/>
      <c r="P37" s="72"/>
      <c r="Q37" s="72"/>
      <c r="R37" s="72"/>
      <c r="S37" s="72"/>
      <c r="T37" s="72"/>
      <c r="U37" s="72"/>
      <c r="V37" s="72"/>
      <c r="W37" s="72"/>
      <c r="X37" s="72"/>
      <c r="Y37" s="72"/>
      <c r="Z37" s="72"/>
      <c r="AA37" s="72"/>
      <c r="AB37" s="72"/>
      <c r="AC37" s="72"/>
      <c r="AD37" s="72"/>
      <c r="AE37" s="101"/>
    </row>
    <row r="38" spans="2:31" s="360" customFormat="1">
      <c r="B38" s="179"/>
      <c r="C38" s="72"/>
      <c r="D38" s="72"/>
      <c r="E38" s="72"/>
      <c r="F38" s="72"/>
      <c r="G38" s="72"/>
      <c r="H38" s="72"/>
      <c r="I38" s="72"/>
      <c r="J38" s="72"/>
      <c r="K38" s="72"/>
      <c r="L38" s="72"/>
      <c r="M38" s="72"/>
      <c r="N38" s="471"/>
      <c r="O38" s="72"/>
      <c r="P38" s="72"/>
      <c r="Q38" s="72"/>
      <c r="R38" s="72"/>
      <c r="S38" s="72"/>
      <c r="T38" s="72"/>
      <c r="U38" s="72"/>
      <c r="V38" s="72"/>
      <c r="W38" s="72"/>
      <c r="X38" s="72"/>
      <c r="Y38" s="72"/>
      <c r="Z38" s="72"/>
      <c r="AA38" s="72"/>
      <c r="AB38" s="72"/>
      <c r="AC38" s="72"/>
      <c r="AD38" s="72"/>
      <c r="AE38" s="101"/>
    </row>
    <row r="39" spans="2:31" s="360" customFormat="1">
      <c r="B39" s="100"/>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101"/>
    </row>
    <row r="40" spans="2:31" s="360" customFormat="1">
      <c r="B40" s="100"/>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101"/>
    </row>
    <row r="41" spans="2:31" s="360" customFormat="1">
      <c r="B41" s="100"/>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101"/>
    </row>
    <row r="42" spans="2:31" s="360" customFormat="1">
      <c r="B42" s="100"/>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101"/>
    </row>
    <row r="43" spans="2:31" s="360" customFormat="1">
      <c r="B43" s="100"/>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101"/>
    </row>
    <row r="44" spans="2:31" s="360" customFormat="1">
      <c r="B44" s="100"/>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101"/>
    </row>
    <row r="45" spans="2:31" s="360" customFormat="1">
      <c r="B45" s="100"/>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101"/>
    </row>
    <row r="46" spans="2:31" s="360" customFormat="1">
      <c r="B46" s="100"/>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101"/>
    </row>
    <row r="47" spans="2:31" s="360" customFormat="1">
      <c r="B47" s="100"/>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101"/>
    </row>
    <row r="48" spans="2:31" s="360" customFormat="1">
      <c r="B48" s="100"/>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101"/>
    </row>
    <row r="49" spans="2:31" s="360" customFormat="1">
      <c r="B49" s="100"/>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101"/>
    </row>
    <row r="50" spans="2:31" s="360" customFormat="1">
      <c r="B50" s="100"/>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101"/>
    </row>
    <row r="51" spans="2:31" s="360" customFormat="1">
      <c r="B51" s="100"/>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101"/>
    </row>
    <row r="52" spans="2:31" s="360" customFormat="1">
      <c r="B52" s="100"/>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101"/>
    </row>
    <row r="53" spans="2:31" s="360" customFormat="1">
      <c r="B53" s="100"/>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101"/>
    </row>
    <row r="54" spans="2:31" s="360" customFormat="1">
      <c r="B54" s="100"/>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101"/>
    </row>
    <row r="55" spans="2:31" s="360" customFormat="1">
      <c r="B55" s="100"/>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101"/>
    </row>
    <row r="56" spans="2:31" s="360" customFormat="1">
      <c r="B56" s="100"/>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101"/>
    </row>
    <row r="57" spans="2:31" s="360" customFormat="1">
      <c r="B57" s="100"/>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101"/>
    </row>
    <row r="58" spans="2:31" s="360" customFormat="1">
      <c r="B58" s="100"/>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101"/>
    </row>
    <row r="59" spans="2:31" s="360" customFormat="1">
      <c r="B59" s="100"/>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101"/>
    </row>
    <row r="60" spans="2:31" s="360" customFormat="1">
      <c r="B60" s="100"/>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101"/>
    </row>
    <row r="61" spans="2:31" s="360" customFormat="1">
      <c r="B61" s="100"/>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101"/>
    </row>
    <row r="62" spans="2:31" s="360" customFormat="1">
      <c r="B62" s="100"/>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101"/>
    </row>
    <row r="63" spans="2:31" s="360" customFormat="1">
      <c r="B63" s="100"/>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101"/>
    </row>
    <row r="64" spans="2:31" s="360" customFormat="1">
      <c r="B64" s="100"/>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101"/>
    </row>
    <row r="65" spans="2:31" s="360" customFormat="1">
      <c r="B65" s="100"/>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101"/>
    </row>
    <row r="66" spans="2:31" s="360" customFormat="1">
      <c r="B66" s="100"/>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101"/>
    </row>
    <row r="67" spans="2:31" s="360" customFormat="1">
      <c r="B67" s="100"/>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101"/>
    </row>
    <row r="68" spans="2:31" s="360" customFormat="1">
      <c r="B68" s="100"/>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101"/>
    </row>
    <row r="69" spans="2:31" s="360" customFormat="1">
      <c r="B69" s="100"/>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101"/>
    </row>
    <row r="70" spans="2:31" s="360" customFormat="1">
      <c r="B70" s="100"/>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101"/>
    </row>
    <row r="71" spans="2:31" s="360" customFormat="1">
      <c r="B71" s="100"/>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101"/>
    </row>
    <row r="72" spans="2:31" s="360" customFormat="1">
      <c r="B72" s="100"/>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101"/>
    </row>
    <row r="73" spans="2:31" s="360" customFormat="1">
      <c r="B73" s="100"/>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101"/>
    </row>
    <row r="74" spans="2:31" s="360" customFormat="1">
      <c r="B74" s="100"/>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101"/>
    </row>
    <row r="75" spans="2:31" s="360" customFormat="1">
      <c r="B75" s="100"/>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101"/>
    </row>
    <row r="76" spans="2:31" s="360" customFormat="1">
      <c r="B76" s="100"/>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101"/>
    </row>
    <row r="77" spans="2:31" s="360" customFormat="1">
      <c r="B77" s="100"/>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101"/>
    </row>
    <row r="78" spans="2:31" s="360" customFormat="1">
      <c r="B78" s="100"/>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101"/>
    </row>
    <row r="79" spans="2:31" s="360" customFormat="1">
      <c r="B79" s="100"/>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101"/>
    </row>
    <row r="80" spans="2:31" s="360" customFormat="1">
      <c r="B80" s="100"/>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101"/>
    </row>
    <row r="81" spans="2:31" s="360" customFormat="1">
      <c r="B81" s="100"/>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101"/>
    </row>
    <row r="82" spans="2:31" s="360" customFormat="1">
      <c r="B82" s="100"/>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101"/>
    </row>
    <row r="83" spans="2:31" s="360" customFormat="1">
      <c r="B83" s="100"/>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101"/>
    </row>
    <row r="84" spans="2:31" s="360" customFormat="1">
      <c r="B84" s="100"/>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101"/>
    </row>
    <row r="85" spans="2:31" s="360" customFormat="1">
      <c r="B85" s="100"/>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101"/>
    </row>
    <row r="86" spans="2:31" s="360" customFormat="1">
      <c r="B86" s="100"/>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101"/>
    </row>
    <row r="87" spans="2:31" s="360" customFormat="1">
      <c r="B87" s="100"/>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101"/>
    </row>
    <row r="88" spans="2:31" s="360" customFormat="1">
      <c r="B88" s="100"/>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101"/>
    </row>
    <row r="89" spans="2:31" s="360" customFormat="1">
      <c r="B89" s="100"/>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101"/>
    </row>
    <row r="90" spans="2:31" s="360" customFormat="1">
      <c r="B90" s="100"/>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101"/>
    </row>
    <row r="91" spans="2:31" s="360" customFormat="1">
      <c r="B91" s="100"/>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101"/>
    </row>
    <row r="92" spans="2:31" s="360" customFormat="1">
      <c r="B92" s="100"/>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101"/>
    </row>
    <row r="93" spans="2:31" s="360" customFormat="1">
      <c r="B93" s="100"/>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101"/>
    </row>
    <row r="94" spans="2:31" s="360" customFormat="1">
      <c r="B94" s="100"/>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101"/>
    </row>
    <row r="95" spans="2:31" s="360" customFormat="1">
      <c r="B95" s="100"/>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101"/>
    </row>
    <row r="96" spans="2:31" s="360" customFormat="1">
      <c r="B96" s="100"/>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101"/>
    </row>
    <row r="97" spans="2:31" s="360" customFormat="1">
      <c r="B97" s="100"/>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101"/>
    </row>
    <row r="98" spans="2:31" s="360" customFormat="1">
      <c r="B98" s="100"/>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101"/>
    </row>
    <row r="99" spans="2:31" s="360" customFormat="1">
      <c r="B99" s="100"/>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101"/>
    </row>
    <row r="100" spans="2:31" s="360" customFormat="1">
      <c r="B100" s="107"/>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80"/>
    </row>
    <row r="101" spans="2:31" s="360" customFormat="1"/>
    <row r="102" spans="2:31" s="360" customFormat="1"/>
    <row r="103" spans="2:31" s="360" customFormat="1"/>
    <row r="104" spans="2:31" s="360" customFormat="1"/>
    <row r="105" spans="2:31" s="360" customFormat="1"/>
    <row r="106" spans="2:31" s="360" customFormat="1"/>
    <row r="107" spans="2:31" s="360" customFormat="1"/>
    <row r="108" spans="2:31" s="360" customFormat="1"/>
    <row r="109" spans="2:31" s="360" customFormat="1"/>
    <row r="110" spans="2:31" s="360" customFormat="1"/>
    <row r="111" spans="2:31" s="360" customFormat="1"/>
    <row r="112" spans="2:31" s="360" customFormat="1"/>
    <row r="113" s="360" customFormat="1"/>
    <row r="114" s="360" customFormat="1"/>
    <row r="115" s="360" customFormat="1"/>
    <row r="116" s="360" customFormat="1"/>
    <row r="117" s="360" customFormat="1"/>
    <row r="118" s="360" customFormat="1"/>
    <row r="119" s="360" customFormat="1"/>
    <row r="120" s="360" customFormat="1"/>
    <row r="121" s="360" customFormat="1"/>
    <row r="122" s="360" customFormat="1"/>
    <row r="123" s="360" customFormat="1"/>
    <row r="124" s="360" customFormat="1"/>
    <row r="125" s="360" customFormat="1"/>
    <row r="126" s="360" customFormat="1"/>
    <row r="127" s="360" customFormat="1"/>
    <row r="128" s="360" customFormat="1"/>
    <row r="129" s="360" customFormat="1"/>
    <row r="130" s="360" customFormat="1"/>
    <row r="131" s="360" customFormat="1"/>
    <row r="132" s="360" customFormat="1"/>
    <row r="133" s="360" customFormat="1"/>
    <row r="134" s="360" customFormat="1"/>
    <row r="135" s="360" customFormat="1"/>
    <row r="136" s="360" customFormat="1"/>
    <row r="137" s="360" customFormat="1"/>
    <row r="138" s="360" customFormat="1"/>
    <row r="139" s="360" customFormat="1"/>
    <row r="140" s="360" customFormat="1"/>
    <row r="141" s="360" customFormat="1"/>
    <row r="142" s="360" customFormat="1"/>
    <row r="143" s="360" customFormat="1"/>
    <row r="144" s="360" customFormat="1"/>
    <row r="145" s="360" customFormat="1"/>
    <row r="146" s="360" customFormat="1"/>
    <row r="147" s="360" customFormat="1"/>
    <row r="148" s="360" customFormat="1"/>
    <row r="149" s="360" customFormat="1"/>
    <row r="150" s="360" customFormat="1"/>
    <row r="151" s="360" customFormat="1"/>
    <row r="152" s="360" customFormat="1"/>
    <row r="153" s="360" customFormat="1"/>
    <row r="154" s="360" customFormat="1"/>
    <row r="155" s="360" customFormat="1"/>
    <row r="156" s="360" customFormat="1"/>
    <row r="157" s="360" customFormat="1"/>
    <row r="158" s="360" customFormat="1"/>
    <row r="159" s="360" customFormat="1"/>
    <row r="160" s="360" customFormat="1"/>
    <row r="161" s="360" customFormat="1"/>
    <row r="162" s="360" customFormat="1"/>
    <row r="163" s="360" customFormat="1"/>
    <row r="164" s="360" customFormat="1"/>
    <row r="165" s="360" customFormat="1"/>
    <row r="166" s="360" customFormat="1"/>
    <row r="167" s="360" customFormat="1"/>
    <row r="168" s="360" customFormat="1"/>
    <row r="169" s="360" customFormat="1"/>
    <row r="170" s="360" customFormat="1"/>
    <row r="171" s="360" customFormat="1"/>
    <row r="172" s="360" customFormat="1"/>
    <row r="173" s="360" customFormat="1"/>
    <row r="174" s="360" customFormat="1"/>
    <row r="175" s="360" customFormat="1"/>
    <row r="176" s="360" customFormat="1"/>
    <row r="177" s="360" customFormat="1"/>
    <row r="178" s="360" customFormat="1"/>
    <row r="179" s="360" customFormat="1"/>
    <row r="180" s="360" customFormat="1"/>
    <row r="181" s="360" customFormat="1"/>
    <row r="182" s="360" customFormat="1"/>
    <row r="183" s="360" customFormat="1"/>
    <row r="184" s="360" customFormat="1"/>
    <row r="185" s="360" customFormat="1"/>
    <row r="186" s="360" customFormat="1"/>
    <row r="187" s="360" customFormat="1"/>
    <row r="188" s="360" customFormat="1"/>
    <row r="189" s="360" customFormat="1"/>
    <row r="190" s="360" customFormat="1"/>
    <row r="191" s="360" customFormat="1"/>
    <row r="192" s="360" customFormat="1"/>
    <row r="193" s="360" customFormat="1"/>
    <row r="194" s="360" customFormat="1"/>
    <row r="195" s="360" customFormat="1"/>
    <row r="196" s="360" customFormat="1"/>
    <row r="197" s="360" customFormat="1"/>
    <row r="198" s="360" customFormat="1"/>
    <row r="199" s="360" customFormat="1"/>
    <row r="200" s="360" customFormat="1"/>
    <row r="201" s="360" customFormat="1"/>
    <row r="202" s="360" customFormat="1"/>
    <row r="203" s="360" customFormat="1"/>
    <row r="204" s="360" customFormat="1"/>
    <row r="205" s="360" customFormat="1"/>
    <row r="206" s="360" customFormat="1"/>
    <row r="207" s="360" customFormat="1"/>
    <row r="208" s="360" customFormat="1"/>
    <row r="209" s="360" customFormat="1"/>
    <row r="210" s="360" customFormat="1"/>
    <row r="211" s="360" customFormat="1"/>
    <row r="212" s="360" customFormat="1"/>
    <row r="213" s="360" customFormat="1"/>
    <row r="214" s="360" customFormat="1"/>
    <row r="215" s="360" customFormat="1"/>
    <row r="216" s="360" customFormat="1"/>
    <row r="217" s="360" customFormat="1"/>
    <row r="218" s="360" customFormat="1"/>
    <row r="219" s="360" customFormat="1"/>
    <row r="220" s="360" customFormat="1"/>
    <row r="221" s="360" customFormat="1"/>
    <row r="222" s="360" customFormat="1"/>
    <row r="223" s="360" customFormat="1"/>
    <row r="224" s="360" customFormat="1"/>
    <row r="225" s="360" customFormat="1"/>
    <row r="226" s="360" customFormat="1"/>
    <row r="227" s="360" customFormat="1"/>
    <row r="228" s="360" customFormat="1"/>
    <row r="229" s="360" customFormat="1"/>
    <row r="230" s="360" customFormat="1"/>
    <row r="231" s="360" customFormat="1"/>
    <row r="232" s="360" customFormat="1"/>
    <row r="233" s="360" customFormat="1"/>
    <row r="234" s="360" customFormat="1"/>
    <row r="235" s="360" customFormat="1"/>
    <row r="236" s="360" customFormat="1"/>
    <row r="237" s="360" customFormat="1"/>
    <row r="238" s="360" customFormat="1"/>
    <row r="239" s="360" customFormat="1"/>
    <row r="240" s="360" customFormat="1"/>
    <row r="241" s="360" customFormat="1"/>
    <row r="242" s="360" customFormat="1"/>
    <row r="243" s="360" customFormat="1"/>
    <row r="244" s="360" customFormat="1"/>
    <row r="245" s="360" customFormat="1"/>
    <row r="246" s="360" customFormat="1"/>
    <row r="247" s="360" customFormat="1"/>
    <row r="248" s="360" customFormat="1"/>
    <row r="249" s="360" customFormat="1"/>
    <row r="250" s="360" customFormat="1"/>
    <row r="251" s="360" customFormat="1"/>
    <row r="252" s="360" customFormat="1"/>
    <row r="253" s="360" customFormat="1"/>
    <row r="254" s="360" customFormat="1"/>
    <row r="255" s="360" customFormat="1"/>
    <row r="256" s="360" customFormat="1"/>
    <row r="257" s="360" customFormat="1"/>
    <row r="258" s="360" customFormat="1"/>
    <row r="259" s="360" customFormat="1"/>
    <row r="260" s="360" customFormat="1"/>
    <row r="261" s="360" customFormat="1"/>
    <row r="262" s="360" customFormat="1"/>
    <row r="263" s="360" customFormat="1"/>
    <row r="264" s="360" customFormat="1"/>
    <row r="265" s="360" customFormat="1"/>
    <row r="266" s="360" customFormat="1"/>
    <row r="267" s="360" customFormat="1"/>
    <row r="268" s="360" customFormat="1"/>
    <row r="269" s="360" customFormat="1"/>
    <row r="270" s="360" customFormat="1"/>
    <row r="271" s="360" customFormat="1"/>
    <row r="272" s="360" customFormat="1"/>
    <row r="273" s="360" customFormat="1"/>
    <row r="274" s="360" customFormat="1"/>
    <row r="275" s="360" customFormat="1"/>
    <row r="276" s="360" customFormat="1"/>
    <row r="277" s="360" customFormat="1"/>
    <row r="278" s="360" customFormat="1"/>
    <row r="279" s="360" customFormat="1"/>
    <row r="280" s="360" customFormat="1"/>
    <row r="281" s="360" customFormat="1"/>
    <row r="282" s="360" customFormat="1"/>
    <row r="283" s="360" customFormat="1"/>
    <row r="284" s="360" customFormat="1"/>
    <row r="285" s="360" customFormat="1"/>
    <row r="286" s="360" customFormat="1"/>
    <row r="287" s="360" customFormat="1"/>
    <row r="288" s="360" customFormat="1"/>
    <row r="289" s="360" customFormat="1"/>
    <row r="290" s="360" customFormat="1"/>
    <row r="291" s="360" customFormat="1"/>
    <row r="292" s="360" customFormat="1"/>
    <row r="293" s="360" customFormat="1"/>
    <row r="294" s="360" customFormat="1"/>
    <row r="295" s="360" customFormat="1"/>
    <row r="296" s="360" customFormat="1"/>
    <row r="297" s="360" customFormat="1"/>
    <row r="298" s="360" customFormat="1"/>
    <row r="299" s="360" customFormat="1"/>
    <row r="300" s="360" customFormat="1"/>
    <row r="301" s="360" customFormat="1"/>
    <row r="302" s="360" customFormat="1"/>
    <row r="303" s="360" customFormat="1"/>
    <row r="304" s="360" customFormat="1"/>
    <row r="305" s="360" customFormat="1"/>
    <row r="306" s="360" customFormat="1"/>
    <row r="307" s="360" customFormat="1"/>
    <row r="308" s="360" customFormat="1"/>
    <row r="309" s="360" customFormat="1"/>
    <row r="310" s="360" customFormat="1"/>
    <row r="311" s="360" customFormat="1"/>
    <row r="312" s="360" customFormat="1"/>
    <row r="313" s="360" customFormat="1"/>
    <row r="314" s="360" customFormat="1"/>
    <row r="315" s="360" customFormat="1"/>
    <row r="316" s="360" customFormat="1"/>
    <row r="317" s="360" customFormat="1"/>
    <row r="318" s="360" customFormat="1"/>
    <row r="319" s="360" customFormat="1"/>
    <row r="320" s="360" customFormat="1"/>
    <row r="321" s="360" customFormat="1"/>
    <row r="322" s="360" customFormat="1"/>
    <row r="323" s="360" customFormat="1"/>
    <row r="324" s="360" customFormat="1"/>
    <row r="325" s="360" customFormat="1"/>
    <row r="326" s="360" customFormat="1"/>
    <row r="327" s="360" customFormat="1"/>
    <row r="328" s="360" customFormat="1"/>
    <row r="329" s="360" customFormat="1"/>
    <row r="330" s="360" customFormat="1"/>
    <row r="331" s="360" customFormat="1"/>
    <row r="332" s="360" customFormat="1"/>
    <row r="333" s="360" customFormat="1"/>
    <row r="334" s="360" customFormat="1"/>
    <row r="335" s="360" customFormat="1"/>
    <row r="336" s="360" customFormat="1"/>
    <row r="337" s="360" customFormat="1"/>
    <row r="338" s="360" customFormat="1"/>
    <row r="339" s="360" customFormat="1"/>
    <row r="340" s="360" customFormat="1"/>
    <row r="341" s="360" customFormat="1"/>
    <row r="342" s="360" customFormat="1"/>
    <row r="343" s="360" customFormat="1"/>
    <row r="344" s="360" customFormat="1"/>
    <row r="345" s="360" customFormat="1"/>
    <row r="346" s="360" customFormat="1"/>
    <row r="347" s="360" customFormat="1"/>
    <row r="348" s="360" customFormat="1"/>
    <row r="349" s="360" customFormat="1"/>
    <row r="350" s="360" customFormat="1"/>
    <row r="351" s="360" customFormat="1"/>
    <row r="352" s="360" customFormat="1"/>
    <row r="353" s="360" customFormat="1"/>
    <row r="354" s="360" customFormat="1"/>
    <row r="355" s="360" customFormat="1"/>
    <row r="356" s="360" customFormat="1"/>
    <row r="357" s="360" customFormat="1"/>
    <row r="358" s="360" customFormat="1"/>
    <row r="359" s="360" customFormat="1"/>
    <row r="360" s="360" customFormat="1"/>
    <row r="361" s="360" customFormat="1"/>
    <row r="362" s="360" customFormat="1"/>
    <row r="363" s="360" customFormat="1"/>
    <row r="364" s="360" customFormat="1"/>
    <row r="365" s="360" customFormat="1"/>
    <row r="366" s="360" customFormat="1"/>
    <row r="367" s="360" customFormat="1"/>
    <row r="368" s="360" customFormat="1"/>
    <row r="369" s="360" customFormat="1"/>
    <row r="370" s="360" customFormat="1"/>
    <row r="371" s="360" customFormat="1"/>
    <row r="372" s="360" customFormat="1"/>
    <row r="373" s="360" customFormat="1"/>
    <row r="374" s="360" customFormat="1"/>
    <row r="375" s="360" customFormat="1"/>
    <row r="376" s="360" customFormat="1"/>
    <row r="377" s="360" customFormat="1"/>
    <row r="378" s="360" customFormat="1"/>
    <row r="379" s="360" customFormat="1"/>
    <row r="380" s="360" customFormat="1"/>
    <row r="381" s="360" customFormat="1"/>
    <row r="382" s="360" customFormat="1"/>
    <row r="383" s="360" customFormat="1"/>
    <row r="384" s="360" customFormat="1"/>
    <row r="385" s="360" customFormat="1"/>
    <row r="386" s="360" customFormat="1"/>
    <row r="387" s="360" customFormat="1"/>
    <row r="388" s="360" customFormat="1"/>
    <row r="389" s="360" customFormat="1"/>
    <row r="390" s="360" customFormat="1"/>
    <row r="391" s="360" customFormat="1"/>
    <row r="392" s="360" customFormat="1"/>
    <row r="393" s="360" customFormat="1"/>
    <row r="394" s="360" customFormat="1"/>
    <row r="395" s="360" customFormat="1"/>
    <row r="396" s="360" customFormat="1"/>
    <row r="397" s="360" customFormat="1"/>
    <row r="398" s="360" customFormat="1"/>
    <row r="399" s="360" customFormat="1"/>
    <row r="400" s="360" customFormat="1"/>
    <row r="401" s="360" customFormat="1"/>
    <row r="402" s="360" customFormat="1"/>
    <row r="403" s="360" customFormat="1"/>
    <row r="404" s="360" customFormat="1"/>
    <row r="405" s="360" customFormat="1"/>
    <row r="406" s="360" customFormat="1"/>
    <row r="407" s="360" customFormat="1"/>
    <row r="408" s="360" customFormat="1"/>
    <row r="409" s="360" customFormat="1"/>
    <row r="410" s="360" customFormat="1"/>
    <row r="411" s="360" customFormat="1"/>
    <row r="412" s="360" customFormat="1"/>
    <row r="413" s="360" customFormat="1"/>
    <row r="414" s="360" customFormat="1"/>
    <row r="415" s="360" customFormat="1"/>
    <row r="416" s="360" customFormat="1"/>
    <row r="417" s="360" customFormat="1"/>
    <row r="418" s="360" customFormat="1"/>
    <row r="419" s="360" customFormat="1"/>
    <row r="420" s="360" customFormat="1"/>
    <row r="421" s="360" customFormat="1"/>
    <row r="422" s="360" customFormat="1"/>
    <row r="423" s="360" customFormat="1"/>
    <row r="424" s="360" customFormat="1"/>
    <row r="425" s="360" customFormat="1"/>
    <row r="426" s="360" customFormat="1"/>
    <row r="427" s="360" customFormat="1"/>
    <row r="428" s="360" customFormat="1"/>
    <row r="429" s="360" customFormat="1"/>
    <row r="430" s="360" customFormat="1"/>
    <row r="431" s="360" customFormat="1"/>
    <row r="432" s="360" customFormat="1"/>
    <row r="433" s="360" customFormat="1"/>
    <row r="434" s="360" customFormat="1"/>
    <row r="435" s="360" customFormat="1"/>
    <row r="436" s="360" customFormat="1"/>
    <row r="437" s="360" customFormat="1"/>
    <row r="438" s="360" customFormat="1"/>
    <row r="439" s="360" customFormat="1"/>
    <row r="440" s="360" customFormat="1"/>
    <row r="441" s="360" customFormat="1"/>
    <row r="442" s="360" customFormat="1"/>
    <row r="443" s="360" customFormat="1"/>
    <row r="444" s="360" customFormat="1"/>
    <row r="445" s="360" customFormat="1"/>
    <row r="446" s="360" customFormat="1"/>
    <row r="447" s="360" customFormat="1"/>
    <row r="448" s="360" customFormat="1"/>
    <row r="449" s="360" customFormat="1"/>
    <row r="450" s="360" customFormat="1"/>
    <row r="451" s="360" customFormat="1"/>
    <row r="452" s="360" customFormat="1"/>
    <row r="453" s="360" customFormat="1"/>
    <row r="454" s="360" customFormat="1"/>
    <row r="455" s="360" customFormat="1"/>
    <row r="456" s="360" customFormat="1"/>
    <row r="457" s="360" customFormat="1"/>
    <row r="458" s="360" customFormat="1"/>
    <row r="459" s="360" customFormat="1"/>
    <row r="460" s="360" customFormat="1"/>
    <row r="461" s="360" customFormat="1"/>
    <row r="462" s="360" customFormat="1"/>
    <row r="463" s="360" customFormat="1"/>
    <row r="464" s="360" customFormat="1"/>
    <row r="465" s="360" customFormat="1"/>
    <row r="466" s="360" customFormat="1"/>
    <row r="467" s="360" customFormat="1"/>
    <row r="468" s="360" customFormat="1"/>
    <row r="469" s="360" customFormat="1"/>
    <row r="470" s="360" customFormat="1"/>
    <row r="471" s="360" customFormat="1"/>
    <row r="472" s="360" customFormat="1"/>
    <row r="473" s="360" customFormat="1"/>
    <row r="474" s="360" customFormat="1"/>
    <row r="475" s="360" customFormat="1"/>
    <row r="476" s="360" customFormat="1"/>
    <row r="477" s="360" customFormat="1"/>
    <row r="478" s="360" customFormat="1"/>
    <row r="479" s="360" customFormat="1"/>
    <row r="480" s="360" customFormat="1"/>
    <row r="481" s="360" customFormat="1"/>
    <row r="482" s="360" customFormat="1"/>
    <row r="483" s="360" customFormat="1"/>
    <row r="484" s="360" customFormat="1"/>
    <row r="485" s="360" customFormat="1"/>
    <row r="486" s="360" customFormat="1"/>
    <row r="487" s="360" customFormat="1"/>
    <row r="488" s="360" customFormat="1"/>
    <row r="489" s="360" customFormat="1"/>
    <row r="490" s="360" customFormat="1"/>
    <row r="491" s="360" customFormat="1"/>
    <row r="492" s="360" customFormat="1"/>
    <row r="493" s="360" customFormat="1"/>
    <row r="494" s="360" customFormat="1"/>
    <row r="495" s="360" customFormat="1"/>
    <row r="496" s="360" customFormat="1"/>
    <row r="497" s="360" customFormat="1"/>
    <row r="498" s="360" customFormat="1"/>
    <row r="499" s="360" customFormat="1"/>
    <row r="500" s="360" customFormat="1"/>
    <row r="501" s="360" customFormat="1"/>
    <row r="502" s="360" customFormat="1"/>
    <row r="503" s="360" customFormat="1"/>
    <row r="504" s="360" customFormat="1"/>
    <row r="505" s="360" customFormat="1"/>
    <row r="506" s="360" customFormat="1"/>
    <row r="507" s="360" customFormat="1"/>
    <row r="508" s="360" customFormat="1"/>
    <row r="509" s="360" customFormat="1"/>
    <row r="510" s="360" customFormat="1"/>
    <row r="511" s="360" customFormat="1"/>
    <row r="512" s="360" customFormat="1"/>
    <row r="513" s="360" customFormat="1"/>
    <row r="514" s="360" customFormat="1"/>
    <row r="515" s="360" customFormat="1"/>
    <row r="516" s="360" customFormat="1"/>
    <row r="517" s="360" customFormat="1"/>
    <row r="518" s="360" customFormat="1"/>
    <row r="519" s="360" customFormat="1"/>
    <row r="520" s="360" customFormat="1"/>
    <row r="521" s="360" customFormat="1"/>
    <row r="522" s="360" customFormat="1"/>
    <row r="523" s="360" customFormat="1"/>
    <row r="524" s="360" customFormat="1"/>
    <row r="525" s="360" customFormat="1"/>
    <row r="526" s="360" customFormat="1"/>
    <row r="527" s="360" customFormat="1"/>
    <row r="528" s="360" customFormat="1"/>
    <row r="529" s="360" customFormat="1"/>
    <row r="530" s="360" customFormat="1"/>
    <row r="531" s="360" customFormat="1"/>
    <row r="532" s="360" customFormat="1"/>
    <row r="533" s="360" customFormat="1"/>
    <row r="534" s="360" customFormat="1"/>
    <row r="535" s="360" customFormat="1"/>
    <row r="536" s="360" customFormat="1"/>
    <row r="537" s="360" customFormat="1"/>
    <row r="538" s="360" customFormat="1"/>
    <row r="539" s="360" customFormat="1"/>
    <row r="540" s="360" customFormat="1"/>
    <row r="541" s="360" customFormat="1"/>
    <row r="542" s="360" customFormat="1"/>
    <row r="543" s="360" customFormat="1"/>
    <row r="544" s="360" customFormat="1"/>
    <row r="545" s="360" customFormat="1"/>
    <row r="546" s="360" customFormat="1"/>
    <row r="547" s="360" customFormat="1"/>
    <row r="548" s="360" customFormat="1"/>
    <row r="549" s="360" customFormat="1"/>
    <row r="550" s="360" customFormat="1"/>
    <row r="551" s="360" customFormat="1"/>
    <row r="552" s="360" customFormat="1"/>
    <row r="553" s="360" customFormat="1"/>
    <row r="554" s="360" customFormat="1"/>
    <row r="555" s="360" customFormat="1"/>
    <row r="556" s="360" customFormat="1"/>
    <row r="557" s="360" customFormat="1"/>
    <row r="558" s="360" customFormat="1"/>
    <row r="559" s="360" customFormat="1"/>
    <row r="560" s="360" customFormat="1"/>
    <row r="561" s="360" customFormat="1"/>
    <row r="562" s="360" customFormat="1"/>
    <row r="563" s="360" customFormat="1"/>
    <row r="564" s="360" customFormat="1"/>
    <row r="565" s="360" customFormat="1"/>
    <row r="566" s="360" customFormat="1"/>
    <row r="567" s="360" customFormat="1"/>
    <row r="568" s="360" customFormat="1"/>
    <row r="569" s="360" customFormat="1"/>
    <row r="570" s="360" customFormat="1"/>
    <row r="571" s="360" customFormat="1"/>
    <row r="572" s="360" customFormat="1"/>
    <row r="573" s="360" customFormat="1"/>
    <row r="574" s="360" customFormat="1"/>
    <row r="575" s="360" customFormat="1"/>
    <row r="576" s="360" customFormat="1"/>
    <row r="577" s="360" customFormat="1"/>
    <row r="578" s="360" customFormat="1"/>
    <row r="579" s="360" customFormat="1"/>
    <row r="580" s="360" customFormat="1"/>
    <row r="581" s="360" customFormat="1"/>
    <row r="582" s="360" customFormat="1"/>
    <row r="583" s="360" customFormat="1"/>
    <row r="584" s="360" customFormat="1"/>
    <row r="585" s="360" customFormat="1"/>
    <row r="586" s="360" customFormat="1"/>
    <row r="587" s="360" customFormat="1"/>
    <row r="588" s="360" customFormat="1"/>
    <row r="589" s="360" customFormat="1"/>
    <row r="590" s="360" customFormat="1"/>
    <row r="591" s="360" customFormat="1"/>
    <row r="592" s="360" customFormat="1"/>
    <row r="593" s="360" customFormat="1"/>
    <row r="594" s="360" customFormat="1"/>
    <row r="595" s="360" customFormat="1"/>
    <row r="596" s="360" customFormat="1"/>
    <row r="597" s="360" customFormat="1"/>
    <row r="598" s="360" customFormat="1"/>
    <row r="599" s="360" customFormat="1"/>
    <row r="600" s="360" customFormat="1"/>
    <row r="601" s="360" customFormat="1"/>
    <row r="602" s="360" customFormat="1"/>
    <row r="603" s="360" customFormat="1"/>
    <row r="604" s="360" customFormat="1"/>
    <row r="605" s="360" customFormat="1"/>
    <row r="606" s="360" customFormat="1"/>
    <row r="607" s="360" customFormat="1"/>
    <row r="608" s="360" customFormat="1"/>
    <row r="609" s="360" customFormat="1"/>
    <row r="610" s="360" customFormat="1"/>
    <row r="611" s="360" customFormat="1"/>
    <row r="612" s="360" customFormat="1"/>
    <row r="613" s="360" customFormat="1"/>
    <row r="614" s="360" customFormat="1"/>
    <row r="615" s="360" customFormat="1"/>
    <row r="616" s="360" customFormat="1"/>
    <row r="617" s="360" customFormat="1"/>
    <row r="618" s="360" customFormat="1"/>
    <row r="619" s="360" customFormat="1"/>
    <row r="620" s="360" customFormat="1"/>
    <row r="621" s="360" customFormat="1"/>
    <row r="622" s="360" customFormat="1"/>
    <row r="623" s="360" customFormat="1"/>
    <row r="624" s="360" customFormat="1"/>
    <row r="625" s="360" customFormat="1"/>
    <row r="626" s="360" customFormat="1"/>
    <row r="627" s="360" customFormat="1"/>
    <row r="628" s="360" customFormat="1"/>
    <row r="629" s="360" customFormat="1"/>
    <row r="630" s="360" customFormat="1"/>
    <row r="631" s="360" customFormat="1"/>
    <row r="632" s="360" customFormat="1"/>
    <row r="633" s="360" customFormat="1"/>
    <row r="634" s="360" customFormat="1"/>
    <row r="635" s="360" customFormat="1"/>
    <row r="636" s="360" customFormat="1"/>
    <row r="637" s="360" customFormat="1"/>
    <row r="638" s="360" customFormat="1"/>
    <row r="639" s="360" customFormat="1"/>
    <row r="640" s="360" customFormat="1"/>
    <row r="641" s="360" customFormat="1"/>
    <row r="642" s="360" customFormat="1"/>
    <row r="643" s="360" customFormat="1"/>
    <row r="644" s="360" customFormat="1"/>
    <row r="645" s="360" customFormat="1"/>
    <row r="646" s="360" customFormat="1"/>
    <row r="647" s="360" customFormat="1"/>
    <row r="648" s="360" customFormat="1"/>
    <row r="649" s="360" customFormat="1"/>
    <row r="650" s="360" customFormat="1"/>
    <row r="651" s="360" customFormat="1"/>
    <row r="652" s="360" customFormat="1"/>
    <row r="653" s="360" customFormat="1"/>
    <row r="654" s="360" customFormat="1"/>
    <row r="655" s="360" customFormat="1"/>
    <row r="656" s="360" customFormat="1"/>
    <row r="657" s="360" customFormat="1"/>
    <row r="658" s="360" customFormat="1"/>
    <row r="659" s="360" customFormat="1"/>
    <row r="660" s="360" customFormat="1"/>
    <row r="661" s="360" customFormat="1"/>
    <row r="662" s="360" customFormat="1"/>
    <row r="663" s="360" customFormat="1"/>
    <row r="664" s="360" customFormat="1"/>
    <row r="665" s="360" customFormat="1"/>
    <row r="666" s="360" customFormat="1"/>
    <row r="667" s="360" customFormat="1"/>
    <row r="668" s="360" customFormat="1"/>
    <row r="669" s="360" customFormat="1"/>
    <row r="670" s="360" customFormat="1"/>
    <row r="671" s="360" customFormat="1"/>
    <row r="672" s="360" customFormat="1"/>
    <row r="673" s="360" customFormat="1"/>
    <row r="674" s="360" customFormat="1"/>
    <row r="675" s="360" customFormat="1"/>
    <row r="676" s="360" customFormat="1"/>
    <row r="677" s="360" customFormat="1"/>
    <row r="678" s="360" customFormat="1"/>
    <row r="679" s="360" customFormat="1"/>
    <row r="680" s="360" customFormat="1"/>
    <row r="681" s="360" customFormat="1"/>
    <row r="682" s="360" customFormat="1"/>
    <row r="683" s="360" customFormat="1"/>
    <row r="684" s="360" customFormat="1"/>
    <row r="685" s="360" customFormat="1"/>
    <row r="686" s="360" customFormat="1"/>
    <row r="687" s="360" customFormat="1"/>
    <row r="688" s="360" customFormat="1"/>
    <row r="689" s="360" customFormat="1"/>
    <row r="690" s="360" customFormat="1"/>
    <row r="691" s="360" customFormat="1"/>
    <row r="692" s="360" customFormat="1"/>
    <row r="693" s="360" customFormat="1"/>
    <row r="694" s="360" customFormat="1"/>
    <row r="695" s="360" customFormat="1"/>
    <row r="696" s="360" customFormat="1"/>
    <row r="697" s="360" customFormat="1"/>
    <row r="698" s="360" customFormat="1"/>
    <row r="699" s="360" customFormat="1"/>
    <row r="700" s="360" customFormat="1"/>
    <row r="701" s="360" customFormat="1"/>
    <row r="702" s="360" customFormat="1"/>
    <row r="703" s="360" customFormat="1"/>
    <row r="704" s="360" customFormat="1"/>
    <row r="705" s="360" customFormat="1"/>
    <row r="706" s="360" customFormat="1"/>
    <row r="707" s="360" customFormat="1"/>
    <row r="708" s="360" customFormat="1"/>
    <row r="709" s="360" customFormat="1"/>
    <row r="710" s="360" customFormat="1"/>
    <row r="711" s="360" customFormat="1"/>
    <row r="712" s="360" customFormat="1"/>
    <row r="713" s="360" customFormat="1"/>
    <row r="714" s="360" customFormat="1"/>
    <row r="715" s="360" customFormat="1"/>
    <row r="716" s="360" customFormat="1"/>
    <row r="717" s="360" customFormat="1"/>
    <row r="718" s="360" customFormat="1"/>
    <row r="719" s="360" customFormat="1"/>
    <row r="720" s="360" customFormat="1"/>
    <row r="721" s="360" customFormat="1"/>
    <row r="722" s="360" customFormat="1"/>
    <row r="723" s="360" customFormat="1"/>
    <row r="724" s="360" customFormat="1"/>
    <row r="725" s="360" customFormat="1"/>
    <row r="726" s="360" customFormat="1"/>
    <row r="727" s="360" customFormat="1"/>
    <row r="728" s="360" customFormat="1"/>
    <row r="729" s="360" customFormat="1"/>
    <row r="730" s="360" customFormat="1"/>
    <row r="731" s="360" customFormat="1"/>
    <row r="732" s="360" customFormat="1"/>
    <row r="733" s="360" customFormat="1"/>
    <row r="734" s="360" customFormat="1"/>
    <row r="735" s="360" customFormat="1"/>
    <row r="736" s="360" customFormat="1"/>
    <row r="737" s="360" customFormat="1"/>
    <row r="738" s="360" customFormat="1"/>
    <row r="739" s="360" customFormat="1"/>
    <row r="740" s="360" customFormat="1"/>
    <row r="741" s="360" customFormat="1"/>
    <row r="742" s="360" customFormat="1"/>
    <row r="743" s="360" customFormat="1"/>
    <row r="744" s="360" customFormat="1"/>
    <row r="745" s="360" customFormat="1"/>
    <row r="746" s="360" customFormat="1"/>
    <row r="747" s="360" customFormat="1"/>
    <row r="748" s="360" customFormat="1"/>
    <row r="749" s="360" customFormat="1"/>
    <row r="750" s="360" customFormat="1"/>
    <row r="751" s="360" customFormat="1"/>
    <row r="752" s="360" customFormat="1"/>
    <row r="753" s="360" customFormat="1"/>
    <row r="754" s="360" customFormat="1"/>
    <row r="755" s="360" customFormat="1"/>
    <row r="756" s="360" customFormat="1"/>
    <row r="757" s="360" customFormat="1"/>
    <row r="758" s="360" customFormat="1"/>
    <row r="759" s="360" customFormat="1"/>
    <row r="760" s="360" customFormat="1"/>
    <row r="761" s="360" customFormat="1"/>
    <row r="762" s="360" customFormat="1"/>
    <row r="763" s="360" customFormat="1"/>
    <row r="764" s="360" customFormat="1"/>
    <row r="765" s="360" customFormat="1"/>
    <row r="766" s="360" customFormat="1"/>
    <row r="767" s="360" customFormat="1"/>
    <row r="768" s="360" customFormat="1"/>
    <row r="769" s="360" customFormat="1"/>
    <row r="770" s="360" customFormat="1"/>
    <row r="771" s="360" customFormat="1"/>
    <row r="772" s="360" customFormat="1"/>
    <row r="773" s="360" customFormat="1"/>
    <row r="774" s="360" customFormat="1"/>
    <row r="775" s="360" customFormat="1"/>
    <row r="776" s="360" customFormat="1"/>
    <row r="777" s="360" customFormat="1"/>
    <row r="778" s="360" customFormat="1"/>
    <row r="779" s="360" customFormat="1"/>
    <row r="780" s="360" customFormat="1"/>
    <row r="781" s="360" customFormat="1"/>
    <row r="782" s="360" customFormat="1"/>
    <row r="783" s="360" customFormat="1"/>
    <row r="784" s="360" customFormat="1"/>
    <row r="785" s="360" customFormat="1"/>
    <row r="786" s="360" customFormat="1"/>
    <row r="787" s="360" customFormat="1"/>
    <row r="788" s="360" customFormat="1"/>
    <row r="789" s="360" customFormat="1"/>
    <row r="790" s="360" customFormat="1"/>
    <row r="791" s="360" customFormat="1"/>
    <row r="792" s="360" customFormat="1"/>
    <row r="793" s="360" customFormat="1"/>
    <row r="794" s="360" customFormat="1"/>
    <row r="795" s="360" customFormat="1"/>
    <row r="796" s="360" customFormat="1"/>
    <row r="797" s="360" customFormat="1"/>
    <row r="798" s="360" customFormat="1"/>
    <row r="799" s="360" customFormat="1"/>
    <row r="800" s="360" customFormat="1"/>
    <row r="801" s="360" customFormat="1"/>
    <row r="802" s="360" customFormat="1"/>
    <row r="803" s="360" customFormat="1"/>
    <row r="804" s="360" customFormat="1"/>
    <row r="805" s="360" customFormat="1"/>
    <row r="806" s="360" customFormat="1"/>
    <row r="807" s="360" customFormat="1"/>
    <row r="808" s="360" customFormat="1"/>
    <row r="809" s="360" customFormat="1"/>
    <row r="810" s="360" customFormat="1"/>
    <row r="811" s="360" customFormat="1"/>
    <row r="812" s="360" customFormat="1"/>
    <row r="813" s="360" customFormat="1"/>
    <row r="814" s="360" customFormat="1"/>
    <row r="815" s="360" customFormat="1"/>
    <row r="816" s="360" customFormat="1"/>
    <row r="817" s="360" customFormat="1"/>
    <row r="818" s="360" customFormat="1"/>
    <row r="819" s="360" customFormat="1"/>
    <row r="820" s="360" customFormat="1"/>
    <row r="821" s="360" customFormat="1"/>
    <row r="822" s="360" customFormat="1"/>
    <row r="823" s="360" customFormat="1"/>
    <row r="824" s="360" customFormat="1"/>
    <row r="825" s="360" customFormat="1"/>
    <row r="826" s="360" customFormat="1"/>
    <row r="827" s="360" customFormat="1"/>
    <row r="828" s="360" customFormat="1"/>
    <row r="829" s="360" customFormat="1"/>
    <row r="830" s="360" customFormat="1"/>
    <row r="831" s="360" customFormat="1"/>
    <row r="832" s="360" customFormat="1"/>
    <row r="833" s="360" customFormat="1"/>
    <row r="834" s="360" customFormat="1"/>
    <row r="835" s="360" customFormat="1"/>
    <row r="836" s="360" customFormat="1"/>
    <row r="837" s="360" customFormat="1"/>
    <row r="838" s="360" customFormat="1"/>
    <row r="839" s="360" customFormat="1"/>
    <row r="840" s="360" customFormat="1"/>
    <row r="841" s="360" customFormat="1"/>
    <row r="842" s="360" customFormat="1"/>
    <row r="843" s="360" customFormat="1"/>
    <row r="844" s="360" customFormat="1"/>
    <row r="845" s="360" customFormat="1"/>
    <row r="846" s="360" customFormat="1"/>
    <row r="847" s="360" customFormat="1"/>
    <row r="848" s="360" customFormat="1"/>
    <row r="849" s="360" customFormat="1"/>
    <row r="850" s="360" customFormat="1"/>
    <row r="851" s="360" customFormat="1"/>
    <row r="852" s="360" customFormat="1"/>
    <row r="853" s="360" customFormat="1"/>
    <row r="854" s="360" customFormat="1"/>
    <row r="855" s="360" customFormat="1"/>
    <row r="856" s="360" customFormat="1"/>
    <row r="857" s="360" customFormat="1"/>
    <row r="858" s="360" customFormat="1"/>
    <row r="859" s="360" customFormat="1"/>
    <row r="860" s="360" customFormat="1"/>
    <row r="861" s="360" customFormat="1"/>
    <row r="862" s="360" customFormat="1"/>
    <row r="863" s="360" customFormat="1"/>
    <row r="864" s="360" customFormat="1"/>
    <row r="865" s="360" customFormat="1"/>
    <row r="866" s="360" customFormat="1"/>
    <row r="867" s="360" customFormat="1"/>
    <row r="868" s="360" customFormat="1"/>
    <row r="869" s="360" customFormat="1"/>
    <row r="870" s="360" customFormat="1"/>
    <row r="871" s="360" customFormat="1"/>
    <row r="872" s="360" customFormat="1"/>
    <row r="873" s="360" customFormat="1"/>
    <row r="874" s="360" customFormat="1"/>
    <row r="875" s="360" customFormat="1"/>
    <row r="876" s="360" customFormat="1"/>
    <row r="877" s="360" customFormat="1"/>
    <row r="878" s="360" customFormat="1"/>
    <row r="879" s="360" customFormat="1"/>
    <row r="880" s="360" customFormat="1"/>
    <row r="881" s="360" customFormat="1"/>
    <row r="882" s="360" customFormat="1"/>
    <row r="883" s="360" customFormat="1"/>
    <row r="884" s="360" customFormat="1"/>
    <row r="885" s="360" customFormat="1"/>
    <row r="886" s="360" customFormat="1"/>
    <row r="887" s="360" customFormat="1"/>
    <row r="888" s="360" customFormat="1"/>
    <row r="889" s="360" customFormat="1"/>
    <row r="890" s="360" customFormat="1"/>
    <row r="891" s="360" customFormat="1"/>
    <row r="892" s="360" customFormat="1"/>
    <row r="893" s="360" customFormat="1"/>
    <row r="894" s="360" customFormat="1"/>
    <row r="895" s="360" customFormat="1"/>
    <row r="896" s="360" customFormat="1"/>
    <row r="897" s="360" customFormat="1"/>
    <row r="898" s="360" customFormat="1"/>
    <row r="899" s="360" customFormat="1"/>
    <row r="900" s="360" customFormat="1"/>
    <row r="901" s="360" customFormat="1"/>
    <row r="902" s="360" customFormat="1"/>
    <row r="903" s="360" customFormat="1"/>
    <row r="904" s="360" customFormat="1"/>
    <row r="905" s="360" customFormat="1"/>
    <row r="906" s="360" customFormat="1"/>
    <row r="907" s="360" customFormat="1"/>
    <row r="908" s="360" customFormat="1"/>
    <row r="909" s="360" customFormat="1"/>
    <row r="910" s="360" customFormat="1"/>
    <row r="911" s="360" customFormat="1"/>
    <row r="912" s="360" customFormat="1"/>
    <row r="913" s="360" customFormat="1"/>
    <row r="914" s="360" customFormat="1"/>
    <row r="915" s="360" customFormat="1"/>
    <row r="916" s="360" customFormat="1"/>
    <row r="917" s="360" customFormat="1"/>
    <row r="918" s="360" customFormat="1"/>
    <row r="919" s="360" customFormat="1"/>
    <row r="920" s="360" customFormat="1"/>
    <row r="921" s="360" customFormat="1"/>
    <row r="922" s="360" customFormat="1"/>
    <row r="923" s="360" customFormat="1"/>
    <row r="924" s="360" customFormat="1"/>
    <row r="925" s="360" customFormat="1"/>
    <row r="926" s="360" customFormat="1"/>
    <row r="927" s="360" customFormat="1"/>
    <row r="928" s="360" customFormat="1"/>
    <row r="929" s="360" customFormat="1"/>
    <row r="930" s="360" customFormat="1"/>
    <row r="931" s="360" customFormat="1"/>
    <row r="932" s="360" customFormat="1"/>
    <row r="933" s="360" customFormat="1"/>
    <row r="934" s="360" customFormat="1"/>
    <row r="935" s="360" customFormat="1"/>
    <row r="936" s="360" customFormat="1"/>
    <row r="937" s="360" customFormat="1"/>
    <row r="938" s="360" customFormat="1"/>
    <row r="939" s="360" customFormat="1"/>
    <row r="940" s="360" customFormat="1"/>
    <row r="941" s="360" customFormat="1"/>
    <row r="942" s="360" customFormat="1"/>
    <row r="943" s="360" customFormat="1"/>
    <row r="944" s="360" customFormat="1"/>
    <row r="945" s="360" customFormat="1"/>
    <row r="946" s="360" customFormat="1"/>
    <row r="947" s="360" customFormat="1"/>
    <row r="948" s="360" customFormat="1"/>
    <row r="949" s="360" customFormat="1"/>
    <row r="950" s="360" customFormat="1"/>
    <row r="951" s="360" customFormat="1"/>
    <row r="952" s="360" customFormat="1"/>
    <row r="953" s="360" customFormat="1"/>
    <row r="954" s="360" customFormat="1"/>
    <row r="955" s="360" customFormat="1"/>
    <row r="956" s="360" customFormat="1"/>
    <row r="957" s="360" customFormat="1"/>
    <row r="958" s="360" customFormat="1"/>
    <row r="959" s="360" customFormat="1"/>
    <row r="960" s="360" customFormat="1"/>
    <row r="961" s="360" customFormat="1"/>
    <row r="962" s="360" customFormat="1"/>
    <row r="963" s="360" customFormat="1"/>
    <row r="964" s="360" customFormat="1"/>
    <row r="965" s="360" customFormat="1"/>
    <row r="966" s="360" customFormat="1"/>
    <row r="967" s="360" customFormat="1"/>
    <row r="968" s="360" customFormat="1"/>
    <row r="969" s="360" customFormat="1"/>
    <row r="970" s="360" customFormat="1"/>
    <row r="971" s="360" customFormat="1"/>
    <row r="972" s="360" customFormat="1"/>
    <row r="973" s="360" customFormat="1"/>
    <row r="974" s="360" customFormat="1"/>
    <row r="975" s="360" customFormat="1"/>
    <row r="976" s="360" customFormat="1"/>
    <row r="977" s="360" customFormat="1"/>
    <row r="978" s="360" customFormat="1"/>
    <row r="979" s="360" customFormat="1"/>
    <row r="980" s="360" customFormat="1"/>
    <row r="981" s="360" customFormat="1"/>
    <row r="982" s="360" customFormat="1"/>
    <row r="983" s="360" customFormat="1"/>
    <row r="984" s="360" customFormat="1"/>
    <row r="985" s="360" customFormat="1"/>
    <row r="986" s="360" customFormat="1"/>
    <row r="987" s="360" customFormat="1"/>
    <row r="988" s="360" customFormat="1"/>
    <row r="989" s="360" customFormat="1"/>
    <row r="990" s="360" customFormat="1"/>
    <row r="991" s="360" customFormat="1"/>
    <row r="992" s="360" customFormat="1"/>
    <row r="993" s="360" customFormat="1"/>
    <row r="994" s="360" customFormat="1"/>
    <row r="995" s="360" customFormat="1"/>
    <row r="996" s="360" customFormat="1"/>
    <row r="997" s="360" customFormat="1"/>
    <row r="998" s="360" customFormat="1"/>
    <row r="999" s="360" customFormat="1"/>
    <row r="1000" s="360" customFormat="1"/>
    <row r="1001" s="360" customFormat="1"/>
    <row r="1002" s="360" customFormat="1"/>
    <row r="1003" s="360" customFormat="1"/>
    <row r="1004" s="360" customFormat="1"/>
    <row r="1005" s="360" customFormat="1"/>
    <row r="1006" s="360" customFormat="1"/>
    <row r="1007" s="360" customFormat="1"/>
    <row r="1008" s="360" customFormat="1"/>
    <row r="1009" s="360" customFormat="1"/>
    <row r="1010" s="360" customFormat="1"/>
    <row r="1011" s="360" customFormat="1"/>
    <row r="1012" s="360" customFormat="1"/>
    <row r="1013" s="360" customFormat="1"/>
    <row r="1014" s="360" customFormat="1"/>
    <row r="1015" s="360" customFormat="1"/>
    <row r="1016" s="360" customFormat="1"/>
    <row r="1017" s="360" customFormat="1"/>
    <row r="1018" s="360" customFormat="1"/>
    <row r="1019" s="360" customFormat="1"/>
    <row r="1020" s="360" customFormat="1"/>
    <row r="1021" s="360" customFormat="1"/>
    <row r="1022" s="360" customFormat="1"/>
    <row r="1023" s="360" customFormat="1"/>
    <row r="1024" s="360" customFormat="1"/>
    <row r="1025" s="360" customFormat="1"/>
    <row r="1026" s="360" customFormat="1"/>
    <row r="1027" s="360" customFormat="1"/>
    <row r="1028" s="360" customFormat="1"/>
    <row r="1029" s="360" customFormat="1"/>
    <row r="1030" s="360" customFormat="1"/>
    <row r="1031" s="360" customFormat="1"/>
    <row r="1032" s="360" customFormat="1"/>
    <row r="1033" s="360" customFormat="1"/>
    <row r="1034" s="360" customFormat="1"/>
    <row r="1035" s="360" customFormat="1"/>
    <row r="1036" s="360" customFormat="1"/>
    <row r="1037" s="360" customFormat="1"/>
    <row r="1038" s="360" customFormat="1"/>
    <row r="1039" s="360" customFormat="1"/>
    <row r="1040" s="360" customFormat="1"/>
    <row r="1041" s="360" customFormat="1"/>
    <row r="1042" s="360" customFormat="1"/>
    <row r="1043" s="360" customFormat="1"/>
    <row r="1044" s="360" customFormat="1"/>
    <row r="1045" s="360" customFormat="1"/>
    <row r="1046" s="360" customFormat="1"/>
    <row r="1047" s="360" customFormat="1"/>
    <row r="1048" s="360" customFormat="1"/>
    <row r="1049" s="360" customFormat="1"/>
    <row r="1050" s="360" customFormat="1"/>
    <row r="1051" s="360" customFormat="1"/>
    <row r="1052" s="360" customFormat="1"/>
    <row r="1053" s="360" customFormat="1"/>
    <row r="1054" s="360" customFormat="1"/>
    <row r="1055" s="360" customFormat="1"/>
    <row r="1056" s="360" customFormat="1"/>
    <row r="1057" s="360" customFormat="1"/>
    <row r="1058" s="360" customFormat="1"/>
    <row r="1059" s="360" customFormat="1"/>
    <row r="1060" s="360" customFormat="1"/>
    <row r="1061" s="360" customFormat="1"/>
    <row r="1062" s="360" customFormat="1"/>
    <row r="1063" s="360" customFormat="1"/>
    <row r="1064" s="360" customFormat="1"/>
    <row r="1065" s="360" customFormat="1"/>
    <row r="1066" s="360" customFormat="1"/>
    <row r="1067" s="360" customFormat="1"/>
    <row r="1068" s="360" customFormat="1"/>
    <row r="1069" s="360" customFormat="1"/>
    <row r="1070" s="360" customFormat="1"/>
    <row r="1071" s="360" customFormat="1"/>
    <row r="1072" s="360" customFormat="1"/>
    <row r="1073" s="360" customFormat="1"/>
    <row r="1074" s="360" customFormat="1"/>
    <row r="1075" s="360" customFormat="1"/>
    <row r="1076" s="360" customFormat="1"/>
    <row r="1077" s="360" customFormat="1"/>
    <row r="1078" s="360" customFormat="1"/>
    <row r="1079" s="360" customFormat="1"/>
    <row r="1080" s="360" customFormat="1"/>
    <row r="1081" s="360" customFormat="1"/>
    <row r="1082" s="360" customFormat="1"/>
    <row r="1083" s="360" customFormat="1"/>
    <row r="1084" s="360" customFormat="1"/>
    <row r="1085" s="360" customFormat="1"/>
    <row r="1086" s="360" customFormat="1"/>
    <row r="1087" s="360" customFormat="1"/>
    <row r="1088" s="360" customFormat="1"/>
    <row r="1089" s="360" customFormat="1"/>
    <row r="1090" s="360" customFormat="1"/>
    <row r="1091" s="360" customFormat="1"/>
    <row r="1092" s="360" customFormat="1"/>
    <row r="1093" s="360" customFormat="1"/>
    <row r="1094" s="360" customFormat="1"/>
    <row r="1095" s="360" customFormat="1"/>
    <row r="1096" s="360" customFormat="1"/>
    <row r="1097" s="360" customFormat="1"/>
    <row r="1098" s="360" customFormat="1"/>
    <row r="1099" s="360" customFormat="1"/>
    <row r="1100" s="360"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49" t="s">
        <v>503</v>
      </c>
    </row>
    <row r="2" spans="2:28" ht="15.6">
      <c r="B2" s="149"/>
    </row>
    <row r="3" spans="2:28">
      <c r="B3" t="s">
        <v>504</v>
      </c>
      <c r="F3" s="472" t="str">
        <f>IF('T3.13 T3.5 Ft Bulkhead'!F2="tubing only","N/A","YES")</f>
        <v>N/A</v>
      </c>
      <c r="I3" s="42" t="s">
        <v>259</v>
      </c>
      <c r="K3" s="42"/>
    </row>
    <row r="4" spans="2:28">
      <c r="B4" t="s">
        <v>505</v>
      </c>
      <c r="F4" s="473" t="s">
        <v>506</v>
      </c>
      <c r="K4" s="42"/>
    </row>
    <row r="5" spans="2:28">
      <c r="B5" t="s">
        <v>507</v>
      </c>
      <c r="F5" s="474" t="s">
        <v>134</v>
      </c>
      <c r="K5" s="42"/>
    </row>
    <row r="7" spans="2:28">
      <c r="B7" s="305"/>
      <c r="C7" s="307"/>
      <c r="D7" s="307"/>
      <c r="E7" s="307"/>
      <c r="F7" s="307"/>
      <c r="G7" s="307"/>
      <c r="H7" s="307"/>
      <c r="I7" s="307"/>
      <c r="J7" s="308"/>
      <c r="K7" s="307"/>
      <c r="L7" s="307"/>
      <c r="M7" s="307"/>
      <c r="N7" s="307"/>
      <c r="O7" s="307"/>
      <c r="P7" s="307"/>
      <c r="Q7" s="307"/>
      <c r="R7" s="307"/>
      <c r="S7" s="307"/>
      <c r="T7" s="305"/>
      <c r="U7" s="307"/>
      <c r="V7" s="307"/>
      <c r="W7" s="307"/>
      <c r="X7" s="307"/>
      <c r="Y7" s="307"/>
      <c r="Z7" s="307"/>
      <c r="AA7" s="307"/>
      <c r="AB7" s="308"/>
    </row>
    <row r="8" spans="2:28">
      <c r="B8" s="475"/>
      <c r="C8" s="73"/>
      <c r="D8" s="73"/>
      <c r="E8" s="73"/>
      <c r="F8" s="73"/>
      <c r="G8" s="73"/>
      <c r="H8" s="73"/>
      <c r="I8" s="73"/>
      <c r="J8" s="310"/>
      <c r="K8" s="73"/>
      <c r="L8" s="73"/>
      <c r="M8" s="73"/>
      <c r="N8" s="73"/>
      <c r="O8" s="73"/>
      <c r="P8" s="73"/>
      <c r="Q8" s="73"/>
      <c r="R8" s="73"/>
      <c r="S8" s="73"/>
      <c r="T8" s="475"/>
      <c r="U8" s="73"/>
      <c r="V8" s="73"/>
      <c r="W8" s="73"/>
      <c r="X8" s="73"/>
      <c r="Y8" s="73"/>
      <c r="Z8" s="73"/>
      <c r="AA8" s="73"/>
      <c r="AB8" s="310"/>
    </row>
    <row r="9" spans="2:28">
      <c r="B9" s="475"/>
      <c r="C9" s="73"/>
      <c r="D9" s="73"/>
      <c r="E9" s="73"/>
      <c r="F9" s="73"/>
      <c r="G9" s="73"/>
      <c r="H9" s="73"/>
      <c r="I9" s="73"/>
      <c r="J9" s="310"/>
      <c r="K9" s="73"/>
      <c r="L9" s="73"/>
      <c r="M9" s="73"/>
      <c r="N9" s="73"/>
      <c r="O9" s="73"/>
      <c r="P9" s="73"/>
      <c r="Q9" s="73"/>
      <c r="R9" s="73"/>
      <c r="S9" s="73"/>
      <c r="T9" s="475"/>
      <c r="U9" s="73"/>
      <c r="V9" s="73"/>
      <c r="W9" s="73"/>
      <c r="X9" s="73"/>
      <c r="Y9" s="73"/>
      <c r="Z9" s="73"/>
      <c r="AA9" s="73"/>
      <c r="AB9" s="310"/>
    </row>
    <row r="10" spans="2:28">
      <c r="B10" s="475"/>
      <c r="C10" s="73"/>
      <c r="D10" s="73"/>
      <c r="E10" s="73"/>
      <c r="F10" s="73"/>
      <c r="G10" s="73"/>
      <c r="H10" s="73"/>
      <c r="I10" s="73"/>
      <c r="J10" s="310"/>
      <c r="K10" s="73"/>
      <c r="L10" s="73"/>
      <c r="M10" s="73"/>
      <c r="N10" s="73"/>
      <c r="O10" s="73"/>
      <c r="P10" s="73"/>
      <c r="Q10" s="73"/>
      <c r="R10" s="73"/>
      <c r="S10" s="73"/>
      <c r="T10" s="475"/>
      <c r="U10" s="73"/>
      <c r="V10" s="73"/>
      <c r="W10" s="73"/>
      <c r="X10" s="73"/>
      <c r="Y10" s="73"/>
      <c r="Z10" s="73"/>
      <c r="AA10" s="73"/>
      <c r="AB10" s="310"/>
    </row>
    <row r="11" spans="2:28">
      <c r="B11" s="475"/>
      <c r="C11" s="73"/>
      <c r="D11" s="73"/>
      <c r="E11" s="73"/>
      <c r="F11" s="73"/>
      <c r="G11" s="73"/>
      <c r="H11" s="73"/>
      <c r="I11" s="73"/>
      <c r="J11" s="310"/>
      <c r="K11" s="73"/>
      <c r="L11" s="73"/>
      <c r="M11" s="73"/>
      <c r="N11" s="73"/>
      <c r="O11" s="73"/>
      <c r="P11" s="73"/>
      <c r="Q11" s="73"/>
      <c r="R11" s="73"/>
      <c r="S11" s="73"/>
      <c r="T11" s="475"/>
      <c r="U11" s="73"/>
      <c r="V11" s="73"/>
      <c r="W11" s="73"/>
      <c r="X11" s="73"/>
      <c r="Y11" s="73"/>
      <c r="Z11" s="73"/>
      <c r="AA11" s="73"/>
      <c r="AB11" s="310"/>
    </row>
    <row r="12" spans="2:28">
      <c r="B12" s="475"/>
      <c r="C12" s="73" t="s">
        <v>508</v>
      </c>
      <c r="D12" s="73"/>
      <c r="E12" s="73"/>
      <c r="F12" s="73"/>
      <c r="G12" s="73"/>
      <c r="H12" s="73"/>
      <c r="I12" s="73"/>
      <c r="J12" s="310"/>
      <c r="K12" s="73"/>
      <c r="L12" s="73" t="s">
        <v>509</v>
      </c>
      <c r="M12" s="73"/>
      <c r="N12" s="73"/>
      <c r="O12" s="73"/>
      <c r="P12" s="73"/>
      <c r="Q12" s="73"/>
      <c r="R12" s="73"/>
      <c r="S12" s="73"/>
      <c r="T12" s="475"/>
      <c r="U12" s="73" t="s">
        <v>509</v>
      </c>
      <c r="V12" s="73"/>
      <c r="W12" s="73"/>
      <c r="X12" s="73"/>
      <c r="Y12" s="73"/>
      <c r="Z12" s="73"/>
      <c r="AA12" s="73"/>
      <c r="AB12" s="310"/>
    </row>
    <row r="13" spans="2:28">
      <c r="B13" s="475"/>
      <c r="C13" s="73" t="s">
        <v>510</v>
      </c>
      <c r="D13" s="73"/>
      <c r="E13" s="73"/>
      <c r="F13" s="73"/>
      <c r="G13" s="73"/>
      <c r="H13" s="73"/>
      <c r="I13" s="73"/>
      <c r="J13" s="310"/>
      <c r="K13" s="73"/>
      <c r="L13" s="73" t="s">
        <v>511</v>
      </c>
      <c r="M13" s="73"/>
      <c r="N13" s="73"/>
      <c r="O13" s="73"/>
      <c r="P13" s="73"/>
      <c r="Q13" s="73"/>
      <c r="R13" s="73"/>
      <c r="S13" s="73"/>
      <c r="T13" s="475"/>
      <c r="U13" s="73" t="s">
        <v>511</v>
      </c>
      <c r="V13" s="73"/>
      <c r="W13" s="73"/>
      <c r="X13" s="73"/>
      <c r="Y13" s="73"/>
      <c r="Z13" s="73"/>
      <c r="AA13" s="73"/>
      <c r="AB13" s="310"/>
    </row>
    <row r="14" spans="2:28">
      <c r="B14" s="475"/>
      <c r="C14" s="73"/>
      <c r="D14" s="73"/>
      <c r="E14" s="73"/>
      <c r="F14" s="73"/>
      <c r="G14" s="73"/>
      <c r="H14" s="73"/>
      <c r="I14" s="73"/>
      <c r="J14" s="310"/>
      <c r="K14" s="73"/>
      <c r="L14" s="73"/>
      <c r="M14" s="73"/>
      <c r="N14" s="73"/>
      <c r="O14" s="73"/>
      <c r="P14" s="73"/>
      <c r="Q14" s="73"/>
      <c r="R14" s="73"/>
      <c r="S14" s="73"/>
      <c r="T14" s="475"/>
      <c r="U14" s="73"/>
      <c r="V14" s="73"/>
      <c r="W14" s="73"/>
      <c r="X14" s="73"/>
      <c r="Y14" s="73"/>
      <c r="Z14" s="73"/>
      <c r="AA14" s="73"/>
      <c r="AB14" s="310"/>
    </row>
    <row r="15" spans="2:28">
      <c r="B15" s="475"/>
      <c r="C15" s="73"/>
      <c r="D15" s="73"/>
      <c r="E15" s="73"/>
      <c r="F15" s="73"/>
      <c r="G15" s="73"/>
      <c r="H15" s="73"/>
      <c r="I15" s="73"/>
      <c r="J15" s="310"/>
      <c r="K15" s="73"/>
      <c r="L15" s="73"/>
      <c r="M15" s="73"/>
      <c r="N15" s="73"/>
      <c r="O15" s="73"/>
      <c r="P15" s="73"/>
      <c r="Q15" s="73"/>
      <c r="R15" s="73"/>
      <c r="S15" s="73"/>
      <c r="T15" s="475"/>
      <c r="U15" s="73"/>
      <c r="V15" s="73"/>
      <c r="W15" s="73"/>
      <c r="X15" s="73"/>
      <c r="Y15" s="73"/>
      <c r="Z15" s="73"/>
      <c r="AA15" s="73"/>
      <c r="AB15" s="310"/>
    </row>
    <row r="16" spans="2:28">
      <c r="B16" s="475"/>
      <c r="C16" s="73"/>
      <c r="D16" s="73"/>
      <c r="E16" s="73"/>
      <c r="F16" s="73"/>
      <c r="G16" s="73"/>
      <c r="H16" s="73"/>
      <c r="I16" s="73"/>
      <c r="J16" s="310"/>
      <c r="K16" s="73"/>
      <c r="L16" s="73"/>
      <c r="M16" s="73"/>
      <c r="N16" s="73"/>
      <c r="O16" s="73"/>
      <c r="P16" s="73"/>
      <c r="Q16" s="73"/>
      <c r="R16" s="73"/>
      <c r="S16" s="73"/>
      <c r="T16" s="475"/>
      <c r="U16" s="73"/>
      <c r="V16" s="73"/>
      <c r="W16" s="73"/>
      <c r="X16" s="73"/>
      <c r="Y16" s="73"/>
      <c r="Z16" s="73"/>
      <c r="AA16" s="73"/>
      <c r="AB16" s="310"/>
    </row>
    <row r="17" spans="2:28">
      <c r="B17" s="475"/>
      <c r="C17" s="73"/>
      <c r="D17" s="73"/>
      <c r="E17" s="73"/>
      <c r="F17" s="73"/>
      <c r="G17" s="73"/>
      <c r="H17" s="73"/>
      <c r="I17" s="73"/>
      <c r="J17" s="310"/>
      <c r="K17" s="73"/>
      <c r="L17" s="73"/>
      <c r="M17" s="73"/>
      <c r="N17" s="73"/>
      <c r="O17" s="73"/>
      <c r="P17" s="73"/>
      <c r="Q17" s="73"/>
      <c r="R17" s="73"/>
      <c r="S17" s="73"/>
      <c r="T17" s="475"/>
      <c r="U17" s="73"/>
      <c r="V17" s="73"/>
      <c r="W17" s="73"/>
      <c r="X17" s="73"/>
      <c r="Y17" s="73"/>
      <c r="Z17" s="73"/>
      <c r="AA17" s="73"/>
      <c r="AB17" s="310"/>
    </row>
    <row r="18" spans="2:28">
      <c r="B18" s="475"/>
      <c r="C18" s="73"/>
      <c r="D18" s="73"/>
      <c r="E18" s="73"/>
      <c r="F18" s="73"/>
      <c r="G18" s="73"/>
      <c r="H18" s="73"/>
      <c r="I18" s="73"/>
      <c r="J18" s="310"/>
      <c r="K18" s="73"/>
      <c r="L18" s="73"/>
      <c r="M18" s="73"/>
      <c r="N18" s="73"/>
      <c r="O18" s="73"/>
      <c r="P18" s="73"/>
      <c r="Q18" s="73"/>
      <c r="R18" s="73"/>
      <c r="S18" s="73"/>
      <c r="T18" s="475"/>
      <c r="U18" s="73"/>
      <c r="V18" s="73"/>
      <c r="W18" s="73"/>
      <c r="X18" s="73"/>
      <c r="Y18" s="73"/>
      <c r="Z18" s="73"/>
      <c r="AA18" s="73"/>
      <c r="AB18" s="310"/>
    </row>
    <row r="19" spans="2:28">
      <c r="B19" s="475"/>
      <c r="C19" s="73"/>
      <c r="D19" s="73"/>
      <c r="E19" s="73"/>
      <c r="F19" s="73"/>
      <c r="G19" s="73"/>
      <c r="H19" s="73"/>
      <c r="I19" s="73"/>
      <c r="J19" s="310"/>
      <c r="K19" s="73"/>
      <c r="L19" s="73"/>
      <c r="M19" s="73"/>
      <c r="N19" s="73"/>
      <c r="O19" s="73"/>
      <c r="P19" s="73"/>
      <c r="Q19" s="73"/>
      <c r="R19" s="73"/>
      <c r="S19" s="73"/>
      <c r="T19" s="475"/>
      <c r="U19" s="73"/>
      <c r="V19" s="73"/>
      <c r="W19" s="73"/>
      <c r="X19" s="73"/>
      <c r="Y19" s="73"/>
      <c r="Z19" s="73"/>
      <c r="AA19" s="73"/>
      <c r="AB19" s="310"/>
    </row>
    <row r="20" spans="2:28">
      <c r="B20" s="475"/>
      <c r="C20" s="73"/>
      <c r="D20" s="73"/>
      <c r="E20" s="73"/>
      <c r="F20" s="73"/>
      <c r="G20" s="73"/>
      <c r="H20" s="73"/>
      <c r="I20" s="73"/>
      <c r="J20" s="310"/>
      <c r="K20" s="73"/>
      <c r="L20" s="73"/>
      <c r="M20" s="73"/>
      <c r="N20" s="73"/>
      <c r="O20" s="73"/>
      <c r="P20" s="73"/>
      <c r="Q20" s="73"/>
      <c r="R20" s="73"/>
      <c r="S20" s="73"/>
      <c r="T20" s="475"/>
      <c r="U20" s="73"/>
      <c r="V20" s="73"/>
      <c r="W20" s="73"/>
      <c r="X20" s="73"/>
      <c r="Y20" s="73"/>
      <c r="Z20" s="73"/>
      <c r="AA20" s="73"/>
      <c r="AB20" s="310"/>
    </row>
    <row r="21" spans="2:28">
      <c r="B21" s="475"/>
      <c r="C21" s="73"/>
      <c r="D21" s="73"/>
      <c r="E21" s="73"/>
      <c r="F21" s="73"/>
      <c r="G21" s="73"/>
      <c r="H21" s="73"/>
      <c r="I21" s="73"/>
      <c r="J21" s="310"/>
      <c r="K21" s="73"/>
      <c r="L21" s="73"/>
      <c r="M21" s="73"/>
      <c r="N21" s="73"/>
      <c r="O21" s="73"/>
      <c r="P21" s="73"/>
      <c r="Q21" s="73"/>
      <c r="R21" s="73"/>
      <c r="S21" s="73"/>
      <c r="T21" s="475"/>
      <c r="U21" s="73"/>
      <c r="V21" s="73"/>
      <c r="W21" s="73"/>
      <c r="X21" s="73"/>
      <c r="Y21" s="73"/>
      <c r="Z21" s="73"/>
      <c r="AA21" s="73"/>
      <c r="AB21" s="310"/>
    </row>
    <row r="22" spans="2:28">
      <c r="B22" s="377"/>
      <c r="C22" s="476"/>
      <c r="D22" s="476"/>
      <c r="E22" s="476"/>
      <c r="F22" s="476"/>
      <c r="G22" s="476"/>
      <c r="H22" s="476"/>
      <c r="I22" s="476"/>
      <c r="J22" s="477"/>
      <c r="K22" s="476"/>
      <c r="L22" s="476"/>
      <c r="M22" s="476"/>
      <c r="N22" s="476"/>
      <c r="O22" s="476"/>
      <c r="P22" s="476"/>
      <c r="Q22" s="476"/>
      <c r="R22" s="476"/>
      <c r="S22" s="476"/>
      <c r="T22" s="377"/>
      <c r="U22" s="476"/>
      <c r="V22" s="476"/>
      <c r="W22" s="476"/>
      <c r="X22" s="476"/>
      <c r="Y22" s="476"/>
      <c r="Z22" s="476"/>
      <c r="AA22" s="476"/>
      <c r="AB22" s="477"/>
    </row>
    <row r="24" spans="2:28">
      <c r="B24" s="468" t="s">
        <v>512</v>
      </c>
      <c r="C24" s="857" t="str">
        <f>IF('T3.13 T3.5 Ft Bulkhead'!F2="tubing only","N/A",IF(AND(D29="PASS",D30="PASS",D31="PASS",D48="PASS",D44="PASS",D49="PASS",D50="pass"),"PASS",IF(AND(D29="PASS",D30="PASS",D31="PASS",D48="N/A",D44="PASS",D49="PASS",D50="pass"),"PASS",IF(AND(OR(D29="PASS",D29="CHECK"),OR(D30="PASS",D30="CHECK"),D31="PASS",OR(D48="N/A",D48="PASS"),D44="PASS",D49="PASS",D50="pass"),"CHECK","FAIL"))))</f>
        <v>N/A</v>
      </c>
      <c r="D24" s="857"/>
      <c r="E24" s="864"/>
      <c r="F24" s="864"/>
      <c r="G24" s="865"/>
      <c r="H24" s="865"/>
      <c r="I24" s="177"/>
      <c r="J24" s="178"/>
      <c r="K24" s="468" t="s">
        <v>513</v>
      </c>
      <c r="L24" s="857" t="str">
        <f>IF($F$4="NO","N/A",IF(AND(M29="PASS",M30="PASS",M31="PASS",M40="PASS",M50="PASS",M57="PASS",M58="PASS",M59 ="PASS",M60="PASS"),"PASS",IF(AND(OR(M29="PASS",M29="CHECK"),OR(M30="PASS",M30="CHECK"),M31="PASS",M40="PASS",M50="PASS",M57="PASS",M58="PASS",M59 ="PASS",M60="PASS"),"CHECK","FAIL")))</f>
        <v>FAIL</v>
      </c>
      <c r="M24" s="857"/>
      <c r="N24" s="177"/>
      <c r="O24" s="177"/>
      <c r="P24" s="177"/>
      <c r="Q24" s="177"/>
      <c r="R24" s="177"/>
      <c r="S24" s="177"/>
      <c r="T24" s="468" t="s">
        <v>513</v>
      </c>
      <c r="U24" s="857" t="str">
        <f>IF($F$4="NO","N/A",IF(AND(V29="PASS",V30="PASS",V31="PASS",V40="PASS",V50="PASS",V57="PASS",V58="PASS",V59 ="PASS",V60="PASS"),"PASS",IF(AND(OR(V29="PASS",V29="CHECK"),OR(V30="PASS",V30="CHECK"),V31="PASS",V40="PASS",V50="PASS",V57="PASS",V58="PASS",V59 ="PASS",V60="PASS"),"CHECK","FAIL")))</f>
        <v>FAIL</v>
      </c>
      <c r="V24" s="857"/>
      <c r="W24" s="177"/>
      <c r="X24" s="177"/>
      <c r="Y24" s="177"/>
      <c r="Z24" s="177"/>
      <c r="AA24" s="177"/>
      <c r="AB24" s="178"/>
    </row>
    <row r="25" spans="2:28">
      <c r="B25" s="866"/>
      <c r="C25" s="866"/>
      <c r="D25" s="866"/>
      <c r="E25" s="478"/>
      <c r="F25" s="72"/>
      <c r="G25" s="72"/>
      <c r="H25" s="72"/>
      <c r="I25" s="72"/>
      <c r="J25" s="101"/>
      <c r="K25" s="866"/>
      <c r="L25" s="866"/>
      <c r="M25" s="866"/>
      <c r="N25" s="72"/>
      <c r="O25" s="72"/>
      <c r="P25" s="72"/>
      <c r="Q25" s="72"/>
      <c r="R25" s="72"/>
      <c r="S25" s="72"/>
      <c r="T25" s="866"/>
      <c r="U25" s="866"/>
      <c r="V25" s="866"/>
      <c r="W25" s="72"/>
      <c r="X25" s="72"/>
      <c r="Y25" s="72"/>
      <c r="Z25" s="72"/>
      <c r="AA25" s="72"/>
      <c r="AB25" s="101"/>
    </row>
    <row r="26" spans="2:28">
      <c r="B26" s="479" t="s">
        <v>514</v>
      </c>
      <c r="C26" s="480">
        <v>1800</v>
      </c>
      <c r="D26" s="452"/>
      <c r="E26" s="478"/>
      <c r="F26" s="73"/>
      <c r="G26" s="72"/>
      <c r="H26" s="72"/>
      <c r="I26" s="72"/>
      <c r="J26" s="101"/>
      <c r="K26" s="479" t="s">
        <v>514</v>
      </c>
      <c r="L26" s="480">
        <v>1400</v>
      </c>
      <c r="M26" s="452"/>
      <c r="N26" s="72"/>
      <c r="O26" s="72"/>
      <c r="P26" s="72"/>
      <c r="Q26" s="72"/>
      <c r="R26" s="72"/>
      <c r="S26" s="72"/>
      <c r="T26" s="479" t="s">
        <v>514</v>
      </c>
      <c r="U26" s="480">
        <v>1400</v>
      </c>
      <c r="V26" s="452"/>
      <c r="W26" s="72"/>
      <c r="X26" s="72"/>
      <c r="Y26" s="72"/>
      <c r="Z26" s="72"/>
      <c r="AA26" s="72"/>
      <c r="AB26" s="101"/>
    </row>
    <row r="27" spans="2:28">
      <c r="B27" s="481" t="s">
        <v>515</v>
      </c>
      <c r="C27" s="482">
        <f>IF($C$26&gt;0,ROUNDUP(C26/200,0),4)</f>
        <v>9</v>
      </c>
      <c r="D27" s="452"/>
      <c r="E27" s="478"/>
      <c r="F27" s="73"/>
      <c r="G27" s="72"/>
      <c r="H27" s="72"/>
      <c r="I27" s="72"/>
      <c r="J27" s="101"/>
      <c r="K27" s="481" t="s">
        <v>515</v>
      </c>
      <c r="L27" s="482">
        <f>IF(ROUNDUP(L26/200,0)&gt;=2,ROUNDUP(L26/200,0),2)</f>
        <v>7</v>
      </c>
      <c r="M27" s="452"/>
      <c r="N27" s="72"/>
      <c r="O27" s="72"/>
      <c r="P27" s="72"/>
      <c r="Q27" s="72"/>
      <c r="R27" s="72"/>
      <c r="S27" s="72"/>
      <c r="T27" s="481" t="s">
        <v>515</v>
      </c>
      <c r="U27" s="482">
        <f>IF(ROUNDUP(U26/200,0)&gt;=2,ROUNDUP(U26/200,0),2)</f>
        <v>7</v>
      </c>
      <c r="V27" s="452"/>
      <c r="W27" s="72"/>
      <c r="X27" s="72"/>
      <c r="Y27" s="72"/>
      <c r="Z27" s="72"/>
      <c r="AA27" s="72"/>
      <c r="AB27" s="101"/>
    </row>
    <row r="28" spans="2:28">
      <c r="B28" s="772"/>
      <c r="C28" s="772"/>
      <c r="D28" s="772"/>
      <c r="E28" s="478"/>
      <c r="F28" s="72"/>
      <c r="G28" s="72"/>
      <c r="H28" s="72"/>
      <c r="I28" s="72"/>
      <c r="J28" s="101"/>
      <c r="K28" s="772"/>
      <c r="L28" s="772"/>
      <c r="M28" s="772"/>
      <c r="N28" s="72"/>
      <c r="O28" s="72"/>
      <c r="P28" s="72"/>
      <c r="Q28" s="72"/>
      <c r="R28" s="72"/>
      <c r="S28" s="72"/>
      <c r="T28" s="772"/>
      <c r="U28" s="772"/>
      <c r="V28" s="772"/>
      <c r="W28" s="72"/>
      <c r="X28" s="72"/>
      <c r="Y28" s="72"/>
      <c r="Z28" s="72"/>
      <c r="AA28" s="72"/>
      <c r="AB28" s="101"/>
    </row>
    <row r="29" spans="2:28">
      <c r="B29" s="431" t="s">
        <v>476</v>
      </c>
      <c r="C29" s="483">
        <v>5</v>
      </c>
      <c r="D29" s="448" t="str">
        <f>IF(C29&gt;=8,"PASS",IF(AND(C29&lt;8,C30&gt;=10),"CHECK",IF(OR(AND(C29&lt;8,C30&lt;C27),AND(C29&lt;6,C30&lt;10)),"FAIL","FAIL")))</f>
        <v>CHECK</v>
      </c>
      <c r="E29" s="484"/>
      <c r="F29" s="485"/>
      <c r="G29" s="486"/>
      <c r="H29" s="485"/>
      <c r="I29" s="72"/>
      <c r="J29" s="101"/>
      <c r="K29" s="431" t="s">
        <v>476</v>
      </c>
      <c r="L29" s="483">
        <v>8</v>
      </c>
      <c r="M29" s="448" t="str">
        <f>IF(L29&gt;=8,"PASS",IF(AND(L29&lt;8,L30&gt;=10),"CHECK",IF(OR(AND(L29&lt;8,L30&lt;L27),AND(L29&lt;6,L30&lt;10)),"FAIL","FAIL")))</f>
        <v>PASS</v>
      </c>
      <c r="N29" s="72"/>
      <c r="O29" s="72"/>
      <c r="P29" s="72"/>
      <c r="Q29" s="72"/>
      <c r="R29" s="72"/>
      <c r="S29" s="72"/>
      <c r="T29" s="431" t="s">
        <v>476</v>
      </c>
      <c r="U29" s="483">
        <v>8</v>
      </c>
      <c r="V29" s="448" t="str">
        <f>IF(U29&gt;=8,"PASS",IF(AND(U29&lt;8,U30&gt;=10),"CHECK",IF(OR(AND(U29&lt;8,U30&lt;U27),AND(U29&lt;6,U30&lt;10)),"FAIL","FAIL")))</f>
        <v>PASS</v>
      </c>
      <c r="W29" s="72"/>
      <c r="X29" s="72"/>
      <c r="Y29" s="72"/>
      <c r="Z29" s="72"/>
      <c r="AA29" s="72"/>
      <c r="AB29" s="101"/>
    </row>
    <row r="30" spans="2:28">
      <c r="B30" s="431" t="s">
        <v>477</v>
      </c>
      <c r="C30" s="176">
        <v>10</v>
      </c>
      <c r="D30" s="448" t="str">
        <f>IF(AND(C30&gt;=C27,C29&gt;=8),"PASS",IF(C30&lt;C27,"FAIL",IF(AND(C30&gt;C27,C29&lt;8),"CHECK",IF(AND(C30&gt;=C27,C29&lt;8),"FAIL","FAIL"))))</f>
        <v>CHECK</v>
      </c>
      <c r="E30" s="72"/>
      <c r="F30" s="485"/>
      <c r="G30" s="72"/>
      <c r="H30" s="485"/>
      <c r="I30" s="72"/>
      <c r="J30" s="101"/>
      <c r="K30" s="431" t="s">
        <v>477</v>
      </c>
      <c r="L30" s="176">
        <v>7</v>
      </c>
      <c r="M30" s="448" t="str">
        <f>IF(AND(L30&gt;=L27,L29&gt;=8),"PASS",IF(L30&lt;L27,"FAIL",IF(AND(L30&gt;L27,L29&lt;8),"CHECK",IF(AND(L30&gt;=L27,L29&lt;8),"FAIL","FAIL"))))</f>
        <v>PASS</v>
      </c>
      <c r="N30" s="72"/>
      <c r="O30" s="72"/>
      <c r="P30" s="72"/>
      <c r="Q30" s="72"/>
      <c r="R30" s="73"/>
      <c r="S30" s="73"/>
      <c r="T30" s="431" t="s">
        <v>477</v>
      </c>
      <c r="U30" s="176">
        <v>7</v>
      </c>
      <c r="V30" s="448" t="str">
        <f>IF(AND(U30&gt;=U27,U29&gt;=8),"PASS",IF(U30&lt;U27,"FAIL",IF(AND(U30&gt;U27,U29&lt;8),"CHECK",IF(AND(U30&gt;=U27,U29&lt;8),"FAIL","FAIL"))))</f>
        <v>PASS</v>
      </c>
      <c r="W30" s="73"/>
      <c r="X30" s="73"/>
      <c r="Y30" s="73"/>
      <c r="Z30" s="72"/>
      <c r="AA30" s="72"/>
      <c r="AB30" s="101"/>
    </row>
    <row r="31" spans="2:28">
      <c r="B31" s="487" t="s">
        <v>516</v>
      </c>
      <c r="C31" s="488">
        <v>242</v>
      </c>
      <c r="D31" s="448" t="str">
        <f>IFERROR(IF(AND(C30&gt;=C27,C31&lt;=(1.2*C26/C30),C31&gt;=30),"PASS","FAIL"),"FAIL")</f>
        <v>FAIL</v>
      </c>
      <c r="E31" s="72"/>
      <c r="F31" s="104"/>
      <c r="G31" s="72"/>
      <c r="H31" s="104"/>
      <c r="I31" s="72"/>
      <c r="J31" s="101"/>
      <c r="K31" s="487" t="s">
        <v>516</v>
      </c>
      <c r="L31" s="488">
        <v>29</v>
      </c>
      <c r="M31" s="448" t="str">
        <f>IFERROR(IF(AND(L30&gt;=L27,L31&lt;=(0.95*L26/L30),L31&gt;=30),"PASS","FAIL"),"FAIL")</f>
        <v>FAIL</v>
      </c>
      <c r="N31" s="72"/>
      <c r="O31" s="72"/>
      <c r="P31" s="72"/>
      <c r="Q31" s="72"/>
      <c r="R31" s="73"/>
      <c r="S31" s="73"/>
      <c r="T31" s="487" t="s">
        <v>517</v>
      </c>
      <c r="U31" s="488">
        <v>0</v>
      </c>
      <c r="V31" s="448" t="str">
        <f>IFERROR(IF(AND(U30&gt;=U27,U31&lt;=(0.95*U26/U30),U31&gt;=30),"PASS","FAIL"),"FAIL")</f>
        <v>FAIL</v>
      </c>
      <c r="W31" s="72"/>
      <c r="X31" s="73"/>
      <c r="Y31" s="73"/>
      <c r="Z31" s="72"/>
      <c r="AA31" s="72"/>
      <c r="AB31" s="101"/>
    </row>
    <row r="32" spans="2:28">
      <c r="B32" s="487"/>
      <c r="C32" s="489"/>
      <c r="D32" s="450"/>
      <c r="E32" s="72"/>
      <c r="F32" s="104"/>
      <c r="G32" s="72"/>
      <c r="H32" s="104"/>
      <c r="I32" s="72"/>
      <c r="J32" s="101"/>
      <c r="K32" s="487"/>
      <c r="L32" s="489"/>
      <c r="M32" s="450"/>
      <c r="N32" s="72"/>
      <c r="O32" s="72"/>
      <c r="P32" s="72"/>
      <c r="Q32" s="72"/>
      <c r="R32" s="73"/>
      <c r="S32" s="73"/>
      <c r="T32" s="487"/>
      <c r="U32" s="489"/>
      <c r="V32" s="450"/>
      <c r="W32" s="73"/>
      <c r="X32" s="73"/>
      <c r="Y32" s="73"/>
      <c r="Z32" s="72"/>
      <c r="AA32" s="72"/>
      <c r="AB32" s="101"/>
    </row>
    <row r="33" spans="2:28" ht="12.75" customHeight="1">
      <c r="B33" s="86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7"/>
      <c r="D33" s="867"/>
      <c r="E33" s="72"/>
      <c r="F33" s="104"/>
      <c r="G33" s="72"/>
      <c r="H33" s="104"/>
      <c r="I33" s="72"/>
      <c r="J33" s="101"/>
      <c r="K33" s="867"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7"/>
      <c r="M33" s="867"/>
      <c r="N33" s="73"/>
      <c r="O33" s="73"/>
      <c r="P33" s="73"/>
      <c r="Q33" s="72"/>
      <c r="R33" s="73"/>
      <c r="S33" s="73"/>
      <c r="T33" s="867"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7"/>
      <c r="V33" s="867"/>
      <c r="W33" s="73"/>
      <c r="X33" s="73"/>
      <c r="Y33" s="73"/>
      <c r="Z33" s="72"/>
      <c r="AA33" s="72"/>
      <c r="AB33" s="101"/>
    </row>
    <row r="34" spans="2:28">
      <c r="B34" s="867"/>
      <c r="C34" s="867"/>
      <c r="D34" s="867"/>
      <c r="E34" s="72"/>
      <c r="F34" s="104" t="s">
        <v>518</v>
      </c>
      <c r="G34" s="72"/>
      <c r="H34" s="104"/>
      <c r="I34" s="72"/>
      <c r="J34" s="101"/>
      <c r="K34" s="867"/>
      <c r="L34" s="867"/>
      <c r="M34" s="867"/>
      <c r="N34" s="73"/>
      <c r="O34" s="73"/>
      <c r="P34" s="73"/>
      <c r="Q34" s="72"/>
      <c r="R34" s="73"/>
      <c r="S34" s="73"/>
      <c r="T34" s="867"/>
      <c r="U34" s="867"/>
      <c r="V34" s="867"/>
      <c r="W34" s="73"/>
      <c r="X34" s="73"/>
      <c r="Y34" s="73"/>
      <c r="Z34" s="72"/>
      <c r="AA34" s="72"/>
      <c r="AB34" s="101"/>
    </row>
    <row r="35" spans="2:28">
      <c r="B35" s="490"/>
      <c r="C35" s="491"/>
      <c r="D35" s="492"/>
      <c r="E35" s="72"/>
      <c r="F35" s="104"/>
      <c r="G35" s="72"/>
      <c r="H35" s="104"/>
      <c r="I35" s="72"/>
      <c r="J35" s="101"/>
      <c r="K35" s="490"/>
      <c r="L35" s="491"/>
      <c r="M35" s="492"/>
      <c r="N35" s="73"/>
      <c r="O35" s="73"/>
      <c r="P35" s="73"/>
      <c r="Q35" s="72"/>
      <c r="R35" s="73"/>
      <c r="S35" s="73"/>
      <c r="T35" s="490"/>
      <c r="U35" s="491"/>
      <c r="V35" s="492"/>
      <c r="W35" s="73"/>
      <c r="X35" s="73"/>
      <c r="Y35" s="73"/>
      <c r="Z35" s="72"/>
      <c r="AA35" s="72"/>
      <c r="AB35" s="101"/>
    </row>
    <row r="36" spans="2:28">
      <c r="B36" s="493"/>
      <c r="C36" s="494"/>
      <c r="D36" s="495"/>
      <c r="E36" s="72"/>
      <c r="F36" s="104"/>
      <c r="G36" s="72"/>
      <c r="H36" s="104"/>
      <c r="I36" s="72"/>
      <c r="J36" s="101"/>
      <c r="K36" s="868" t="s">
        <v>519</v>
      </c>
      <c r="L36" s="868"/>
      <c r="M36" s="868"/>
      <c r="N36" s="73"/>
      <c r="O36" s="73"/>
      <c r="P36" s="73"/>
      <c r="Q36" s="72"/>
      <c r="R36" s="73"/>
      <c r="S36" s="73"/>
      <c r="T36" s="868" t="s">
        <v>519</v>
      </c>
      <c r="U36" s="868"/>
      <c r="V36" s="868"/>
      <c r="W36" s="73"/>
      <c r="X36" s="73"/>
      <c r="Y36" s="73"/>
      <c r="Z36" s="72"/>
      <c r="AA36" s="72"/>
      <c r="AB36" s="101"/>
    </row>
    <row r="37" spans="2:28">
      <c r="B37" s="493"/>
      <c r="C37" s="494"/>
      <c r="D37" s="495"/>
      <c r="E37" s="72"/>
      <c r="F37" s="104"/>
      <c r="G37" s="72"/>
      <c r="H37" s="104"/>
      <c r="I37" s="72"/>
      <c r="J37" s="101"/>
      <c r="K37" s="457" t="s">
        <v>486</v>
      </c>
      <c r="L37" s="869" t="s">
        <v>188</v>
      </c>
      <c r="M37" s="869"/>
      <c r="N37" s="73"/>
      <c r="O37" s="73"/>
      <c r="P37" s="73"/>
      <c r="Q37" s="72"/>
      <c r="R37" s="73"/>
      <c r="S37" s="73"/>
      <c r="T37" s="457" t="s">
        <v>486</v>
      </c>
      <c r="U37" s="869" t="s">
        <v>188</v>
      </c>
      <c r="V37" s="869"/>
      <c r="W37" s="73"/>
      <c r="X37" s="73"/>
      <c r="Y37" s="73"/>
      <c r="Z37" s="72"/>
      <c r="AA37" s="72"/>
      <c r="AB37" s="101"/>
    </row>
    <row r="38" spans="2:28">
      <c r="B38" s="493"/>
      <c r="C38" s="494"/>
      <c r="D38" s="495"/>
      <c r="E38" s="72"/>
      <c r="F38" s="104"/>
      <c r="G38" s="72"/>
      <c r="H38" s="104"/>
      <c r="I38" s="72"/>
      <c r="J38" s="101"/>
      <c r="K38" s="295" t="s">
        <v>488</v>
      </c>
      <c r="L38" s="870" t="str">
        <f>HLOOKUP(L37,MaterialData!$C$3:$O$4,2,0)</f>
        <v>T3.5_Laminate</v>
      </c>
      <c r="M38" s="870"/>
      <c r="N38" s="73"/>
      <c r="O38" s="73"/>
      <c r="P38" s="73"/>
      <c r="Q38" s="72"/>
      <c r="R38" s="73"/>
      <c r="S38" s="73"/>
      <c r="T38" s="295" t="s">
        <v>488</v>
      </c>
      <c r="U38" s="870" t="str">
        <f>HLOOKUP(U37,MaterialData!$C$3:$O$4,2,0)</f>
        <v>T3.5_Laminate</v>
      </c>
      <c r="V38" s="870"/>
      <c r="W38" s="73"/>
      <c r="X38" s="73"/>
      <c r="Y38" s="73"/>
      <c r="Z38" s="72"/>
      <c r="AA38" s="72"/>
      <c r="AB38" s="101"/>
    </row>
    <row r="39" spans="2:28">
      <c r="B39" s="457" t="s">
        <v>520</v>
      </c>
      <c r="C39" s="496">
        <f>'T3.17.3 IA AI Plate'!D19</f>
        <v>1.5</v>
      </c>
      <c r="D39" s="452"/>
      <c r="E39" s="72"/>
      <c r="F39" s="497"/>
      <c r="G39" s="72"/>
      <c r="H39" s="104"/>
      <c r="I39" s="72"/>
      <c r="J39" s="101"/>
      <c r="K39" s="457" t="s">
        <v>521</v>
      </c>
      <c r="L39" s="458">
        <v>200</v>
      </c>
      <c r="M39" s="452"/>
      <c r="N39" s="73"/>
      <c r="O39" s="73"/>
      <c r="P39" s="73"/>
      <c r="Q39" s="72"/>
      <c r="R39" s="73"/>
      <c r="S39" s="73"/>
      <c r="T39" s="457" t="s">
        <v>521</v>
      </c>
      <c r="U39" s="458">
        <v>200</v>
      </c>
      <c r="V39" s="452"/>
      <c r="W39" s="73"/>
      <c r="X39" s="73"/>
      <c r="Y39" s="73"/>
      <c r="Z39" s="72"/>
      <c r="AA39" s="72"/>
      <c r="AB39" s="101"/>
    </row>
    <row r="40" spans="2:28">
      <c r="B40" s="481" t="s">
        <v>522</v>
      </c>
      <c r="C40" s="498"/>
      <c r="D40" s="499"/>
      <c r="E40" s="72"/>
      <c r="F40" s="104"/>
      <c r="G40" s="72"/>
      <c r="H40" s="104"/>
      <c r="I40" s="72"/>
      <c r="J40" s="101"/>
      <c r="K40" s="295" t="s">
        <v>523</v>
      </c>
      <c r="L40" s="458">
        <v>2</v>
      </c>
      <c r="M40" s="452" t="str">
        <f>IF(L40&gt;=2,"PASS","FAIL")</f>
        <v>PASS</v>
      </c>
      <c r="N40" s="73"/>
      <c r="O40" s="73"/>
      <c r="P40" s="73"/>
      <c r="Q40" s="72"/>
      <c r="R40" s="73"/>
      <c r="S40" s="73"/>
      <c r="T40" s="295" t="s">
        <v>523</v>
      </c>
      <c r="U40" s="458">
        <v>2</v>
      </c>
      <c r="V40" s="452" t="str">
        <f>IF(U40&gt;=2,"PASS","FAIL")</f>
        <v>PASS</v>
      </c>
      <c r="W40" s="73"/>
      <c r="X40" s="73"/>
      <c r="Y40" s="73"/>
      <c r="Z40" s="72"/>
      <c r="AA40" s="72"/>
      <c r="AB40" s="101"/>
    </row>
    <row r="41" spans="2:28">
      <c r="B41" s="457" t="s">
        <v>491</v>
      </c>
      <c r="C41" s="482">
        <f>'T3.13 T3.5 Ft Bulkhead'!$F$24</f>
        <v>0</v>
      </c>
      <c r="D41" s="452"/>
      <c r="E41" s="72"/>
      <c r="F41" s="104"/>
      <c r="G41" s="72"/>
      <c r="H41" s="104"/>
      <c r="I41" s="72"/>
      <c r="J41" s="101"/>
      <c r="K41" s="457" t="s">
        <v>482</v>
      </c>
      <c r="L41" s="458">
        <v>200</v>
      </c>
      <c r="M41" s="452"/>
      <c r="N41" s="73"/>
      <c r="O41" s="73"/>
      <c r="P41" s="73"/>
      <c r="Q41" s="72"/>
      <c r="R41" s="73"/>
      <c r="S41" s="73"/>
      <c r="T41" s="457" t="s">
        <v>482</v>
      </c>
      <c r="U41" s="458">
        <v>200</v>
      </c>
      <c r="V41" s="452"/>
      <c r="W41" s="73"/>
      <c r="X41" s="73"/>
      <c r="Y41" s="73"/>
      <c r="Z41" s="72"/>
      <c r="AA41" s="72"/>
      <c r="AB41" s="101"/>
    </row>
    <row r="42" spans="2:28">
      <c r="B42" s="457" t="s">
        <v>482</v>
      </c>
      <c r="C42" s="469"/>
      <c r="D42" s="452"/>
      <c r="E42" s="72"/>
      <c r="F42" s="104"/>
      <c r="G42" s="72"/>
      <c r="H42" s="104"/>
      <c r="I42" s="72"/>
      <c r="J42" s="101"/>
      <c r="K42" s="295" t="s">
        <v>485</v>
      </c>
      <c r="L42" s="458">
        <v>60</v>
      </c>
      <c r="M42" s="452"/>
      <c r="N42" s="73"/>
      <c r="O42" s="73"/>
      <c r="P42" s="73"/>
      <c r="Q42" s="72"/>
      <c r="R42" s="73"/>
      <c r="S42" s="73"/>
      <c r="T42" s="295" t="s">
        <v>485</v>
      </c>
      <c r="U42" s="458">
        <v>60</v>
      </c>
      <c r="V42" s="452"/>
      <c r="W42" s="73"/>
      <c r="X42" s="73"/>
      <c r="Y42" s="73"/>
      <c r="Z42" s="72"/>
      <c r="AA42" s="72"/>
      <c r="AB42" s="101"/>
    </row>
    <row r="43" spans="2:28">
      <c r="B43" s="457" t="s">
        <v>491</v>
      </c>
      <c r="C43" s="482">
        <f>'T3.13 T3.5 Ft Bulkhead'!$F$23</f>
        <v>0</v>
      </c>
      <c r="D43" s="452"/>
      <c r="E43" s="486"/>
      <c r="F43" s="485"/>
      <c r="G43" s="486"/>
      <c r="H43" s="485"/>
      <c r="I43" s="72"/>
      <c r="J43" s="101"/>
      <c r="K43" s="295" t="s">
        <v>491</v>
      </c>
      <c r="L43" s="458">
        <v>2</v>
      </c>
      <c r="M43" s="444"/>
      <c r="N43" s="73"/>
      <c r="O43" s="73"/>
      <c r="P43" s="73"/>
      <c r="Q43" s="72"/>
      <c r="R43" s="73"/>
      <c r="S43" s="73"/>
      <c r="T43" s="295" t="s">
        <v>491</v>
      </c>
      <c r="U43" s="458">
        <v>2</v>
      </c>
      <c r="V43" s="444"/>
      <c r="W43" s="73"/>
      <c r="X43" s="73"/>
      <c r="Y43" s="73"/>
      <c r="Z43" s="72"/>
      <c r="AA43" s="72"/>
      <c r="AB43" s="101"/>
    </row>
    <row r="44" spans="2:28">
      <c r="B44" s="295" t="s">
        <v>483</v>
      </c>
      <c r="C44" s="161"/>
      <c r="D44" s="452" t="str">
        <f>IF(C44&gt;=2,"PASS","FAIL")</f>
        <v>FAIL</v>
      </c>
      <c r="E44" s="486"/>
      <c r="F44" s="485"/>
      <c r="G44" s="486"/>
      <c r="H44" s="485"/>
      <c r="I44" s="72"/>
      <c r="J44" s="101"/>
      <c r="K44" s="295" t="s">
        <v>491</v>
      </c>
      <c r="L44" s="458">
        <v>2</v>
      </c>
      <c r="M44" s="444"/>
      <c r="N44" s="73"/>
      <c r="O44" s="73"/>
      <c r="P44" s="73"/>
      <c r="Q44" s="72"/>
      <c r="R44" s="73"/>
      <c r="S44" s="73"/>
      <c r="T44" s="295" t="s">
        <v>491</v>
      </c>
      <c r="U44" s="458">
        <v>2</v>
      </c>
      <c r="V44" s="444"/>
      <c r="W44" s="73"/>
      <c r="X44" s="73"/>
      <c r="Y44" s="73"/>
      <c r="Z44" s="72"/>
      <c r="AA44" s="72"/>
      <c r="AB44" s="101"/>
    </row>
    <row r="45" spans="2:28">
      <c r="B45" s="295" t="s">
        <v>484</v>
      </c>
      <c r="C45" s="161"/>
      <c r="D45" s="41"/>
      <c r="E45" s="486"/>
      <c r="F45" s="485"/>
      <c r="G45" s="486"/>
      <c r="H45" s="485"/>
      <c r="I45" s="72"/>
      <c r="J45" s="101"/>
      <c r="K45" s="295" t="s">
        <v>489</v>
      </c>
      <c r="L45" s="458">
        <v>50</v>
      </c>
      <c r="M45" s="444"/>
      <c r="N45" s="73"/>
      <c r="O45" s="73"/>
      <c r="P45" s="73"/>
      <c r="Q45" s="72"/>
      <c r="R45" s="73"/>
      <c r="S45" s="73"/>
      <c r="T45" s="295" t="s">
        <v>489</v>
      </c>
      <c r="U45" s="458">
        <v>50</v>
      </c>
      <c r="V45" s="444"/>
      <c r="W45" s="73"/>
      <c r="X45" s="73"/>
      <c r="Y45" s="73"/>
      <c r="Z45" s="72"/>
      <c r="AA45" s="72"/>
      <c r="AB45" s="101"/>
    </row>
    <row r="46" spans="2:28">
      <c r="B46" s="457" t="s">
        <v>485</v>
      </c>
      <c r="C46" s="469"/>
      <c r="D46" s="452"/>
      <c r="E46" s="486"/>
      <c r="F46" s="485"/>
      <c r="G46" s="486"/>
      <c r="H46" s="485"/>
      <c r="I46" s="72"/>
      <c r="J46" s="101"/>
      <c r="K46" s="868" t="s">
        <v>524</v>
      </c>
      <c r="L46" s="868"/>
      <c r="M46" s="868"/>
      <c r="N46" s="73"/>
      <c r="O46" s="73"/>
      <c r="P46" s="73"/>
      <c r="Q46" s="72"/>
      <c r="R46" s="73"/>
      <c r="S46" s="73"/>
      <c r="T46" s="868" t="s">
        <v>524</v>
      </c>
      <c r="U46" s="868"/>
      <c r="V46" s="868"/>
      <c r="W46" s="73"/>
      <c r="X46" s="73"/>
      <c r="Y46" s="73"/>
      <c r="Z46" s="72"/>
      <c r="AA46" s="72"/>
      <c r="AB46" s="101"/>
    </row>
    <row r="47" spans="2:28">
      <c r="B47" s="457" t="s">
        <v>489</v>
      </c>
      <c r="C47" s="462">
        <f>'T3.13 T3.5 Ft Bulkhead'!$F$13/1000000</f>
        <v>0</v>
      </c>
      <c r="D47" s="452"/>
      <c r="E47" s="486"/>
      <c r="F47" s="485"/>
      <c r="G47" s="486"/>
      <c r="H47" s="485"/>
      <c r="I47" s="72"/>
      <c r="J47" s="101"/>
      <c r="K47" s="457" t="s">
        <v>486</v>
      </c>
      <c r="L47" s="869" t="s">
        <v>188</v>
      </c>
      <c r="M47" s="869"/>
      <c r="N47" s="73"/>
      <c r="O47" s="73"/>
      <c r="P47" s="73"/>
      <c r="Q47" s="72"/>
      <c r="R47" s="73"/>
      <c r="S47" s="73"/>
      <c r="T47" s="457" t="s">
        <v>486</v>
      </c>
      <c r="U47" s="869" t="s">
        <v>188</v>
      </c>
      <c r="V47" s="869"/>
      <c r="W47" s="73"/>
      <c r="X47" s="73"/>
      <c r="Y47" s="73"/>
      <c r="Z47" s="72"/>
      <c r="AA47" s="72"/>
      <c r="AB47" s="101"/>
    </row>
    <row r="48" spans="2:28">
      <c r="B48" s="457" t="s">
        <v>493</v>
      </c>
      <c r="C48" s="462">
        <f>IF('T3.17.3 IA AI Plate'!D8="Alternative AIP","N/A",C39*C40*'T3.17.3 IA AI Plate'!D15/1000000000)</f>
        <v>0</v>
      </c>
      <c r="D48" s="452" t="str">
        <f>IF('T3.17.3 IA AI Plate'!D8="Alternative AIP","N/A",IF(C48&gt;=23,"PASS","FAIL"))</f>
        <v>FAIL</v>
      </c>
      <c r="E48" s="72"/>
      <c r="F48" s="485"/>
      <c r="G48" s="72"/>
      <c r="H48" s="485"/>
      <c r="I48" s="72"/>
      <c r="J48" s="101"/>
      <c r="K48" s="295" t="s">
        <v>488</v>
      </c>
      <c r="L48" s="870" t="str">
        <f>HLOOKUP(L47,MaterialData!$C$3:$O$4,2,0)</f>
        <v>T3.5_Laminate</v>
      </c>
      <c r="M48" s="870"/>
      <c r="N48" s="73"/>
      <c r="O48" s="73"/>
      <c r="P48" s="73"/>
      <c r="Q48" s="72"/>
      <c r="R48" s="73"/>
      <c r="S48" s="73"/>
      <c r="T48" s="295" t="s">
        <v>488</v>
      </c>
      <c r="U48" s="870" t="str">
        <f>HLOOKUP(U47,MaterialData!$C$3:$O$4,2,0)</f>
        <v>T3.5_Laminate</v>
      </c>
      <c r="V48" s="870"/>
      <c r="W48" s="73"/>
      <c r="X48" s="73"/>
      <c r="Y48" s="73"/>
      <c r="Z48" s="72"/>
      <c r="AA48" s="72"/>
      <c r="AB48" s="101"/>
    </row>
    <row r="49" spans="2:28">
      <c r="B49" s="295" t="s">
        <v>493</v>
      </c>
      <c r="C49" s="462">
        <f>((C41*C42)+(C43*C45))*C47*0.001</f>
        <v>0</v>
      </c>
      <c r="D49" s="452" t="str">
        <f>IF(C49&gt;=23,"PASS","FAIL")</f>
        <v>FAIL</v>
      </c>
      <c r="E49" s="72"/>
      <c r="F49" s="104"/>
      <c r="G49" s="72"/>
      <c r="H49" s="104"/>
      <c r="I49" s="72"/>
      <c r="J49" s="101"/>
      <c r="K49" s="457" t="s">
        <v>521</v>
      </c>
      <c r="L49" s="458">
        <v>200</v>
      </c>
      <c r="M49" s="452"/>
      <c r="N49" s="73"/>
      <c r="O49" s="73"/>
      <c r="P49" s="73"/>
      <c r="Q49" s="72"/>
      <c r="R49" s="73"/>
      <c r="S49" s="73"/>
      <c r="T49" s="457" t="s">
        <v>521</v>
      </c>
      <c r="U49" s="458">
        <v>200</v>
      </c>
      <c r="V49" s="452"/>
      <c r="W49" s="73"/>
      <c r="X49" s="73"/>
      <c r="Y49" s="73"/>
      <c r="Z49" s="72"/>
      <c r="AA49" s="72"/>
      <c r="AB49" s="101"/>
    </row>
    <row r="50" spans="2:28">
      <c r="B50" s="112" t="s">
        <v>494</v>
      </c>
      <c r="C50" s="461">
        <f>C47*2*C46*(C41+C43)*0.001</f>
        <v>0</v>
      </c>
      <c r="D50" s="452" t="str">
        <f>IF(C50&gt;=23,"PASS","FAIL")</f>
        <v>FAIL</v>
      </c>
      <c r="E50" s="486"/>
      <c r="F50" s="485"/>
      <c r="G50" s="486"/>
      <c r="H50" s="485"/>
      <c r="I50" s="486"/>
      <c r="J50" s="500"/>
      <c r="K50" s="295" t="s">
        <v>523</v>
      </c>
      <c r="L50" s="458">
        <v>2</v>
      </c>
      <c r="M50" s="452" t="str">
        <f>IF(L50&gt;=2,"PASS","FAIL")</f>
        <v>PASS</v>
      </c>
      <c r="N50" s="73"/>
      <c r="O50" s="73"/>
      <c r="P50" s="73"/>
      <c r="Q50" s="72"/>
      <c r="R50" s="73"/>
      <c r="S50" s="73"/>
      <c r="T50" s="295" t="s">
        <v>523</v>
      </c>
      <c r="U50" s="458">
        <v>2</v>
      </c>
      <c r="V50" s="452" t="str">
        <f>IF(U50&gt;=2,"PASS","FAIL")</f>
        <v>PASS</v>
      </c>
      <c r="W50" s="73"/>
      <c r="X50" s="73"/>
      <c r="Y50" s="73"/>
      <c r="Z50" s="72"/>
      <c r="AA50" s="72"/>
      <c r="AB50" s="101"/>
    </row>
    <row r="51" spans="2:28" ht="12.75" customHeight="1">
      <c r="B51" s="856" t="s">
        <v>525</v>
      </c>
      <c r="C51" s="856"/>
      <c r="D51" s="856"/>
      <c r="E51" s="486"/>
      <c r="F51" s="485"/>
      <c r="G51" s="486"/>
      <c r="H51" s="485"/>
      <c r="I51" s="72"/>
      <c r="J51" s="72"/>
      <c r="K51" s="457" t="s">
        <v>482</v>
      </c>
      <c r="L51" s="458">
        <v>200</v>
      </c>
      <c r="M51" s="452"/>
      <c r="N51" s="73"/>
      <c r="O51" s="73"/>
      <c r="P51" s="73"/>
      <c r="Q51" s="72"/>
      <c r="R51" s="73"/>
      <c r="S51" s="73"/>
      <c r="T51" s="457" t="s">
        <v>482</v>
      </c>
      <c r="U51" s="458">
        <v>200</v>
      </c>
      <c r="V51" s="452"/>
      <c r="W51" s="73"/>
      <c r="X51" s="73"/>
      <c r="Y51" s="73"/>
      <c r="Z51" s="72"/>
      <c r="AA51" s="72"/>
      <c r="AB51" s="101"/>
    </row>
    <row r="52" spans="2:28">
      <c r="B52" s="856"/>
      <c r="C52" s="856"/>
      <c r="D52" s="856"/>
      <c r="E52" s="486"/>
      <c r="F52" s="485"/>
      <c r="G52" s="486"/>
      <c r="H52" s="485"/>
      <c r="I52" s="72"/>
      <c r="J52" s="72"/>
      <c r="K52" s="295" t="s">
        <v>485</v>
      </c>
      <c r="L52" s="458">
        <v>60</v>
      </c>
      <c r="M52" s="452"/>
      <c r="N52" s="73"/>
      <c r="O52" s="73"/>
      <c r="P52" s="73"/>
      <c r="Q52" s="73"/>
      <c r="R52" s="73"/>
      <c r="S52" s="73"/>
      <c r="T52" s="295" t="s">
        <v>485</v>
      </c>
      <c r="U52" s="458">
        <v>60</v>
      </c>
      <c r="V52" s="452"/>
      <c r="W52" s="73"/>
      <c r="X52" s="73"/>
      <c r="Y52" s="73"/>
      <c r="Z52" s="72"/>
      <c r="AA52" s="72"/>
      <c r="AB52" s="101"/>
    </row>
    <row r="53" spans="2:28">
      <c r="B53" s="475"/>
      <c r="C53" s="73"/>
      <c r="D53" s="73"/>
      <c r="E53" s="486"/>
      <c r="F53" s="485"/>
      <c r="G53" s="486"/>
      <c r="H53" s="485"/>
      <c r="I53" s="72"/>
      <c r="J53" s="72"/>
      <c r="K53" s="295" t="s">
        <v>491</v>
      </c>
      <c r="L53" s="458">
        <v>2</v>
      </c>
      <c r="M53" s="444"/>
      <c r="N53" s="73"/>
      <c r="O53" s="73"/>
      <c r="P53" s="73"/>
      <c r="Q53" s="73"/>
      <c r="R53" s="73"/>
      <c r="S53" s="73"/>
      <c r="T53" s="295" t="s">
        <v>491</v>
      </c>
      <c r="U53" s="458">
        <v>2</v>
      </c>
      <c r="V53" s="444"/>
      <c r="W53" s="73"/>
      <c r="X53" s="73"/>
      <c r="Y53" s="73"/>
      <c r="Z53" s="72"/>
      <c r="AA53" s="72"/>
      <c r="AB53" s="101"/>
    </row>
    <row r="54" spans="2:28" s="360" customFormat="1" ht="12.75" customHeight="1">
      <c r="B54" s="100"/>
      <c r="C54" s="72"/>
      <c r="D54" s="72"/>
      <c r="E54" s="72"/>
      <c r="F54" s="72"/>
      <c r="G54" s="72"/>
      <c r="H54" s="72"/>
      <c r="I54" s="72"/>
      <c r="J54" s="72"/>
      <c r="K54" s="295" t="s">
        <v>491</v>
      </c>
      <c r="L54" s="458">
        <v>2</v>
      </c>
      <c r="M54" s="444"/>
      <c r="N54" s="73"/>
      <c r="O54" s="73"/>
      <c r="P54" s="73"/>
      <c r="Q54" s="73"/>
      <c r="R54" s="73"/>
      <c r="S54" s="73"/>
      <c r="T54" s="295" t="s">
        <v>491</v>
      </c>
      <c r="U54" s="458">
        <v>2</v>
      </c>
      <c r="V54" s="444"/>
      <c r="W54" s="73"/>
      <c r="X54" s="73"/>
      <c r="Y54" s="73"/>
      <c r="Z54" s="72"/>
      <c r="AA54" s="72"/>
      <c r="AB54" s="101"/>
    </row>
    <row r="55" spans="2:28" s="360" customFormat="1">
      <c r="B55" s="100"/>
      <c r="C55" s="72"/>
      <c r="D55" s="72"/>
      <c r="E55" s="72"/>
      <c r="F55" s="72"/>
      <c r="G55" s="72"/>
      <c r="H55" s="72"/>
      <c r="I55" s="72"/>
      <c r="J55" s="72"/>
      <c r="K55" s="295" t="s">
        <v>489</v>
      </c>
      <c r="L55" s="458">
        <v>50</v>
      </c>
      <c r="M55" s="444"/>
      <c r="N55" s="73"/>
      <c r="O55" s="73"/>
      <c r="P55" s="73"/>
      <c r="Q55" s="73"/>
      <c r="R55" s="73"/>
      <c r="S55" s="73"/>
      <c r="T55" s="295" t="s">
        <v>489</v>
      </c>
      <c r="U55" s="458">
        <v>50</v>
      </c>
      <c r="V55" s="444"/>
      <c r="W55" s="73"/>
      <c r="X55" s="73"/>
      <c r="Y55" s="73"/>
      <c r="Z55" s="72"/>
      <c r="AA55" s="72"/>
      <c r="AB55" s="101"/>
    </row>
    <row r="56" spans="2:28" s="360" customFormat="1">
      <c r="B56" s="100"/>
      <c r="C56" s="72"/>
      <c r="D56" s="72"/>
      <c r="E56" s="72"/>
      <c r="F56" s="72"/>
      <c r="G56" s="72"/>
      <c r="H56" s="72"/>
      <c r="I56" s="72"/>
      <c r="J56" s="72"/>
      <c r="K56" s="436"/>
      <c r="L56" s="441"/>
      <c r="M56" s="501"/>
      <c r="N56" s="73"/>
      <c r="O56" s="73"/>
      <c r="P56" s="73"/>
      <c r="Q56" s="73"/>
      <c r="R56" s="73"/>
      <c r="S56" s="73"/>
      <c r="T56" s="436"/>
      <c r="U56" s="441"/>
      <c r="V56" s="501"/>
      <c r="W56" s="73"/>
      <c r="X56" s="72"/>
      <c r="Y56" s="72"/>
      <c r="Z56" s="72"/>
      <c r="AA56" s="72"/>
      <c r="AB56" s="101"/>
    </row>
    <row r="57" spans="2:28" s="360" customFormat="1">
      <c r="B57" s="100"/>
      <c r="C57" s="72"/>
      <c r="D57" s="72"/>
      <c r="E57" s="72"/>
      <c r="F57" s="72"/>
      <c r="G57" s="72"/>
      <c r="H57" s="72"/>
      <c r="I57" s="72"/>
      <c r="J57" s="73"/>
      <c r="K57" s="295" t="s">
        <v>493</v>
      </c>
      <c r="L57" s="462">
        <f>IF(OR(L37="Steel",L37="Aluminium 1",L37="Aluminium 2"),L39*L43*L45*0.001,(L39*L43+L41*L44)*L45*0.001)</f>
        <v>40</v>
      </c>
      <c r="M57" s="452" t="str">
        <f>IF(L57&gt;=30,"PASS","FAIL")</f>
        <v>PASS</v>
      </c>
      <c r="N57" s="73"/>
      <c r="O57" s="73"/>
      <c r="P57" s="73"/>
      <c r="Q57" s="72"/>
      <c r="R57" s="72"/>
      <c r="S57" s="72"/>
      <c r="T57" s="295" t="s">
        <v>493</v>
      </c>
      <c r="U57" s="462">
        <f>IF(OR(U37="Steel",U37="Aluminium 1",U37="Aluminium 2"),U39*U43*U45*0.001,(U39*U43+U41*U44)*U45*0.001)</f>
        <v>40</v>
      </c>
      <c r="V57" s="452" t="str">
        <f>IF(U57&gt;=30,"PASS","FAIL")</f>
        <v>PASS</v>
      </c>
      <c r="W57" s="72"/>
      <c r="X57" s="72"/>
      <c r="Y57" s="72"/>
      <c r="Z57" s="72"/>
      <c r="AA57" s="72"/>
      <c r="AB57" s="101"/>
    </row>
    <row r="58" spans="2:28" s="360" customFormat="1" ht="14.4">
      <c r="B58" s="100"/>
      <c r="C58" s="72"/>
      <c r="D58" s="72"/>
      <c r="E58" s="72"/>
      <c r="F58" s="72"/>
      <c r="G58" s="72"/>
      <c r="H58" s="72"/>
      <c r="I58" s="72"/>
      <c r="J58" s="502"/>
      <c r="K58" s="295" t="s">
        <v>493</v>
      </c>
      <c r="L58" s="462">
        <f>IF(OR(L47="Steel",L47="Aluminium 1",L47="Aluminium 2"),L49*L53*L55*0.001,((L49*L54)+(L51*L53))*L55*0.001)</f>
        <v>40</v>
      </c>
      <c r="M58" s="452" t="str">
        <f>IF(L58&gt;=30,"PASS","FAIL")</f>
        <v>PASS</v>
      </c>
      <c r="N58" s="73"/>
      <c r="O58" s="73"/>
      <c r="P58" s="73"/>
      <c r="Q58" s="72"/>
      <c r="R58" s="72"/>
      <c r="S58" s="72"/>
      <c r="T58" s="295" t="s">
        <v>493</v>
      </c>
      <c r="U58" s="462">
        <f>IF(OR(U47="Steel",U47="Aluminium 1",U47="Aluminium 2"),U49*U53*U55*0.001,((U49*U54)+(U51*U53))*U55*0.001)</f>
        <v>40</v>
      </c>
      <c r="V58" s="452" t="str">
        <f>IF(U58&gt;=30,"PASS","FAIL")</f>
        <v>PASS</v>
      </c>
      <c r="W58" s="72"/>
      <c r="X58" s="72"/>
      <c r="Y58" s="72"/>
      <c r="Z58" s="72"/>
      <c r="AA58" s="72"/>
      <c r="AB58" s="101"/>
    </row>
    <row r="59" spans="2:28" s="360" customFormat="1">
      <c r="B59" s="100"/>
      <c r="C59" s="72"/>
      <c r="D59" s="72"/>
      <c r="E59" s="72"/>
      <c r="F59" s="72"/>
      <c r="G59" s="72"/>
      <c r="H59" s="72"/>
      <c r="I59" s="72"/>
      <c r="J59" s="72"/>
      <c r="K59" s="162" t="s">
        <v>494</v>
      </c>
      <c r="L59" s="503">
        <f>IF(OR(L37="Steel",L37="Aluminium 1",L37="Aluminium 2"),L43*L42*L45*2*0.001,(L43+L44)*L42*L45*2*0.001)</f>
        <v>24</v>
      </c>
      <c r="M59" s="452" t="str">
        <f>IF(L59&gt;=30,"PASS","FAIL")</f>
        <v>FAIL</v>
      </c>
      <c r="N59" s="73"/>
      <c r="O59" s="73"/>
      <c r="P59" s="73"/>
      <c r="Q59" s="72"/>
      <c r="R59" s="72"/>
      <c r="S59" s="72"/>
      <c r="T59" s="162" t="s">
        <v>494</v>
      </c>
      <c r="U59" s="503">
        <f>IF(OR(U37="Steel",U37="Aluminium 1",U37="Aluminium 2"),U43*U42*U45*2*0.001,(U43+U44)*U42*U45*2*0.001)</f>
        <v>24</v>
      </c>
      <c r="V59" s="452" t="str">
        <f>IF(U59&gt;=30,"PASS","FAIL")</f>
        <v>FAIL</v>
      </c>
      <c r="W59" s="72"/>
      <c r="X59" s="72"/>
      <c r="Y59" s="72"/>
      <c r="Z59" s="72"/>
      <c r="AA59" s="72"/>
      <c r="AB59" s="101"/>
    </row>
    <row r="60" spans="2:28" s="360" customFormat="1">
      <c r="B60" s="100"/>
      <c r="C60" s="72"/>
      <c r="D60" s="72"/>
      <c r="E60" s="72"/>
      <c r="F60" s="72"/>
      <c r="G60" s="72"/>
      <c r="H60" s="72"/>
      <c r="I60" s="72"/>
      <c r="J60" s="72"/>
      <c r="K60" s="162" t="s">
        <v>494</v>
      </c>
      <c r="L60" s="463">
        <f>IF(OR(L47="Steel",L47="Aluminium 1",L47="Aluminium 2"),L53*L52*L55*2*0.001,(L53+L54)*L52*L55*2*0.001)</f>
        <v>24</v>
      </c>
      <c r="M60" s="448" t="str">
        <f>IF(L60&gt;=30,"PASS","FAIL")</f>
        <v>FAIL</v>
      </c>
      <c r="N60" s="73"/>
      <c r="O60" s="73"/>
      <c r="P60" s="73"/>
      <c r="Q60" s="72"/>
      <c r="R60" s="72"/>
      <c r="S60" s="72"/>
      <c r="T60" s="162" t="s">
        <v>494</v>
      </c>
      <c r="U60" s="463">
        <f>IF(OR(U47="Steel",U47="Aluminium 1",U47="Aluminium 2"),U53*U52*U55*2*0.001,(U53+U54)*U52*U55*2*0.001)</f>
        <v>24</v>
      </c>
      <c r="V60" s="448" t="str">
        <f>IF(U60&gt;=30,"PASS","FAIL")</f>
        <v>FAIL</v>
      </c>
      <c r="W60" s="72"/>
      <c r="X60" s="72"/>
      <c r="Y60" s="72"/>
      <c r="Z60" s="72"/>
      <c r="AA60" s="72"/>
      <c r="AB60" s="101"/>
    </row>
    <row r="61" spans="2:28" s="360" customFormat="1" ht="12.75" customHeight="1">
      <c r="B61" s="100"/>
      <c r="C61" s="72"/>
      <c r="D61" s="72"/>
      <c r="E61" s="72"/>
      <c r="F61" s="72"/>
      <c r="G61" s="72"/>
      <c r="H61" s="72"/>
      <c r="I61" s="72"/>
      <c r="J61" s="72"/>
      <c r="K61" s="856" t="s">
        <v>525</v>
      </c>
      <c r="L61" s="856"/>
      <c r="M61" s="856"/>
      <c r="N61" s="73"/>
      <c r="O61" s="73"/>
      <c r="P61" s="73"/>
      <c r="Q61" s="72"/>
      <c r="R61" s="72"/>
      <c r="S61" s="72"/>
      <c r="T61" s="856" t="s">
        <v>525</v>
      </c>
      <c r="U61" s="856"/>
      <c r="V61" s="856"/>
      <c r="W61" s="72"/>
      <c r="X61" s="72"/>
      <c r="Y61" s="72"/>
      <c r="Z61" s="72"/>
      <c r="AA61" s="72"/>
      <c r="AB61" s="101"/>
    </row>
    <row r="62" spans="2:28" s="360" customFormat="1">
      <c r="B62" s="100"/>
      <c r="C62" s="72"/>
      <c r="D62" s="72"/>
      <c r="E62" s="72"/>
      <c r="F62" s="72"/>
      <c r="G62" s="72"/>
      <c r="H62" s="72"/>
      <c r="I62" s="72"/>
      <c r="J62" s="72"/>
      <c r="K62" s="856"/>
      <c r="L62" s="856"/>
      <c r="M62" s="856"/>
      <c r="N62" s="73"/>
      <c r="O62" s="73"/>
      <c r="P62" s="73"/>
      <c r="Q62" s="72"/>
      <c r="R62" s="72"/>
      <c r="S62" s="72"/>
      <c r="T62" s="856"/>
      <c r="U62" s="856"/>
      <c r="V62" s="856"/>
      <c r="W62" s="72"/>
      <c r="X62" s="72"/>
      <c r="Y62" s="72"/>
      <c r="Z62" s="72"/>
      <c r="AA62" s="72"/>
      <c r="AB62" s="101"/>
    </row>
    <row r="63" spans="2:28" s="360" customFormat="1">
      <c r="B63" s="100"/>
      <c r="C63" s="72"/>
      <c r="D63" s="72"/>
      <c r="E63" s="72"/>
      <c r="F63" s="72"/>
      <c r="G63" s="72"/>
      <c r="H63" s="72"/>
      <c r="I63" s="72"/>
      <c r="J63" s="72"/>
      <c r="K63" s="100"/>
      <c r="L63" s="72"/>
      <c r="M63" s="72"/>
      <c r="N63" s="73"/>
      <c r="O63" s="73"/>
      <c r="P63" s="73"/>
      <c r="Q63" s="72"/>
      <c r="R63" s="72"/>
      <c r="S63" s="72"/>
      <c r="T63" s="475"/>
      <c r="U63" s="73"/>
      <c r="V63" s="73"/>
      <c r="W63" s="72"/>
      <c r="X63" s="72"/>
      <c r="Y63" s="72"/>
      <c r="Z63" s="72"/>
      <c r="AA63" s="72"/>
      <c r="AB63" s="101"/>
    </row>
    <row r="64" spans="2:28" s="360" customFormat="1">
      <c r="B64" s="100"/>
      <c r="C64" s="72"/>
      <c r="D64" s="72"/>
      <c r="E64" s="72"/>
      <c r="F64" s="72"/>
      <c r="G64" s="72"/>
      <c r="H64" s="72"/>
      <c r="I64" s="72"/>
      <c r="J64" s="485"/>
      <c r="K64" s="100"/>
      <c r="L64" s="72"/>
      <c r="M64" s="72"/>
      <c r="N64" s="73"/>
      <c r="O64" s="73"/>
      <c r="P64" s="73"/>
      <c r="Q64" s="72"/>
      <c r="R64" s="72"/>
      <c r="S64" s="72"/>
      <c r="T64" s="475"/>
      <c r="U64" s="73"/>
      <c r="V64" s="73"/>
      <c r="W64" s="72"/>
      <c r="X64" s="72"/>
      <c r="Y64" s="72"/>
      <c r="Z64" s="72"/>
      <c r="AA64" s="72"/>
      <c r="AB64" s="101"/>
    </row>
    <row r="65" spans="2:28" s="360" customFormat="1">
      <c r="B65" s="100"/>
      <c r="C65" s="72"/>
      <c r="D65" s="72"/>
      <c r="E65" s="72"/>
      <c r="F65" s="72"/>
      <c r="G65" s="72"/>
      <c r="H65" s="72"/>
      <c r="I65" s="72"/>
      <c r="J65" s="72"/>
      <c r="K65" s="100"/>
      <c r="L65" s="72"/>
      <c r="M65" s="72"/>
      <c r="N65" s="72"/>
      <c r="O65" s="72"/>
      <c r="P65" s="72"/>
      <c r="Q65" s="72"/>
      <c r="R65" s="72"/>
      <c r="S65" s="72"/>
      <c r="T65" s="475"/>
      <c r="U65" s="73"/>
      <c r="V65" s="73"/>
      <c r="W65" s="72"/>
      <c r="X65" s="72"/>
      <c r="Y65" s="72"/>
      <c r="Z65" s="72"/>
      <c r="AA65" s="72"/>
      <c r="AB65" s="101"/>
    </row>
    <row r="66" spans="2:28" s="360" customFormat="1">
      <c r="B66" s="100"/>
      <c r="C66" s="72"/>
      <c r="D66" s="72"/>
      <c r="E66" s="72"/>
      <c r="F66" s="72"/>
      <c r="G66" s="72"/>
      <c r="H66" s="72"/>
      <c r="I66" s="72"/>
      <c r="J66" s="72"/>
      <c r="K66" s="100"/>
      <c r="L66" s="72"/>
      <c r="M66" s="72"/>
      <c r="N66" s="72"/>
      <c r="O66" s="72"/>
      <c r="P66" s="72"/>
      <c r="Q66" s="72"/>
      <c r="R66" s="72"/>
      <c r="S66" s="72"/>
      <c r="T66" s="475"/>
      <c r="U66" s="73"/>
      <c r="V66" s="73"/>
      <c r="W66" s="72"/>
      <c r="X66" s="72"/>
      <c r="Y66" s="72"/>
      <c r="Z66" s="72"/>
      <c r="AA66" s="72"/>
      <c r="AB66" s="101"/>
    </row>
    <row r="67" spans="2:28" s="360" customFormat="1">
      <c r="B67" s="100"/>
      <c r="C67" s="72"/>
      <c r="D67" s="72"/>
      <c r="E67" s="72"/>
      <c r="F67" s="72"/>
      <c r="G67" s="72"/>
      <c r="H67" s="72"/>
      <c r="I67" s="72"/>
      <c r="J67" s="72"/>
      <c r="K67" s="100"/>
      <c r="L67" s="72"/>
      <c r="M67" s="72"/>
      <c r="N67" s="72"/>
      <c r="O67" s="72"/>
      <c r="P67" s="72"/>
      <c r="Q67" s="72"/>
      <c r="R67" s="72"/>
      <c r="S67" s="72"/>
      <c r="T67" s="100"/>
      <c r="U67" s="72"/>
      <c r="V67" s="72"/>
      <c r="W67" s="72"/>
      <c r="X67" s="72"/>
      <c r="Y67" s="72"/>
      <c r="Z67" s="72"/>
      <c r="AA67" s="72"/>
      <c r="AB67" s="101"/>
    </row>
    <row r="68" spans="2:28" s="360" customFormat="1">
      <c r="B68" s="100"/>
      <c r="C68" s="72"/>
      <c r="D68" s="72"/>
      <c r="E68" s="72"/>
      <c r="F68" s="72"/>
      <c r="G68" s="72"/>
      <c r="H68" s="72"/>
      <c r="I68" s="72"/>
      <c r="J68" s="485"/>
      <c r="K68" s="100"/>
      <c r="L68" s="72"/>
      <c r="M68" s="72"/>
      <c r="N68" s="72"/>
      <c r="O68" s="72"/>
      <c r="P68" s="72"/>
      <c r="Q68" s="72"/>
      <c r="R68" s="72"/>
      <c r="S68" s="72"/>
      <c r="T68" s="100"/>
      <c r="U68" s="72"/>
      <c r="V68" s="72"/>
      <c r="W68" s="72"/>
      <c r="X68" s="72"/>
      <c r="Y68" s="72"/>
      <c r="Z68" s="72"/>
      <c r="AA68" s="72"/>
      <c r="AB68" s="101"/>
    </row>
    <row r="69" spans="2:28" s="360" customFormat="1">
      <c r="B69" s="100"/>
      <c r="C69" s="72"/>
      <c r="D69" s="72"/>
      <c r="E69" s="72"/>
      <c r="F69" s="72"/>
      <c r="G69" s="72"/>
      <c r="H69" s="72"/>
      <c r="I69" s="72"/>
      <c r="J69" s="72"/>
      <c r="K69" s="100"/>
      <c r="L69" s="72"/>
      <c r="M69" s="72"/>
      <c r="N69" s="72"/>
      <c r="O69" s="72"/>
      <c r="P69" s="72"/>
      <c r="Q69" s="72"/>
      <c r="R69" s="72"/>
      <c r="S69" s="72"/>
      <c r="T69" s="100"/>
      <c r="U69" s="72"/>
      <c r="V69" s="72"/>
      <c r="W69" s="72"/>
      <c r="X69" s="72"/>
      <c r="Y69" s="72"/>
      <c r="Z69" s="72"/>
      <c r="AA69" s="72"/>
      <c r="AB69" s="101"/>
    </row>
    <row r="70" spans="2:28" s="360" customFormat="1">
      <c r="B70" s="100"/>
      <c r="C70" s="72"/>
      <c r="D70" s="72"/>
      <c r="E70" s="72"/>
      <c r="F70" s="72"/>
      <c r="G70" s="72"/>
      <c r="H70" s="72"/>
      <c r="I70" s="72"/>
      <c r="J70" s="72"/>
      <c r="K70" s="100"/>
      <c r="L70" s="72"/>
      <c r="M70" s="72"/>
      <c r="N70" s="72"/>
      <c r="O70" s="72"/>
      <c r="P70" s="72"/>
      <c r="Q70" s="72"/>
      <c r="R70" s="72"/>
      <c r="S70" s="72"/>
      <c r="T70" s="100"/>
      <c r="U70" s="72"/>
      <c r="V70" s="72"/>
      <c r="W70" s="72"/>
      <c r="X70" s="72"/>
      <c r="Y70" s="72"/>
      <c r="Z70" s="72"/>
      <c r="AA70" s="72"/>
      <c r="AB70" s="101"/>
    </row>
    <row r="71" spans="2:28" s="360" customFormat="1">
      <c r="B71" s="100"/>
      <c r="C71" s="72"/>
      <c r="D71" s="72"/>
      <c r="E71" s="72"/>
      <c r="F71" s="72"/>
      <c r="G71" s="72"/>
      <c r="H71" s="72"/>
      <c r="I71" s="72"/>
      <c r="J71" s="72"/>
      <c r="K71" s="100"/>
      <c r="L71" s="72"/>
      <c r="M71" s="72"/>
      <c r="N71" s="72"/>
      <c r="O71" s="72"/>
      <c r="P71" s="72"/>
      <c r="Q71" s="72"/>
      <c r="R71" s="72"/>
      <c r="S71" s="72"/>
      <c r="T71" s="100"/>
      <c r="U71" s="72"/>
      <c r="V71" s="72"/>
      <c r="W71" s="72"/>
      <c r="X71" s="72"/>
      <c r="Y71" s="72"/>
      <c r="Z71" s="72"/>
      <c r="AA71" s="72"/>
      <c r="AB71" s="101"/>
    </row>
    <row r="72" spans="2:28" s="360" customFormat="1">
      <c r="B72" s="100"/>
      <c r="C72" s="72"/>
      <c r="D72" s="72"/>
      <c r="E72" s="72"/>
      <c r="F72" s="72"/>
      <c r="G72" s="72"/>
      <c r="H72" s="72"/>
      <c r="I72" s="72"/>
      <c r="J72" s="72"/>
      <c r="K72" s="100"/>
      <c r="L72" s="72"/>
      <c r="M72" s="72"/>
      <c r="N72" s="72"/>
      <c r="O72" s="72"/>
      <c r="P72" s="72"/>
      <c r="Q72" s="72"/>
      <c r="R72" s="72"/>
      <c r="S72" s="72"/>
      <c r="T72" s="100"/>
      <c r="U72" s="72"/>
      <c r="V72" s="72"/>
      <c r="W72" s="72"/>
      <c r="X72" s="72"/>
      <c r="Y72" s="72"/>
      <c r="Z72" s="72"/>
      <c r="AA72" s="72"/>
      <c r="AB72" s="101"/>
    </row>
    <row r="73" spans="2:28" s="360" customFormat="1">
      <c r="B73" s="100"/>
      <c r="C73" s="72"/>
      <c r="D73" s="72"/>
      <c r="E73" s="72"/>
      <c r="F73" s="72"/>
      <c r="G73" s="72"/>
      <c r="H73" s="72"/>
      <c r="I73" s="72"/>
      <c r="J73" s="72"/>
      <c r="K73" s="100"/>
      <c r="L73" s="72"/>
      <c r="M73" s="72"/>
      <c r="N73" s="72"/>
      <c r="O73" s="72"/>
      <c r="P73" s="72"/>
      <c r="Q73" s="72"/>
      <c r="R73" s="72"/>
      <c r="S73" s="72"/>
      <c r="T73" s="100"/>
      <c r="U73" s="72"/>
      <c r="V73" s="72"/>
      <c r="W73" s="72"/>
      <c r="X73" s="72"/>
      <c r="Y73" s="72"/>
      <c r="Z73" s="72"/>
      <c r="AA73" s="72"/>
      <c r="AB73" s="101"/>
    </row>
    <row r="74" spans="2:28" s="360" customFormat="1">
      <c r="B74" s="100"/>
      <c r="C74" s="72"/>
      <c r="D74" s="72"/>
      <c r="E74" s="72"/>
      <c r="F74" s="72"/>
      <c r="G74" s="72"/>
      <c r="H74" s="72"/>
      <c r="I74" s="72"/>
      <c r="J74" s="72"/>
      <c r="K74" s="100"/>
      <c r="L74" s="72"/>
      <c r="M74" s="72"/>
      <c r="N74" s="72"/>
      <c r="O74" s="72"/>
      <c r="P74" s="72"/>
      <c r="Q74" s="72"/>
      <c r="R74" s="72"/>
      <c r="S74" s="72"/>
      <c r="T74" s="100"/>
      <c r="U74" s="72"/>
      <c r="V74" s="72"/>
      <c r="W74" s="72"/>
      <c r="X74" s="72"/>
      <c r="Y74" s="72"/>
      <c r="Z74" s="72"/>
      <c r="AA74" s="72"/>
      <c r="AB74" s="101"/>
    </row>
    <row r="75" spans="2:28" s="360" customFormat="1">
      <c r="B75" s="100"/>
      <c r="C75" s="72"/>
      <c r="D75" s="72"/>
      <c r="E75" s="72"/>
      <c r="F75" s="72"/>
      <c r="G75" s="72"/>
      <c r="H75" s="72"/>
      <c r="I75" s="72"/>
      <c r="J75" s="72"/>
      <c r="K75" s="100"/>
      <c r="L75" s="72"/>
      <c r="M75" s="72"/>
      <c r="N75" s="72"/>
      <c r="O75" s="72"/>
      <c r="P75" s="72"/>
      <c r="Q75" s="72"/>
      <c r="R75" s="72"/>
      <c r="S75" s="72"/>
      <c r="T75" s="100"/>
      <c r="U75" s="72"/>
      <c r="V75" s="72"/>
      <c r="W75" s="72"/>
      <c r="X75" s="72"/>
      <c r="Y75" s="72"/>
      <c r="Z75" s="72"/>
      <c r="AA75" s="72"/>
      <c r="AB75" s="101"/>
    </row>
    <row r="76" spans="2:28" s="360" customFormat="1">
      <c r="B76" s="100"/>
      <c r="C76" s="72"/>
      <c r="D76" s="72"/>
      <c r="E76" s="72"/>
      <c r="F76" s="72"/>
      <c r="G76" s="72"/>
      <c r="H76" s="72"/>
      <c r="I76" s="72"/>
      <c r="J76" s="72"/>
      <c r="K76" s="100"/>
      <c r="L76" s="72"/>
      <c r="M76" s="72"/>
      <c r="N76" s="72"/>
      <c r="O76" s="72"/>
      <c r="P76" s="72"/>
      <c r="Q76" s="72"/>
      <c r="R76" s="72"/>
      <c r="S76" s="72"/>
      <c r="T76" s="100"/>
      <c r="U76" s="72"/>
      <c r="V76" s="72"/>
      <c r="W76" s="72"/>
      <c r="X76" s="72"/>
      <c r="Y76" s="72"/>
      <c r="Z76" s="72"/>
      <c r="AA76" s="72"/>
      <c r="AB76" s="101"/>
    </row>
    <row r="77" spans="2:28" s="360" customFormat="1">
      <c r="B77" s="100"/>
      <c r="C77" s="72"/>
      <c r="D77" s="72"/>
      <c r="E77" s="72"/>
      <c r="F77" s="72"/>
      <c r="G77" s="72"/>
      <c r="H77" s="72"/>
      <c r="I77" s="72"/>
      <c r="J77" s="72"/>
      <c r="K77" s="100"/>
      <c r="L77" s="72"/>
      <c r="M77" s="72"/>
      <c r="N77" s="72"/>
      <c r="O77" s="72"/>
      <c r="P77" s="72"/>
      <c r="Q77" s="72"/>
      <c r="R77" s="72"/>
      <c r="S77" s="72"/>
      <c r="T77" s="100"/>
      <c r="U77" s="72"/>
      <c r="V77" s="72"/>
      <c r="W77" s="72"/>
      <c r="X77" s="72"/>
      <c r="Y77" s="72"/>
      <c r="Z77" s="72"/>
      <c r="AA77" s="72"/>
      <c r="AB77" s="101"/>
    </row>
    <row r="78" spans="2:28" s="360" customFormat="1">
      <c r="B78" s="100"/>
      <c r="C78" s="72"/>
      <c r="D78" s="72"/>
      <c r="E78" s="72"/>
      <c r="F78" s="72"/>
      <c r="G78" s="72"/>
      <c r="H78" s="72"/>
      <c r="I78" s="72"/>
      <c r="J78" s="72"/>
      <c r="K78" s="100"/>
      <c r="L78" s="72"/>
      <c r="M78" s="72"/>
      <c r="N78" s="72"/>
      <c r="O78" s="72"/>
      <c r="P78" s="72"/>
      <c r="Q78" s="72"/>
      <c r="R78" s="72"/>
      <c r="S78" s="72"/>
      <c r="T78" s="100"/>
      <c r="U78" s="72"/>
      <c r="V78" s="72"/>
      <c r="W78" s="72"/>
      <c r="X78" s="72"/>
      <c r="Y78" s="72"/>
      <c r="Z78" s="72"/>
      <c r="AA78" s="72"/>
      <c r="AB78" s="101"/>
    </row>
    <row r="79" spans="2:28" s="360" customFormat="1">
      <c r="B79" s="100"/>
      <c r="C79" s="72"/>
      <c r="D79" s="72"/>
      <c r="E79" s="72"/>
      <c r="F79" s="72"/>
      <c r="G79" s="72"/>
      <c r="H79" s="72"/>
      <c r="I79" s="72"/>
      <c r="J79" s="72"/>
      <c r="K79" s="100"/>
      <c r="L79" s="72"/>
      <c r="M79" s="72"/>
      <c r="N79" s="72"/>
      <c r="O79" s="72"/>
      <c r="P79" s="72"/>
      <c r="Q79" s="72"/>
      <c r="R79" s="72"/>
      <c r="S79" s="72"/>
      <c r="T79" s="100"/>
      <c r="U79" s="72"/>
      <c r="V79" s="72"/>
      <c r="W79" s="72"/>
      <c r="X79" s="72"/>
      <c r="Y79" s="72"/>
      <c r="Z79" s="72"/>
      <c r="AA79" s="72"/>
      <c r="AB79" s="101"/>
    </row>
    <row r="80" spans="2:28" s="360" customFormat="1">
      <c r="B80" s="100"/>
      <c r="C80" s="72"/>
      <c r="D80" s="72"/>
      <c r="E80" s="72"/>
      <c r="F80" s="72"/>
      <c r="G80" s="72"/>
      <c r="H80" s="72"/>
      <c r="I80" s="72"/>
      <c r="J80" s="72"/>
      <c r="K80" s="100"/>
      <c r="L80" s="72"/>
      <c r="M80" s="72"/>
      <c r="N80" s="72"/>
      <c r="O80" s="72"/>
      <c r="P80" s="72"/>
      <c r="Q80" s="72"/>
      <c r="R80" s="72"/>
      <c r="S80" s="72"/>
      <c r="T80" s="100"/>
      <c r="U80" s="72"/>
      <c r="V80" s="72"/>
      <c r="W80" s="72"/>
      <c r="X80" s="72"/>
      <c r="Y80" s="72"/>
      <c r="Z80" s="72"/>
      <c r="AA80" s="72"/>
      <c r="AB80" s="101"/>
    </row>
    <row r="81" spans="2:28" s="360" customFormat="1">
      <c r="B81" s="100"/>
      <c r="C81" s="72"/>
      <c r="D81" s="72"/>
      <c r="E81" s="72"/>
      <c r="F81" s="72"/>
      <c r="G81" s="72"/>
      <c r="H81" s="72"/>
      <c r="I81" s="72"/>
      <c r="J81" s="72"/>
      <c r="K81" s="100"/>
      <c r="L81" s="72"/>
      <c r="M81" s="72"/>
      <c r="N81" s="72"/>
      <c r="O81" s="72"/>
      <c r="P81" s="72"/>
      <c r="Q81" s="72"/>
      <c r="R81" s="72"/>
      <c r="S81" s="72"/>
      <c r="T81" s="100"/>
      <c r="U81" s="72"/>
      <c r="V81" s="72"/>
      <c r="W81" s="72"/>
      <c r="X81" s="72"/>
      <c r="Y81" s="72"/>
      <c r="Z81" s="72"/>
      <c r="AA81" s="72"/>
      <c r="AB81" s="101"/>
    </row>
    <row r="82" spans="2:28" s="360" customFormat="1">
      <c r="B82" s="100"/>
      <c r="C82" s="72"/>
      <c r="D82" s="72"/>
      <c r="E82" s="72"/>
      <c r="F82" s="72"/>
      <c r="G82" s="72"/>
      <c r="H82" s="72"/>
      <c r="I82" s="72"/>
      <c r="J82" s="72"/>
      <c r="K82" s="100"/>
      <c r="L82" s="72"/>
      <c r="M82" s="72"/>
      <c r="N82" s="72"/>
      <c r="O82" s="72"/>
      <c r="P82" s="72"/>
      <c r="Q82" s="72"/>
      <c r="R82" s="72"/>
      <c r="S82" s="72"/>
      <c r="T82" s="100"/>
      <c r="U82" s="72"/>
      <c r="V82" s="72"/>
      <c r="W82" s="72"/>
      <c r="X82" s="72"/>
      <c r="Y82" s="72"/>
      <c r="Z82" s="72"/>
      <c r="AA82" s="72"/>
      <c r="AB82" s="101"/>
    </row>
    <row r="83" spans="2:28" s="360" customFormat="1">
      <c r="B83" s="100"/>
      <c r="C83" s="72"/>
      <c r="D83" s="72"/>
      <c r="E83" s="72"/>
      <c r="F83" s="72"/>
      <c r="G83" s="72"/>
      <c r="H83" s="72"/>
      <c r="I83" s="72"/>
      <c r="J83" s="72"/>
      <c r="K83" s="100"/>
      <c r="L83" s="72"/>
      <c r="M83" s="72"/>
      <c r="N83" s="72"/>
      <c r="O83" s="72"/>
      <c r="P83" s="72"/>
      <c r="Q83" s="72"/>
      <c r="R83" s="72"/>
      <c r="S83" s="72"/>
      <c r="T83" s="100"/>
      <c r="U83" s="72"/>
      <c r="V83" s="72"/>
      <c r="W83" s="72"/>
      <c r="X83" s="72"/>
      <c r="Y83" s="72"/>
      <c r="Z83" s="72"/>
      <c r="AA83" s="72"/>
      <c r="AB83" s="101"/>
    </row>
    <row r="84" spans="2:28" s="360" customFormat="1">
      <c r="B84" s="100"/>
      <c r="C84" s="72"/>
      <c r="D84" s="72"/>
      <c r="E84" s="72"/>
      <c r="F84" s="72"/>
      <c r="G84" s="72"/>
      <c r="H84" s="72"/>
      <c r="I84" s="72"/>
      <c r="J84" s="72"/>
      <c r="K84" s="100"/>
      <c r="L84" s="72"/>
      <c r="M84" s="72"/>
      <c r="N84" s="72"/>
      <c r="O84" s="72"/>
      <c r="P84" s="72"/>
      <c r="Q84" s="72"/>
      <c r="R84" s="72"/>
      <c r="S84" s="72"/>
      <c r="T84" s="100"/>
      <c r="U84" s="72"/>
      <c r="V84" s="72"/>
      <c r="W84" s="72"/>
      <c r="X84" s="72"/>
      <c r="Y84" s="72"/>
      <c r="Z84" s="72"/>
      <c r="AA84" s="72"/>
      <c r="AB84" s="101"/>
    </row>
    <row r="85" spans="2:28" s="360" customFormat="1">
      <c r="B85" s="100"/>
      <c r="C85" s="72"/>
      <c r="D85" s="72"/>
      <c r="E85" s="72"/>
      <c r="F85" s="72"/>
      <c r="G85" s="72"/>
      <c r="H85" s="72"/>
      <c r="I85" s="72"/>
      <c r="J85" s="72"/>
      <c r="K85" s="100"/>
      <c r="L85" s="72"/>
      <c r="M85" s="72"/>
      <c r="N85" s="72"/>
      <c r="O85" s="72"/>
      <c r="P85" s="72"/>
      <c r="Q85" s="72"/>
      <c r="R85" s="72"/>
      <c r="S85" s="72"/>
      <c r="T85" s="100"/>
      <c r="U85" s="72"/>
      <c r="V85" s="72"/>
      <c r="W85" s="72"/>
      <c r="X85" s="72"/>
      <c r="Y85" s="72"/>
      <c r="Z85" s="72"/>
      <c r="AA85" s="72"/>
      <c r="AB85" s="101"/>
    </row>
    <row r="86" spans="2:28" s="360" customFormat="1">
      <c r="B86" s="100"/>
      <c r="C86" s="72"/>
      <c r="D86" s="72"/>
      <c r="E86" s="72"/>
      <c r="F86" s="72"/>
      <c r="G86" s="72"/>
      <c r="H86" s="72"/>
      <c r="I86" s="72"/>
      <c r="J86" s="72"/>
      <c r="K86" s="100"/>
      <c r="L86" s="72"/>
      <c r="M86" s="72"/>
      <c r="N86" s="72"/>
      <c r="O86" s="72"/>
      <c r="P86" s="72"/>
      <c r="Q86" s="72"/>
      <c r="R86" s="72"/>
      <c r="S86" s="72"/>
      <c r="T86" s="100"/>
      <c r="U86" s="72"/>
      <c r="V86" s="72"/>
      <c r="W86" s="72"/>
      <c r="X86" s="72"/>
      <c r="Y86" s="72"/>
      <c r="Z86" s="72"/>
      <c r="AA86" s="72"/>
      <c r="AB86" s="101"/>
    </row>
    <row r="87" spans="2:28" s="360" customFormat="1">
      <c r="B87" s="100"/>
      <c r="C87" s="72"/>
      <c r="D87" s="72"/>
      <c r="E87" s="72"/>
      <c r="F87" s="72"/>
      <c r="G87" s="72"/>
      <c r="H87" s="72"/>
      <c r="I87" s="72"/>
      <c r="J87" s="72"/>
      <c r="K87" s="100"/>
      <c r="L87" s="72"/>
      <c r="M87" s="72"/>
      <c r="N87" s="72"/>
      <c r="O87" s="72"/>
      <c r="P87" s="72"/>
      <c r="Q87" s="72"/>
      <c r="R87" s="72"/>
      <c r="S87" s="72"/>
      <c r="T87" s="100"/>
      <c r="U87" s="72"/>
      <c r="V87" s="72"/>
      <c r="W87" s="72"/>
      <c r="X87" s="72"/>
      <c r="Y87" s="72"/>
      <c r="Z87" s="72"/>
      <c r="AA87" s="72"/>
      <c r="AB87" s="101"/>
    </row>
    <row r="88" spans="2:28" s="360" customFormat="1">
      <c r="B88" s="100"/>
      <c r="C88" s="72"/>
      <c r="D88" s="72"/>
      <c r="E88" s="72"/>
      <c r="F88" s="72"/>
      <c r="G88" s="72"/>
      <c r="H88" s="72"/>
      <c r="I88" s="72"/>
      <c r="J88" s="72"/>
      <c r="K88" s="100"/>
      <c r="L88" s="72"/>
      <c r="M88" s="72"/>
      <c r="N88" s="72"/>
      <c r="O88" s="72"/>
      <c r="P88" s="72"/>
      <c r="Q88" s="72"/>
      <c r="R88" s="72"/>
      <c r="S88" s="72"/>
      <c r="T88" s="100"/>
      <c r="U88" s="72"/>
      <c r="V88" s="72"/>
      <c r="W88" s="72"/>
      <c r="X88" s="72"/>
      <c r="Y88" s="72"/>
      <c r="Z88" s="72"/>
      <c r="AA88" s="72"/>
      <c r="AB88" s="101"/>
    </row>
    <row r="89" spans="2:28" s="360" customFormat="1">
      <c r="B89" s="100"/>
      <c r="C89" s="72"/>
      <c r="D89" s="72"/>
      <c r="E89" s="72"/>
      <c r="F89" s="72"/>
      <c r="G89" s="72"/>
      <c r="H89" s="72"/>
      <c r="I89" s="72"/>
      <c r="J89" s="72"/>
      <c r="K89" s="100"/>
      <c r="L89" s="72"/>
      <c r="M89" s="72"/>
      <c r="N89" s="72"/>
      <c r="O89" s="72"/>
      <c r="P89" s="72"/>
      <c r="Q89" s="72"/>
      <c r="R89" s="72"/>
      <c r="S89" s="72"/>
      <c r="T89" s="100"/>
      <c r="U89" s="72"/>
      <c r="V89" s="72"/>
      <c r="W89" s="72"/>
      <c r="X89" s="72"/>
      <c r="Y89" s="72"/>
      <c r="Z89" s="72"/>
      <c r="AA89" s="72"/>
      <c r="AB89" s="101"/>
    </row>
    <row r="90" spans="2:28" s="360" customFormat="1">
      <c r="B90" s="100"/>
      <c r="C90" s="72"/>
      <c r="D90" s="72"/>
      <c r="E90" s="72"/>
      <c r="F90" s="72"/>
      <c r="G90" s="72"/>
      <c r="H90" s="72"/>
      <c r="I90" s="72"/>
      <c r="J90" s="72"/>
      <c r="K90" s="100"/>
      <c r="L90" s="72"/>
      <c r="M90" s="72"/>
      <c r="N90" s="72"/>
      <c r="O90" s="72"/>
      <c r="P90" s="72"/>
      <c r="Q90" s="72"/>
      <c r="R90" s="72"/>
      <c r="S90" s="72"/>
      <c r="T90" s="100"/>
      <c r="U90" s="72"/>
      <c r="V90" s="72"/>
      <c r="W90" s="72"/>
      <c r="X90" s="72"/>
      <c r="Y90" s="72"/>
      <c r="Z90" s="72"/>
      <c r="AA90" s="72"/>
      <c r="AB90" s="101"/>
    </row>
    <row r="91" spans="2:28" s="360" customFormat="1">
      <c r="B91" s="100"/>
      <c r="C91" s="72"/>
      <c r="D91" s="72"/>
      <c r="E91" s="72"/>
      <c r="F91" s="72"/>
      <c r="G91" s="72"/>
      <c r="H91" s="72"/>
      <c r="I91" s="72"/>
      <c r="J91" s="72"/>
      <c r="K91" s="100"/>
      <c r="L91" s="72"/>
      <c r="M91" s="72"/>
      <c r="N91" s="72"/>
      <c r="O91" s="72"/>
      <c r="P91" s="72"/>
      <c r="Q91" s="72"/>
      <c r="R91" s="72"/>
      <c r="S91" s="72"/>
      <c r="T91" s="100"/>
      <c r="U91" s="72"/>
      <c r="V91" s="72"/>
      <c r="W91" s="72"/>
      <c r="X91" s="72"/>
      <c r="Y91" s="72"/>
      <c r="Z91" s="72"/>
      <c r="AA91" s="72"/>
      <c r="AB91" s="101"/>
    </row>
    <row r="92" spans="2:28" s="360" customFormat="1">
      <c r="B92" s="100"/>
      <c r="C92" s="72"/>
      <c r="D92" s="72"/>
      <c r="E92" s="72"/>
      <c r="F92" s="72"/>
      <c r="G92" s="72"/>
      <c r="H92" s="72"/>
      <c r="I92" s="72"/>
      <c r="J92" s="72"/>
      <c r="K92" s="100"/>
      <c r="L92" s="72"/>
      <c r="M92" s="72"/>
      <c r="N92" s="72"/>
      <c r="O92" s="72"/>
      <c r="P92" s="72"/>
      <c r="Q92" s="72"/>
      <c r="R92" s="72"/>
      <c r="S92" s="72"/>
      <c r="T92" s="100"/>
      <c r="U92" s="72"/>
      <c r="V92" s="72"/>
      <c r="W92" s="72"/>
      <c r="X92" s="72"/>
      <c r="Y92" s="72"/>
      <c r="Z92" s="72"/>
      <c r="AA92" s="72"/>
      <c r="AB92" s="101"/>
    </row>
    <row r="93" spans="2:28" s="360" customFormat="1">
      <c r="B93" s="100"/>
      <c r="C93" s="72"/>
      <c r="D93" s="72"/>
      <c r="E93" s="72"/>
      <c r="F93" s="72"/>
      <c r="G93" s="72"/>
      <c r="H93" s="72"/>
      <c r="I93" s="72"/>
      <c r="J93" s="72"/>
      <c r="K93" s="100"/>
      <c r="L93" s="72"/>
      <c r="M93" s="72"/>
      <c r="N93" s="72"/>
      <c r="O93" s="72"/>
      <c r="P93" s="72"/>
      <c r="Q93" s="72"/>
      <c r="R93" s="72"/>
      <c r="S93" s="72"/>
      <c r="T93" s="100"/>
      <c r="U93" s="72"/>
      <c r="V93" s="72"/>
      <c r="W93" s="72"/>
      <c r="X93" s="72"/>
      <c r="Y93" s="72"/>
      <c r="Z93" s="72"/>
      <c r="AA93" s="72"/>
      <c r="AB93" s="101"/>
    </row>
    <row r="94" spans="2:28" s="360" customFormat="1">
      <c r="B94" s="100"/>
      <c r="C94" s="72"/>
      <c r="D94" s="72"/>
      <c r="E94" s="72"/>
      <c r="F94" s="72"/>
      <c r="G94" s="72"/>
      <c r="H94" s="72"/>
      <c r="I94" s="72"/>
      <c r="J94" s="72"/>
      <c r="K94" s="100"/>
      <c r="L94" s="72"/>
      <c r="M94" s="72"/>
      <c r="N94" s="72"/>
      <c r="O94" s="72"/>
      <c r="P94" s="72"/>
      <c r="Q94" s="72"/>
      <c r="R94" s="72"/>
      <c r="S94" s="72"/>
      <c r="T94" s="100"/>
      <c r="U94" s="72"/>
      <c r="V94" s="72"/>
      <c r="W94" s="72"/>
      <c r="X94" s="72"/>
      <c r="Y94" s="72"/>
      <c r="Z94" s="72"/>
      <c r="AA94" s="72"/>
      <c r="AB94" s="101"/>
    </row>
    <row r="95" spans="2:28" s="360" customFormat="1">
      <c r="B95" s="100"/>
      <c r="C95" s="72"/>
      <c r="D95" s="72"/>
      <c r="E95" s="72"/>
      <c r="F95" s="72"/>
      <c r="G95" s="72"/>
      <c r="H95" s="72"/>
      <c r="I95" s="72"/>
      <c r="J95" s="72"/>
      <c r="K95" s="100"/>
      <c r="L95" s="72"/>
      <c r="M95" s="72"/>
      <c r="N95" s="72"/>
      <c r="O95" s="72"/>
      <c r="P95" s="72"/>
      <c r="Q95" s="72"/>
      <c r="R95" s="72"/>
      <c r="S95" s="72"/>
      <c r="T95" s="100"/>
      <c r="U95" s="72"/>
      <c r="V95" s="72"/>
      <c r="W95" s="72"/>
      <c r="X95" s="72"/>
      <c r="Y95" s="72"/>
      <c r="Z95" s="72"/>
      <c r="AA95" s="72"/>
      <c r="AB95" s="101"/>
    </row>
    <row r="96" spans="2:28" s="360" customFormat="1">
      <c r="B96" s="100"/>
      <c r="C96" s="72"/>
      <c r="D96" s="72"/>
      <c r="E96" s="72"/>
      <c r="F96" s="72"/>
      <c r="G96" s="72"/>
      <c r="H96" s="72"/>
      <c r="I96" s="72"/>
      <c r="J96" s="72"/>
      <c r="K96" s="100"/>
      <c r="L96" s="72"/>
      <c r="M96" s="72"/>
      <c r="N96" s="72"/>
      <c r="O96" s="72"/>
      <c r="P96" s="72"/>
      <c r="Q96" s="72"/>
      <c r="R96" s="72"/>
      <c r="S96" s="72"/>
      <c r="T96" s="100"/>
      <c r="U96" s="72"/>
      <c r="V96" s="72"/>
      <c r="W96" s="72"/>
      <c r="X96" s="72"/>
      <c r="Y96" s="72"/>
      <c r="Z96" s="72"/>
      <c r="AA96" s="72"/>
      <c r="AB96" s="101"/>
    </row>
    <row r="97" spans="2:28" s="360" customFormat="1">
      <c r="B97" s="100"/>
      <c r="C97" s="72"/>
      <c r="D97" s="72"/>
      <c r="E97" s="72"/>
      <c r="F97" s="72"/>
      <c r="G97" s="72"/>
      <c r="H97" s="72"/>
      <c r="I97" s="72"/>
      <c r="J97" s="72"/>
      <c r="K97" s="100"/>
      <c r="L97" s="72"/>
      <c r="M97" s="72"/>
      <c r="N97" s="72"/>
      <c r="O97" s="72"/>
      <c r="P97" s="72"/>
      <c r="Q97" s="72"/>
      <c r="R97" s="72"/>
      <c r="S97" s="72"/>
      <c r="T97" s="100"/>
      <c r="U97" s="72"/>
      <c r="V97" s="72"/>
      <c r="W97" s="72"/>
      <c r="X97" s="72"/>
      <c r="Y97" s="72"/>
      <c r="Z97" s="72"/>
      <c r="AA97" s="72"/>
      <c r="AB97" s="101"/>
    </row>
    <row r="98" spans="2:28" s="360" customFormat="1">
      <c r="B98" s="100"/>
      <c r="C98" s="72"/>
      <c r="D98" s="72"/>
      <c r="E98" s="72"/>
      <c r="F98" s="72"/>
      <c r="G98" s="72"/>
      <c r="H98" s="72"/>
      <c r="I98" s="72"/>
      <c r="J98" s="72"/>
      <c r="K98" s="100"/>
      <c r="L98" s="72"/>
      <c r="M98" s="72"/>
      <c r="N98" s="72"/>
      <c r="O98" s="72"/>
      <c r="P98" s="72"/>
      <c r="Q98" s="72"/>
      <c r="R98" s="72"/>
      <c r="S98" s="72"/>
      <c r="T98" s="100"/>
      <c r="U98" s="72"/>
      <c r="V98" s="72"/>
      <c r="W98" s="72"/>
      <c r="X98" s="72"/>
      <c r="Y98" s="72"/>
      <c r="Z98" s="72"/>
      <c r="AA98" s="72"/>
      <c r="AB98" s="101"/>
    </row>
    <row r="99" spans="2:28" s="360" customFormat="1">
      <c r="B99" s="100"/>
      <c r="C99" s="72"/>
      <c r="D99" s="72"/>
      <c r="E99" s="72"/>
      <c r="F99" s="72"/>
      <c r="G99" s="72"/>
      <c r="H99" s="72"/>
      <c r="I99" s="72"/>
      <c r="J99" s="72"/>
      <c r="K99" s="100"/>
      <c r="L99" s="72"/>
      <c r="M99" s="72"/>
      <c r="N99" s="72"/>
      <c r="O99" s="72"/>
      <c r="P99" s="72"/>
      <c r="Q99" s="72"/>
      <c r="R99" s="72"/>
      <c r="S99" s="72"/>
      <c r="T99" s="100"/>
      <c r="U99" s="72"/>
      <c r="V99" s="72"/>
      <c r="W99" s="72"/>
      <c r="X99" s="72"/>
      <c r="Y99" s="72"/>
      <c r="Z99" s="72"/>
      <c r="AA99" s="72"/>
      <c r="AB99" s="101"/>
    </row>
    <row r="100" spans="2:28" s="360" customFormat="1">
      <c r="B100" s="100"/>
      <c r="C100" s="72"/>
      <c r="D100" s="72"/>
      <c r="E100" s="72"/>
      <c r="F100" s="72"/>
      <c r="G100" s="72"/>
      <c r="H100" s="72"/>
      <c r="I100" s="72"/>
      <c r="J100" s="72"/>
      <c r="K100" s="100"/>
      <c r="L100" s="72"/>
      <c r="M100" s="72"/>
      <c r="N100" s="72"/>
      <c r="O100" s="72"/>
      <c r="P100" s="72"/>
      <c r="Q100" s="72"/>
      <c r="R100" s="72"/>
      <c r="S100" s="72"/>
      <c r="T100" s="100"/>
      <c r="U100" s="72"/>
      <c r="V100" s="72"/>
      <c r="W100" s="72"/>
      <c r="X100" s="72"/>
      <c r="Y100" s="72"/>
      <c r="Z100" s="72"/>
      <c r="AA100" s="72"/>
      <c r="AB100" s="101"/>
    </row>
    <row r="101" spans="2:28" s="360" customFormat="1">
      <c r="B101" s="100"/>
      <c r="C101" s="72"/>
      <c r="D101" s="72"/>
      <c r="E101" s="72"/>
      <c r="F101" s="72"/>
      <c r="G101" s="72"/>
      <c r="H101" s="72"/>
      <c r="I101" s="72"/>
      <c r="J101" s="72"/>
      <c r="K101" s="100"/>
      <c r="L101" s="72"/>
      <c r="M101" s="72"/>
      <c r="N101" s="72"/>
      <c r="O101" s="72"/>
      <c r="P101" s="72"/>
      <c r="Q101" s="72"/>
      <c r="R101" s="72"/>
      <c r="S101" s="72"/>
      <c r="T101" s="100"/>
      <c r="U101" s="72"/>
      <c r="V101" s="72"/>
      <c r="W101" s="72"/>
      <c r="X101" s="72"/>
      <c r="Y101" s="72"/>
      <c r="Z101" s="72"/>
      <c r="AA101" s="72"/>
      <c r="AB101" s="101"/>
    </row>
    <row r="102" spans="2:28" s="360" customFormat="1">
      <c r="B102" s="100"/>
      <c r="C102" s="72"/>
      <c r="D102" s="72"/>
      <c r="E102" s="72"/>
      <c r="F102" s="72"/>
      <c r="G102" s="72"/>
      <c r="H102" s="72"/>
      <c r="I102" s="72"/>
      <c r="J102" s="72"/>
      <c r="K102" s="100"/>
      <c r="L102" s="72"/>
      <c r="M102" s="72"/>
      <c r="N102" s="72"/>
      <c r="O102" s="72"/>
      <c r="P102" s="72"/>
      <c r="Q102" s="72"/>
      <c r="R102" s="72"/>
      <c r="S102" s="72"/>
      <c r="T102" s="100"/>
      <c r="U102" s="72"/>
      <c r="V102" s="72"/>
      <c r="W102" s="72"/>
      <c r="X102" s="72"/>
      <c r="Y102" s="72"/>
      <c r="Z102" s="72"/>
      <c r="AA102" s="72"/>
      <c r="AB102" s="101"/>
    </row>
    <row r="103" spans="2:28" s="360" customFormat="1">
      <c r="B103" s="100"/>
      <c r="C103" s="72"/>
      <c r="D103" s="72"/>
      <c r="E103" s="72"/>
      <c r="F103" s="72"/>
      <c r="G103" s="72"/>
      <c r="H103" s="72"/>
      <c r="I103" s="72"/>
      <c r="J103" s="72"/>
      <c r="K103" s="100"/>
      <c r="L103" s="72"/>
      <c r="M103" s="72"/>
      <c r="N103" s="72"/>
      <c r="O103" s="72"/>
      <c r="P103" s="72"/>
      <c r="Q103" s="72"/>
      <c r="R103" s="72"/>
      <c r="S103" s="72"/>
      <c r="T103" s="100"/>
      <c r="U103" s="72"/>
      <c r="V103" s="72"/>
      <c r="W103" s="72"/>
      <c r="X103" s="72"/>
      <c r="Y103" s="72"/>
      <c r="Z103" s="72"/>
      <c r="AA103" s="72"/>
      <c r="AB103" s="101"/>
    </row>
    <row r="104" spans="2:28" s="360" customFormat="1">
      <c r="B104" s="100"/>
      <c r="C104" s="72"/>
      <c r="D104" s="72"/>
      <c r="E104" s="72"/>
      <c r="F104" s="72"/>
      <c r="G104" s="72"/>
      <c r="H104" s="72"/>
      <c r="I104" s="72"/>
      <c r="J104" s="72"/>
      <c r="K104" s="100"/>
      <c r="L104" s="72"/>
      <c r="M104" s="72"/>
      <c r="N104" s="72"/>
      <c r="O104" s="72"/>
      <c r="P104" s="72"/>
      <c r="Q104" s="72"/>
      <c r="R104" s="72"/>
      <c r="S104" s="72"/>
      <c r="T104" s="100"/>
      <c r="U104" s="72"/>
      <c r="V104" s="72"/>
      <c r="W104" s="72"/>
      <c r="X104" s="72"/>
      <c r="Y104" s="72"/>
      <c r="Z104" s="72"/>
      <c r="AA104" s="72"/>
      <c r="AB104" s="101"/>
    </row>
    <row r="105" spans="2:28" s="360" customFormat="1">
      <c r="B105" s="100"/>
      <c r="C105" s="72"/>
      <c r="D105" s="72"/>
      <c r="E105" s="72"/>
      <c r="F105" s="72"/>
      <c r="G105" s="72"/>
      <c r="H105" s="72"/>
      <c r="I105" s="72"/>
      <c r="J105" s="72"/>
      <c r="K105" s="100"/>
      <c r="L105" s="72"/>
      <c r="M105" s="72"/>
      <c r="N105" s="72"/>
      <c r="O105" s="72"/>
      <c r="P105" s="72"/>
      <c r="Q105" s="72"/>
      <c r="R105" s="72"/>
      <c r="S105" s="72"/>
      <c r="T105" s="100"/>
      <c r="U105" s="72"/>
      <c r="V105" s="72"/>
      <c r="W105" s="72"/>
      <c r="X105" s="72"/>
      <c r="Y105" s="72"/>
      <c r="Z105" s="72"/>
      <c r="AA105" s="72"/>
      <c r="AB105" s="101"/>
    </row>
    <row r="106" spans="2:28" s="360" customFormat="1">
      <c r="B106" s="100"/>
      <c r="C106" s="72"/>
      <c r="D106" s="72"/>
      <c r="E106" s="72"/>
      <c r="F106" s="72"/>
      <c r="G106" s="72"/>
      <c r="H106" s="72"/>
      <c r="I106" s="72"/>
      <c r="J106" s="72"/>
      <c r="K106" s="100"/>
      <c r="L106" s="72"/>
      <c r="M106" s="72"/>
      <c r="N106" s="72"/>
      <c r="O106" s="72"/>
      <c r="P106" s="72"/>
      <c r="Q106" s="72"/>
      <c r="R106" s="72"/>
      <c r="S106" s="72"/>
      <c r="T106" s="100"/>
      <c r="U106" s="72"/>
      <c r="V106" s="72"/>
      <c r="W106" s="72"/>
      <c r="X106" s="72"/>
      <c r="Y106" s="72"/>
      <c r="Z106" s="72"/>
      <c r="AA106" s="72"/>
      <c r="AB106" s="101"/>
    </row>
    <row r="107" spans="2:28" s="360" customFormat="1">
      <c r="B107" s="100"/>
      <c r="C107" s="72"/>
      <c r="D107" s="72"/>
      <c r="E107" s="72"/>
      <c r="F107" s="72"/>
      <c r="G107" s="72"/>
      <c r="H107" s="72"/>
      <c r="I107" s="72"/>
      <c r="J107" s="72"/>
      <c r="K107" s="100"/>
      <c r="L107" s="72"/>
      <c r="M107" s="72"/>
      <c r="N107" s="72"/>
      <c r="O107" s="72"/>
      <c r="P107" s="72"/>
      <c r="Q107" s="72"/>
      <c r="R107" s="72"/>
      <c r="S107" s="72"/>
      <c r="T107" s="100"/>
      <c r="U107" s="72"/>
      <c r="V107" s="72"/>
      <c r="W107" s="72"/>
      <c r="X107" s="72"/>
      <c r="Y107" s="72"/>
      <c r="Z107" s="72"/>
      <c r="AA107" s="72"/>
      <c r="AB107" s="101"/>
    </row>
    <row r="108" spans="2:28" s="360" customFormat="1">
      <c r="B108" s="100"/>
      <c r="C108" s="72"/>
      <c r="D108" s="72"/>
      <c r="E108" s="72"/>
      <c r="F108" s="72"/>
      <c r="G108" s="72"/>
      <c r="H108" s="72"/>
      <c r="I108" s="72"/>
      <c r="J108" s="72"/>
      <c r="K108" s="100"/>
      <c r="L108" s="72"/>
      <c r="M108" s="72"/>
      <c r="N108" s="72"/>
      <c r="O108" s="72"/>
      <c r="P108" s="72"/>
      <c r="Q108" s="72"/>
      <c r="R108" s="72"/>
      <c r="S108" s="72"/>
      <c r="T108" s="100"/>
      <c r="U108" s="72"/>
      <c r="V108" s="72"/>
      <c r="W108" s="72"/>
      <c r="X108" s="72"/>
      <c r="Y108" s="72"/>
      <c r="Z108" s="72"/>
      <c r="AA108" s="72"/>
      <c r="AB108" s="101"/>
    </row>
    <row r="109" spans="2:28" s="360" customFormat="1">
      <c r="B109" s="100"/>
      <c r="C109" s="72"/>
      <c r="D109" s="72"/>
      <c r="E109" s="72"/>
      <c r="F109" s="72"/>
      <c r="G109" s="72"/>
      <c r="H109" s="72"/>
      <c r="I109" s="72"/>
      <c r="J109" s="72"/>
      <c r="K109" s="100"/>
      <c r="L109" s="72"/>
      <c r="M109" s="72"/>
      <c r="N109" s="72"/>
      <c r="O109" s="72"/>
      <c r="P109" s="72"/>
      <c r="Q109" s="72"/>
      <c r="R109" s="72"/>
      <c r="S109" s="72"/>
      <c r="T109" s="100"/>
      <c r="U109" s="72"/>
      <c r="V109" s="72"/>
      <c r="W109" s="72"/>
      <c r="X109" s="72"/>
      <c r="Y109" s="72"/>
      <c r="Z109" s="72"/>
      <c r="AA109" s="72"/>
      <c r="AB109" s="101"/>
    </row>
    <row r="110" spans="2:28" s="360" customFormat="1">
      <c r="B110" s="100"/>
      <c r="C110" s="72"/>
      <c r="D110" s="72"/>
      <c r="E110" s="72"/>
      <c r="F110" s="72"/>
      <c r="G110" s="72"/>
      <c r="H110" s="72"/>
      <c r="I110" s="72"/>
      <c r="J110" s="72"/>
      <c r="K110" s="100"/>
      <c r="L110" s="72"/>
      <c r="M110" s="72"/>
      <c r="N110" s="72"/>
      <c r="O110" s="72"/>
      <c r="P110" s="72"/>
      <c r="Q110" s="72"/>
      <c r="R110" s="72"/>
      <c r="S110" s="72"/>
      <c r="T110" s="100"/>
      <c r="U110" s="72"/>
      <c r="V110" s="72"/>
      <c r="W110" s="72"/>
      <c r="X110" s="72"/>
      <c r="Y110" s="72"/>
      <c r="Z110" s="72"/>
      <c r="AA110" s="72"/>
      <c r="AB110" s="101"/>
    </row>
    <row r="111" spans="2:28" s="360" customFormat="1">
      <c r="B111" s="100"/>
      <c r="C111" s="72"/>
      <c r="D111" s="72"/>
      <c r="E111" s="72"/>
      <c r="F111" s="72"/>
      <c r="G111" s="72"/>
      <c r="H111" s="72"/>
      <c r="I111" s="72"/>
      <c r="J111" s="72"/>
      <c r="K111" s="100"/>
      <c r="L111" s="72"/>
      <c r="M111" s="72"/>
      <c r="N111" s="72"/>
      <c r="O111" s="72"/>
      <c r="P111" s="72"/>
      <c r="Q111" s="72"/>
      <c r="R111" s="72"/>
      <c r="S111" s="72"/>
      <c r="T111" s="100"/>
      <c r="U111" s="72"/>
      <c r="V111" s="72"/>
      <c r="W111" s="72"/>
      <c r="X111" s="72"/>
      <c r="Y111" s="72"/>
      <c r="Z111" s="72"/>
      <c r="AA111" s="72"/>
      <c r="AB111" s="101"/>
    </row>
    <row r="112" spans="2:28" s="360" customFormat="1">
      <c r="B112" s="100"/>
      <c r="C112" s="72"/>
      <c r="D112" s="72"/>
      <c r="E112" s="72"/>
      <c r="F112" s="72"/>
      <c r="G112" s="72"/>
      <c r="H112" s="72"/>
      <c r="I112" s="72"/>
      <c r="J112" s="72"/>
      <c r="K112" s="100"/>
      <c r="L112" s="72"/>
      <c r="M112" s="72"/>
      <c r="N112" s="72"/>
      <c r="O112" s="72"/>
      <c r="P112" s="72"/>
      <c r="Q112" s="72"/>
      <c r="R112" s="72"/>
      <c r="S112" s="72"/>
      <c r="T112" s="100"/>
      <c r="U112" s="72"/>
      <c r="V112" s="72"/>
      <c r="W112" s="72"/>
      <c r="X112" s="72"/>
      <c r="Y112" s="72"/>
      <c r="Z112" s="72"/>
      <c r="AA112" s="72"/>
      <c r="AB112" s="101"/>
    </row>
    <row r="113" spans="2:28" s="360" customFormat="1">
      <c r="B113" s="100"/>
      <c r="C113" s="72"/>
      <c r="D113" s="72"/>
      <c r="E113" s="72"/>
      <c r="F113" s="72"/>
      <c r="G113" s="72"/>
      <c r="H113" s="72"/>
      <c r="I113" s="72"/>
      <c r="J113" s="72"/>
      <c r="K113" s="100"/>
      <c r="L113" s="72"/>
      <c r="M113" s="72"/>
      <c r="N113" s="72"/>
      <c r="O113" s="72"/>
      <c r="P113" s="72"/>
      <c r="Q113" s="72"/>
      <c r="R113" s="72"/>
      <c r="S113" s="72"/>
      <c r="T113" s="100"/>
      <c r="U113" s="72"/>
      <c r="V113" s="72"/>
      <c r="W113" s="72"/>
      <c r="X113" s="72"/>
      <c r="Y113" s="72"/>
      <c r="Z113" s="72"/>
      <c r="AA113" s="72"/>
      <c r="AB113" s="101"/>
    </row>
    <row r="114" spans="2:28" s="360" customFormat="1">
      <c r="B114" s="100"/>
      <c r="C114" s="72"/>
      <c r="D114" s="72"/>
      <c r="E114" s="72"/>
      <c r="F114" s="72"/>
      <c r="G114" s="72"/>
      <c r="H114" s="72"/>
      <c r="I114" s="72"/>
      <c r="J114" s="72"/>
      <c r="K114" s="100"/>
      <c r="L114" s="72"/>
      <c r="M114" s="72"/>
      <c r="N114" s="72"/>
      <c r="O114" s="72"/>
      <c r="P114" s="72"/>
      <c r="Q114" s="72"/>
      <c r="R114" s="72"/>
      <c r="S114" s="72"/>
      <c r="T114" s="100"/>
      <c r="U114" s="72"/>
      <c r="V114" s="72"/>
      <c r="W114" s="72"/>
      <c r="X114" s="72"/>
      <c r="Y114" s="72"/>
      <c r="Z114" s="72"/>
      <c r="AA114" s="72"/>
      <c r="AB114" s="101"/>
    </row>
    <row r="115" spans="2:28" s="360" customFormat="1">
      <c r="B115" s="100"/>
      <c r="C115" s="72"/>
      <c r="D115" s="72"/>
      <c r="E115" s="72"/>
      <c r="F115" s="72"/>
      <c r="G115" s="72"/>
      <c r="H115" s="72"/>
      <c r="I115" s="72"/>
      <c r="J115" s="72"/>
      <c r="K115" s="100"/>
      <c r="L115" s="72"/>
      <c r="M115" s="72"/>
      <c r="N115" s="72"/>
      <c r="O115" s="72"/>
      <c r="P115" s="72"/>
      <c r="Q115" s="72"/>
      <c r="R115" s="72"/>
      <c r="S115" s="72"/>
      <c r="T115" s="100"/>
      <c r="U115" s="72"/>
      <c r="V115" s="72"/>
      <c r="W115" s="72"/>
      <c r="X115" s="72"/>
      <c r="Y115" s="72"/>
      <c r="Z115" s="72"/>
      <c r="AA115" s="72"/>
      <c r="AB115" s="101"/>
    </row>
    <row r="116" spans="2:28" s="360" customFormat="1">
      <c r="B116" s="100"/>
      <c r="C116" s="72"/>
      <c r="D116" s="72"/>
      <c r="E116" s="72"/>
      <c r="F116" s="72"/>
      <c r="G116" s="72"/>
      <c r="H116" s="72"/>
      <c r="I116" s="72"/>
      <c r="J116" s="72"/>
      <c r="K116" s="100"/>
      <c r="L116" s="72"/>
      <c r="M116" s="72"/>
      <c r="N116" s="72"/>
      <c r="O116" s="72"/>
      <c r="P116" s="72"/>
      <c r="Q116" s="72"/>
      <c r="R116" s="72"/>
      <c r="S116" s="72"/>
      <c r="T116" s="100"/>
      <c r="U116" s="72"/>
      <c r="V116" s="72"/>
      <c r="W116" s="72"/>
      <c r="X116" s="72"/>
      <c r="Y116" s="72"/>
      <c r="Z116" s="72"/>
      <c r="AA116" s="72"/>
      <c r="AB116" s="101"/>
    </row>
    <row r="117" spans="2:28" s="360" customFormat="1">
      <c r="B117" s="100"/>
      <c r="C117" s="72"/>
      <c r="D117" s="72"/>
      <c r="E117" s="72"/>
      <c r="F117" s="72"/>
      <c r="G117" s="72"/>
      <c r="H117" s="72"/>
      <c r="I117" s="72"/>
      <c r="J117" s="72"/>
      <c r="K117" s="100"/>
      <c r="L117" s="72"/>
      <c r="M117" s="72"/>
      <c r="N117" s="72"/>
      <c r="O117" s="72"/>
      <c r="P117" s="72"/>
      <c r="Q117" s="72"/>
      <c r="R117" s="72"/>
      <c r="S117" s="72"/>
      <c r="T117" s="100"/>
      <c r="U117" s="72"/>
      <c r="V117" s="72"/>
      <c r="W117" s="72"/>
      <c r="X117" s="72"/>
      <c r="Y117" s="72"/>
      <c r="Z117" s="72"/>
      <c r="AA117" s="72"/>
      <c r="AB117" s="101"/>
    </row>
    <row r="118" spans="2:28" s="360" customFormat="1">
      <c r="B118" s="100"/>
      <c r="C118" s="72"/>
      <c r="D118" s="72"/>
      <c r="E118" s="72"/>
      <c r="F118" s="72"/>
      <c r="G118" s="72"/>
      <c r="H118" s="72"/>
      <c r="I118" s="72"/>
      <c r="J118" s="72"/>
      <c r="K118" s="100"/>
      <c r="L118" s="72"/>
      <c r="M118" s="72"/>
      <c r="N118" s="72"/>
      <c r="O118" s="72"/>
      <c r="P118" s="72"/>
      <c r="Q118" s="72"/>
      <c r="R118" s="72"/>
      <c r="S118" s="72"/>
      <c r="T118" s="100"/>
      <c r="U118" s="72"/>
      <c r="V118" s="72"/>
      <c r="W118" s="72"/>
      <c r="X118" s="72"/>
      <c r="Y118" s="72"/>
      <c r="Z118" s="72"/>
      <c r="AA118" s="72"/>
      <c r="AB118" s="101"/>
    </row>
    <row r="119" spans="2:28" s="360" customFormat="1">
      <c r="B119" s="100"/>
      <c r="C119" s="72"/>
      <c r="D119" s="72"/>
      <c r="E119" s="72"/>
      <c r="F119" s="72"/>
      <c r="G119" s="72"/>
      <c r="H119" s="72"/>
      <c r="I119" s="72"/>
      <c r="J119" s="72"/>
      <c r="K119" s="100"/>
      <c r="L119" s="72"/>
      <c r="M119" s="72"/>
      <c r="N119" s="72"/>
      <c r="O119" s="72"/>
      <c r="P119" s="72"/>
      <c r="Q119" s="72"/>
      <c r="R119" s="72"/>
      <c r="S119" s="72"/>
      <c r="T119" s="100"/>
      <c r="U119" s="72"/>
      <c r="V119" s="72"/>
      <c r="W119" s="72"/>
      <c r="X119" s="72"/>
      <c r="Y119" s="72"/>
      <c r="Z119" s="72"/>
      <c r="AA119" s="72"/>
      <c r="AB119" s="101"/>
    </row>
    <row r="120" spans="2:28" s="360" customFormat="1">
      <c r="B120" s="107"/>
      <c r="C120" s="108"/>
      <c r="D120" s="108"/>
      <c r="E120" s="108"/>
      <c r="F120" s="108"/>
      <c r="G120" s="108"/>
      <c r="H120" s="108"/>
      <c r="I120" s="108"/>
      <c r="J120" s="108"/>
      <c r="K120" s="107"/>
      <c r="L120" s="108"/>
      <c r="M120" s="108"/>
      <c r="N120" s="108"/>
      <c r="O120" s="108"/>
      <c r="P120" s="108"/>
      <c r="Q120" s="108"/>
      <c r="R120" s="108"/>
      <c r="S120" s="108"/>
      <c r="T120" s="107"/>
      <c r="U120" s="108"/>
      <c r="V120" s="108"/>
      <c r="W120" s="108"/>
      <c r="X120" s="108"/>
      <c r="Y120" s="108"/>
      <c r="Z120" s="108"/>
      <c r="AA120" s="108"/>
      <c r="AB120" s="180"/>
    </row>
    <row r="121" spans="2:28" s="360" customFormat="1"/>
    <row r="122" spans="2:28" s="360" customFormat="1"/>
    <row r="123" spans="2:28" s="360" customFormat="1"/>
    <row r="124" spans="2:28" s="360" customFormat="1"/>
    <row r="125" spans="2:28" s="360" customFormat="1"/>
    <row r="126" spans="2:28" s="360" customFormat="1"/>
    <row r="127" spans="2:28" s="360" customFormat="1"/>
    <row r="128" spans="2:28" s="360" customFormat="1"/>
    <row r="129" s="360" customFormat="1"/>
    <row r="130" s="360" customFormat="1"/>
    <row r="131" s="360" customFormat="1"/>
    <row r="132" s="360" customFormat="1"/>
    <row r="133" s="360" customFormat="1"/>
    <row r="134" s="360" customFormat="1"/>
    <row r="135" s="360" customFormat="1"/>
    <row r="136" s="360" customFormat="1"/>
    <row r="137" s="360" customFormat="1"/>
    <row r="138" s="360" customFormat="1"/>
    <row r="139" s="360" customFormat="1"/>
    <row r="140" s="360" customFormat="1"/>
    <row r="141" s="360" customFormat="1"/>
    <row r="142" s="360" customFormat="1"/>
    <row r="143" s="360" customFormat="1"/>
    <row r="144" s="360" customFormat="1"/>
    <row r="145" s="360" customFormat="1"/>
    <row r="146" s="360" customFormat="1"/>
    <row r="147" s="360" customFormat="1"/>
    <row r="148" s="360" customFormat="1"/>
    <row r="149" s="360" customFormat="1"/>
    <row r="150" s="360" customFormat="1"/>
    <row r="151" s="360" customFormat="1"/>
    <row r="152" s="360" customFormat="1"/>
    <row r="153" s="360" customFormat="1"/>
    <row r="154" s="360" customFormat="1"/>
    <row r="155" s="360" customFormat="1"/>
    <row r="156" s="360" customFormat="1"/>
    <row r="157" s="360" customFormat="1"/>
    <row r="158" s="360" customFormat="1"/>
    <row r="159" s="360" customFormat="1"/>
    <row r="160" s="360" customFormat="1"/>
    <row r="161" s="360" customFormat="1"/>
    <row r="162" s="360" customFormat="1"/>
    <row r="163" s="360" customFormat="1"/>
    <row r="164" s="360" customFormat="1"/>
    <row r="165" s="360" customFormat="1"/>
    <row r="166" s="360" customFormat="1"/>
    <row r="167" s="360" customFormat="1"/>
    <row r="168" s="360" customFormat="1"/>
    <row r="169" s="360" customFormat="1"/>
    <row r="170" s="360" customFormat="1"/>
    <row r="171" s="360" customFormat="1"/>
    <row r="172" s="360" customFormat="1"/>
    <row r="173" s="360" customFormat="1"/>
    <row r="174" s="360" customFormat="1"/>
    <row r="175" s="360" customFormat="1"/>
    <row r="176" s="360" customFormat="1"/>
    <row r="177" s="360" customFormat="1"/>
    <row r="178" s="360" customFormat="1"/>
    <row r="179" s="360" customFormat="1"/>
    <row r="180" s="360" customFormat="1"/>
    <row r="181" s="360" customFormat="1"/>
    <row r="182" s="360" customFormat="1"/>
    <row r="183" s="360" customFormat="1"/>
    <row r="184" s="360" customFormat="1"/>
    <row r="185" s="360" customFormat="1"/>
    <row r="186" s="360" customFormat="1"/>
    <row r="187" s="360" customFormat="1"/>
    <row r="188" s="360" customFormat="1"/>
    <row r="189" s="360" customFormat="1"/>
    <row r="190" s="360" customFormat="1"/>
    <row r="191" s="360" customFormat="1"/>
    <row r="192" s="360" customFormat="1"/>
    <row r="193" s="360" customFormat="1"/>
    <row r="194" s="360" customFormat="1"/>
    <row r="195" s="360" customFormat="1"/>
    <row r="196" s="360" customFormat="1"/>
    <row r="197" s="360" customFormat="1"/>
    <row r="198" s="360" customFormat="1"/>
    <row r="199" s="360" customFormat="1"/>
    <row r="200" s="360" customFormat="1"/>
    <row r="201" s="360" customFormat="1"/>
    <row r="202" s="360" customFormat="1"/>
    <row r="203" s="360" customFormat="1"/>
    <row r="204" s="360" customFormat="1"/>
    <row r="205" s="360" customFormat="1"/>
    <row r="206" s="360" customFormat="1"/>
    <row r="207" s="360" customFormat="1"/>
    <row r="208" s="360" customFormat="1"/>
    <row r="209" s="360" customFormat="1"/>
    <row r="210" s="360" customFormat="1"/>
    <row r="211" s="360" customFormat="1"/>
    <row r="212" s="360" customFormat="1"/>
    <row r="213" s="360" customFormat="1"/>
    <row r="214" s="360" customFormat="1"/>
    <row r="215" s="360" customFormat="1"/>
    <row r="216" s="360" customFormat="1"/>
    <row r="217" s="360" customFormat="1"/>
    <row r="218" s="360" customFormat="1"/>
    <row r="219" s="360" customFormat="1"/>
    <row r="220" s="360" customFormat="1"/>
    <row r="221" s="360" customFormat="1"/>
    <row r="222" s="360" customFormat="1"/>
    <row r="223" s="360" customFormat="1"/>
    <row r="224" s="360" customFormat="1"/>
    <row r="225" s="360" customFormat="1"/>
    <row r="226" s="360" customFormat="1"/>
    <row r="227" s="360" customFormat="1"/>
    <row r="228" s="360" customFormat="1"/>
    <row r="229" s="360" customFormat="1"/>
    <row r="230" s="360" customFormat="1"/>
    <row r="231" s="360" customFormat="1"/>
    <row r="232" s="360" customFormat="1"/>
    <row r="233" s="360" customFormat="1"/>
    <row r="234" s="360" customFormat="1"/>
    <row r="235" s="360" customFormat="1"/>
    <row r="236" s="360" customFormat="1"/>
    <row r="237" s="360" customFormat="1"/>
    <row r="238" s="360" customFormat="1"/>
    <row r="239" s="360" customFormat="1"/>
    <row r="240" s="360" customFormat="1"/>
    <row r="241" s="360" customFormat="1"/>
    <row r="242" s="360" customFormat="1"/>
    <row r="243" s="360" customFormat="1"/>
    <row r="244" s="360" customFormat="1"/>
    <row r="245" s="360" customFormat="1"/>
    <row r="246" s="360" customFormat="1"/>
    <row r="247" s="360" customFormat="1"/>
    <row r="248" s="360" customFormat="1"/>
    <row r="249" s="360" customFormat="1"/>
    <row r="250" s="360" customFormat="1"/>
    <row r="251" s="360" customFormat="1"/>
    <row r="252" s="360" customFormat="1"/>
    <row r="253" s="360" customFormat="1"/>
    <row r="254" s="360" customFormat="1"/>
    <row r="255" s="360" customFormat="1"/>
    <row r="256" s="360" customFormat="1"/>
    <row r="257" s="360" customFormat="1"/>
    <row r="258" s="360" customFormat="1"/>
    <row r="259" s="360" customFormat="1"/>
    <row r="260" s="360" customFormat="1"/>
    <row r="261" s="360" customFormat="1"/>
    <row r="262" s="360" customFormat="1"/>
    <row r="263" s="360" customFormat="1"/>
    <row r="264" s="360" customFormat="1"/>
    <row r="265" s="360" customFormat="1"/>
    <row r="266" s="360" customFormat="1"/>
    <row r="267" s="360" customFormat="1"/>
    <row r="268" s="360" customFormat="1"/>
    <row r="269" s="360" customFormat="1"/>
    <row r="270" s="360" customFormat="1"/>
    <row r="271" s="360" customFormat="1"/>
    <row r="272" s="360" customFormat="1"/>
    <row r="273" s="360" customFormat="1"/>
    <row r="274" s="360" customFormat="1"/>
    <row r="275" s="360" customFormat="1"/>
    <row r="276" s="360" customFormat="1"/>
    <row r="277" s="360" customFormat="1"/>
    <row r="278" s="360" customFormat="1"/>
    <row r="279" s="360" customFormat="1"/>
    <row r="280" s="360" customFormat="1"/>
    <row r="281" s="360" customFormat="1"/>
    <row r="282" s="360" customFormat="1"/>
    <row r="283" s="360" customFormat="1"/>
    <row r="284" s="360" customFormat="1"/>
    <row r="285" s="360" customFormat="1"/>
    <row r="286" s="360" customFormat="1"/>
    <row r="287" s="360" customFormat="1"/>
    <row r="288" s="360" customFormat="1"/>
    <row r="289" s="360" customFormat="1"/>
    <row r="290" s="360" customFormat="1"/>
    <row r="291" s="360" customFormat="1"/>
    <row r="292" s="360" customFormat="1"/>
    <row r="293" s="360" customFormat="1"/>
    <row r="294" s="360" customFormat="1"/>
    <row r="295" s="360" customFormat="1"/>
    <row r="296" s="360" customFormat="1"/>
    <row r="297" s="360" customFormat="1"/>
    <row r="298" s="360" customFormat="1"/>
    <row r="299" s="360" customFormat="1"/>
    <row r="300" s="360" customFormat="1"/>
    <row r="301" s="360" customFormat="1"/>
    <row r="302" s="360" customFormat="1"/>
    <row r="303" s="360" customFormat="1"/>
    <row r="304" s="360" customFormat="1"/>
    <row r="305" s="360" customFormat="1"/>
    <row r="306" s="360" customFormat="1"/>
    <row r="307" s="360" customFormat="1"/>
    <row r="308" s="360" customFormat="1"/>
    <row r="309" s="360" customFormat="1"/>
    <row r="310" s="360" customFormat="1"/>
    <row r="311" s="360" customFormat="1"/>
    <row r="312" s="360" customFormat="1"/>
    <row r="313" s="360" customFormat="1"/>
    <row r="314" s="360" customFormat="1"/>
    <row r="315" s="360" customFormat="1"/>
    <row r="316" s="360" customFormat="1"/>
    <row r="317" s="360" customFormat="1"/>
    <row r="318" s="360" customFormat="1"/>
    <row r="319" s="360" customFormat="1"/>
    <row r="320" s="360" customFormat="1"/>
    <row r="321" s="360" customFormat="1"/>
    <row r="322" s="360" customFormat="1"/>
    <row r="323" s="360" customFormat="1"/>
    <row r="324" s="360" customFormat="1"/>
    <row r="325" s="360" customFormat="1"/>
    <row r="326" s="360" customFormat="1"/>
    <row r="327" s="360" customFormat="1"/>
    <row r="328" s="360" customFormat="1"/>
    <row r="329" s="360" customFormat="1"/>
    <row r="330" s="360" customFormat="1"/>
    <row r="331" s="360" customFormat="1"/>
    <row r="332" s="360" customFormat="1"/>
    <row r="333" s="360" customFormat="1"/>
    <row r="334" s="360" customFormat="1"/>
    <row r="335" s="360" customFormat="1"/>
    <row r="336" s="360" customFormat="1"/>
    <row r="337" s="360" customFormat="1"/>
    <row r="338" s="360" customFormat="1"/>
    <row r="339" s="360" customFormat="1"/>
    <row r="340" s="360" customFormat="1"/>
    <row r="341" s="360" customFormat="1"/>
    <row r="342" s="360" customFormat="1"/>
    <row r="343" s="360" customFormat="1"/>
    <row r="344" s="360" customFormat="1"/>
    <row r="345" s="360" customFormat="1"/>
    <row r="346" s="360" customFormat="1"/>
    <row r="347" s="360" customFormat="1"/>
    <row r="348" s="360" customFormat="1"/>
    <row r="349" s="360" customFormat="1"/>
    <row r="350" s="360" customFormat="1"/>
    <row r="351" s="360" customFormat="1"/>
    <row r="352" s="360" customFormat="1"/>
    <row r="353" s="360" customFormat="1"/>
    <row r="354" s="360" customFormat="1"/>
    <row r="355" s="360" customFormat="1"/>
    <row r="356" s="360" customFormat="1"/>
    <row r="357" s="360" customFormat="1"/>
    <row r="358" s="360" customFormat="1"/>
    <row r="359" s="360" customFormat="1"/>
    <row r="360" s="360" customFormat="1"/>
    <row r="361" s="360" customFormat="1"/>
    <row r="362" s="360" customFormat="1"/>
    <row r="363" s="360" customFormat="1"/>
    <row r="364" s="360" customFormat="1"/>
    <row r="365" s="360" customFormat="1"/>
    <row r="366" s="360" customFormat="1"/>
    <row r="367" s="360" customFormat="1"/>
    <row r="368" s="360" customFormat="1"/>
    <row r="369" s="360" customFormat="1"/>
    <row r="370" s="360" customFormat="1"/>
    <row r="371" s="360" customFormat="1"/>
    <row r="372" s="360" customFormat="1"/>
    <row r="373" s="360" customFormat="1"/>
    <row r="374" s="360" customFormat="1"/>
    <row r="375" s="360" customFormat="1"/>
    <row r="376" s="360" customFormat="1"/>
    <row r="377" s="360" customFormat="1"/>
    <row r="378" s="360" customFormat="1"/>
    <row r="379" s="360" customFormat="1"/>
    <row r="380" s="360" customFormat="1"/>
    <row r="381" s="360" customFormat="1"/>
    <row r="382" s="360" customFormat="1"/>
    <row r="383" s="360" customFormat="1"/>
    <row r="384" s="360" customFormat="1"/>
    <row r="385" s="360" customFormat="1"/>
    <row r="386" s="360" customFormat="1"/>
    <row r="387" s="360" customFormat="1"/>
    <row r="388" s="360" customFormat="1"/>
    <row r="389" s="360" customFormat="1"/>
    <row r="390" s="360" customFormat="1"/>
    <row r="391" s="360" customFormat="1"/>
    <row r="392" s="360" customFormat="1"/>
    <row r="393" s="360" customFormat="1"/>
    <row r="394" s="360" customFormat="1"/>
    <row r="395" s="360" customFormat="1"/>
    <row r="396" s="360" customFormat="1"/>
    <row r="397" s="360" customFormat="1"/>
    <row r="398" s="360" customFormat="1"/>
    <row r="399" s="360" customFormat="1"/>
    <row r="400" s="360" customFormat="1"/>
    <row r="401" s="360" customFormat="1"/>
    <row r="402" s="360" customFormat="1"/>
    <row r="403" s="360" customFormat="1"/>
    <row r="404" s="360" customFormat="1"/>
    <row r="405" s="360" customFormat="1"/>
    <row r="406" s="360" customFormat="1"/>
    <row r="407" s="360" customFormat="1"/>
    <row r="408" s="360" customFormat="1"/>
    <row r="409" s="360" customFormat="1"/>
    <row r="410" s="360" customFormat="1"/>
    <row r="411" s="360" customFormat="1"/>
    <row r="412" s="360" customFormat="1"/>
    <row r="413" s="360" customFormat="1"/>
    <row r="414" s="360" customFormat="1"/>
    <row r="415" s="360" customFormat="1"/>
    <row r="416" s="360" customFormat="1"/>
    <row r="417" s="360" customFormat="1"/>
    <row r="418" s="360" customFormat="1"/>
    <row r="419" s="360" customFormat="1"/>
    <row r="420" s="360" customFormat="1"/>
    <row r="421" s="360" customFormat="1"/>
    <row r="422" s="360" customFormat="1"/>
    <row r="423" s="360" customFormat="1"/>
    <row r="424" s="360" customFormat="1"/>
    <row r="425" s="360" customFormat="1"/>
    <row r="426" s="360" customFormat="1"/>
    <row r="427" s="360" customFormat="1"/>
    <row r="428" s="360" customFormat="1"/>
    <row r="429" s="360" customFormat="1"/>
    <row r="430" s="360" customFormat="1"/>
    <row r="431" s="360" customFormat="1"/>
    <row r="432" s="360" customFormat="1"/>
    <row r="433" s="360" customFormat="1"/>
    <row r="434" s="360" customFormat="1"/>
    <row r="435" s="360" customFormat="1"/>
    <row r="436" s="360" customFormat="1"/>
    <row r="437" s="360" customFormat="1"/>
    <row r="438" s="360" customFormat="1"/>
    <row r="439" s="360" customFormat="1"/>
    <row r="440" s="360" customFormat="1"/>
    <row r="441" s="360" customFormat="1"/>
    <row r="442" s="360" customFormat="1"/>
    <row r="443" s="360" customFormat="1"/>
    <row r="444" s="360" customFormat="1"/>
    <row r="445" s="360" customFormat="1"/>
    <row r="446" s="360" customFormat="1"/>
    <row r="447" s="360" customFormat="1"/>
    <row r="448" s="360" customFormat="1"/>
    <row r="449" s="360" customFormat="1"/>
    <row r="450" s="360" customFormat="1"/>
    <row r="451" s="360" customFormat="1"/>
    <row r="452" s="360" customFormat="1"/>
    <row r="453" s="360" customFormat="1"/>
    <row r="454" s="360" customFormat="1"/>
    <row r="455" s="360" customFormat="1"/>
    <row r="456" s="360" customFormat="1"/>
    <row r="457" s="360" customFormat="1"/>
    <row r="458" s="360" customFormat="1"/>
    <row r="459" s="360" customFormat="1"/>
    <row r="460" s="360" customFormat="1"/>
    <row r="461" s="360" customFormat="1"/>
    <row r="462" s="360" customFormat="1"/>
    <row r="463" s="360" customFormat="1"/>
    <row r="464" s="360" customFormat="1"/>
    <row r="465" s="360" customFormat="1"/>
    <row r="466" s="360" customFormat="1"/>
    <row r="467" s="360" customFormat="1"/>
    <row r="468" s="360" customFormat="1"/>
    <row r="469" s="360" customFormat="1"/>
    <row r="470" s="360" customFormat="1"/>
    <row r="471" s="360" customFormat="1"/>
    <row r="472" s="360" customFormat="1"/>
    <row r="473" s="360" customFormat="1"/>
    <row r="474" s="360" customFormat="1"/>
    <row r="475" s="360" customFormat="1"/>
    <row r="476" s="360" customFormat="1"/>
    <row r="477" s="360" customFormat="1"/>
    <row r="478" s="360" customFormat="1"/>
    <row r="479" s="360" customFormat="1"/>
    <row r="480" s="360" customFormat="1"/>
    <row r="481" s="360" customFormat="1"/>
    <row r="482" s="360" customFormat="1"/>
    <row r="483" s="360" customFormat="1"/>
    <row r="484" s="360" customFormat="1"/>
    <row r="485" s="360" customFormat="1"/>
    <row r="486" s="360" customFormat="1"/>
    <row r="487" s="360" customFormat="1"/>
    <row r="488" s="360" customFormat="1"/>
    <row r="489" s="360" customFormat="1"/>
    <row r="490" s="360" customFormat="1"/>
    <row r="491" s="360" customFormat="1"/>
    <row r="492" s="360" customFormat="1"/>
    <row r="493" s="360" customFormat="1"/>
    <row r="494" s="360" customFormat="1"/>
    <row r="495" s="360" customFormat="1"/>
    <row r="496" s="360" customFormat="1"/>
    <row r="497" s="360" customFormat="1"/>
    <row r="498" s="360" customFormat="1"/>
    <row r="499" s="360" customFormat="1"/>
    <row r="500" s="360" customFormat="1"/>
    <row r="501" s="360" customFormat="1"/>
    <row r="502" s="360" customFormat="1"/>
    <row r="503" s="360" customFormat="1"/>
    <row r="504" s="360" customFormat="1"/>
    <row r="505" s="360" customFormat="1"/>
    <row r="506" s="360" customFormat="1"/>
    <row r="507" s="360" customFormat="1"/>
    <row r="508" s="360" customFormat="1"/>
    <row r="509" s="360" customFormat="1"/>
    <row r="510" s="360" customFormat="1"/>
    <row r="511" s="360" customFormat="1"/>
    <row r="512" s="360" customFormat="1"/>
    <row r="513" s="360" customFormat="1"/>
    <row r="514" s="360" customFormat="1"/>
    <row r="515" s="360" customFormat="1"/>
    <row r="516" s="360" customFormat="1"/>
    <row r="517" s="360" customFormat="1"/>
    <row r="518" s="360" customFormat="1"/>
    <row r="519" s="360" customFormat="1"/>
    <row r="520" s="360" customFormat="1"/>
    <row r="521" s="360" customFormat="1"/>
    <row r="522" s="360" customFormat="1"/>
    <row r="523" s="360" customFormat="1"/>
    <row r="524" s="360" customFormat="1"/>
    <row r="525" s="360" customFormat="1"/>
    <row r="526" s="360" customFormat="1"/>
    <row r="527" s="360" customFormat="1"/>
    <row r="528" s="360" customFormat="1"/>
    <row r="529" s="360" customFormat="1"/>
    <row r="530" s="360" customFormat="1"/>
    <row r="531" s="360" customFormat="1"/>
    <row r="532" s="360" customFormat="1"/>
    <row r="533" s="360" customFormat="1"/>
    <row r="534" s="360" customFormat="1"/>
    <row r="535" s="360" customFormat="1"/>
    <row r="536" s="360" customFormat="1"/>
    <row r="537" s="360" customFormat="1"/>
    <row r="538" s="360" customFormat="1"/>
    <row r="539" s="360" customFormat="1"/>
    <row r="540" s="360" customFormat="1"/>
    <row r="541" s="360" customFormat="1"/>
    <row r="542" s="360" customFormat="1"/>
    <row r="543" s="360" customFormat="1"/>
    <row r="544" s="360" customFormat="1"/>
    <row r="545" s="360" customFormat="1"/>
    <row r="546" s="360" customFormat="1"/>
    <row r="547" s="360" customFormat="1"/>
    <row r="548" s="360" customFormat="1"/>
    <row r="549" s="360" customFormat="1"/>
    <row r="550" s="360" customFormat="1"/>
    <row r="551" s="360" customFormat="1"/>
    <row r="552" s="360" customFormat="1"/>
    <row r="553" s="360" customFormat="1"/>
    <row r="554" s="360" customFormat="1"/>
    <row r="555" s="360" customFormat="1"/>
    <row r="556" s="360" customFormat="1"/>
    <row r="557" s="360" customFormat="1"/>
    <row r="558" s="360" customFormat="1"/>
    <row r="559" s="360" customFormat="1"/>
    <row r="560" s="360" customFormat="1"/>
    <row r="561" s="360" customFormat="1"/>
    <row r="562" s="360" customFormat="1"/>
    <row r="563" s="360" customFormat="1"/>
    <row r="564" s="360" customFormat="1"/>
    <row r="565" s="360" customFormat="1"/>
    <row r="566" s="360" customFormat="1"/>
    <row r="567" s="360" customFormat="1"/>
    <row r="568" s="360" customFormat="1"/>
    <row r="569" s="360" customFormat="1"/>
    <row r="570" s="360" customFormat="1"/>
    <row r="571" s="360" customFormat="1"/>
    <row r="572" s="360" customFormat="1"/>
    <row r="573" s="360" customFormat="1"/>
    <row r="574" s="360" customFormat="1"/>
    <row r="575" s="360" customFormat="1"/>
    <row r="576" s="360" customFormat="1"/>
    <row r="577" s="360" customFormat="1"/>
    <row r="578" s="360" customFormat="1"/>
    <row r="579" s="360" customFormat="1"/>
    <row r="580" s="360" customFormat="1"/>
    <row r="581" s="360" customFormat="1"/>
    <row r="582" s="360" customFormat="1"/>
    <row r="583" s="360" customFormat="1"/>
    <row r="584" s="360" customFormat="1"/>
    <row r="585" s="360" customFormat="1"/>
    <row r="586" s="360" customFormat="1"/>
    <row r="587" s="360" customFormat="1"/>
    <row r="588" s="360" customFormat="1"/>
    <row r="589" s="360" customFormat="1"/>
    <row r="590" s="360" customFormat="1"/>
    <row r="591" s="360" customFormat="1"/>
    <row r="592" s="360" customFormat="1"/>
    <row r="593" s="360" customFormat="1"/>
    <row r="594" s="360" customFormat="1"/>
    <row r="595" s="360" customFormat="1"/>
    <row r="596" s="360" customFormat="1"/>
    <row r="597" s="360" customFormat="1"/>
    <row r="598" s="360" customFormat="1"/>
    <row r="599" s="360" customFormat="1"/>
    <row r="600" s="360" customFormat="1"/>
    <row r="601" s="360" customFormat="1"/>
    <row r="602" s="360" customFormat="1"/>
    <row r="603" s="360" customFormat="1"/>
    <row r="604" s="360" customFormat="1"/>
    <row r="605" s="360" customFormat="1"/>
    <row r="606" s="360" customFormat="1"/>
    <row r="607" s="360" customFormat="1"/>
    <row r="608" s="360" customFormat="1"/>
    <row r="609" s="360" customFormat="1"/>
    <row r="610" s="360" customFormat="1"/>
    <row r="611" s="360" customFormat="1"/>
    <row r="612" s="360" customFormat="1"/>
    <row r="613" s="360" customFormat="1"/>
    <row r="614" s="360" customFormat="1"/>
    <row r="615" s="360" customFormat="1"/>
    <row r="616" s="360" customFormat="1"/>
    <row r="617" s="360" customFormat="1"/>
    <row r="618" s="360" customFormat="1"/>
    <row r="619" s="360" customFormat="1"/>
    <row r="620" s="360" customFormat="1"/>
    <row r="621" s="360" customFormat="1"/>
    <row r="622" s="360" customFormat="1"/>
    <row r="623" s="360" customFormat="1"/>
    <row r="624" s="360" customFormat="1"/>
    <row r="625" s="360" customFormat="1"/>
    <row r="626" s="360" customFormat="1"/>
    <row r="627" s="360" customFormat="1"/>
    <row r="628" s="360" customFormat="1"/>
    <row r="629" s="360" customFormat="1"/>
    <row r="630" s="360" customFormat="1"/>
    <row r="631" s="360" customFormat="1"/>
    <row r="632" s="360" customFormat="1"/>
    <row r="633" s="360" customFormat="1"/>
    <row r="634" s="360" customFormat="1"/>
    <row r="635" s="360" customFormat="1"/>
    <row r="636" s="360" customFormat="1"/>
    <row r="637" s="360" customFormat="1"/>
    <row r="638" s="360" customFormat="1"/>
    <row r="639" s="360" customFormat="1"/>
    <row r="640" s="360" customFormat="1"/>
    <row r="641" s="360" customFormat="1"/>
    <row r="642" s="360" customFormat="1"/>
    <row r="643" s="360" customFormat="1"/>
    <row r="644" s="360" customFormat="1"/>
    <row r="645" s="360" customFormat="1"/>
    <row r="646" s="360" customFormat="1"/>
    <row r="647" s="360" customFormat="1"/>
    <row r="648" s="360" customFormat="1"/>
    <row r="649" s="360" customFormat="1"/>
    <row r="650" s="360" customFormat="1"/>
    <row r="651" s="360" customFormat="1"/>
    <row r="652" s="360" customFormat="1"/>
    <row r="653" s="360" customFormat="1"/>
    <row r="654" s="360" customFormat="1"/>
    <row r="655" s="360" customFormat="1"/>
    <row r="656" s="360" customFormat="1"/>
    <row r="657" s="360" customFormat="1"/>
    <row r="658" s="360" customFormat="1"/>
    <row r="659" s="360" customFormat="1"/>
    <row r="660" s="360" customFormat="1"/>
    <row r="661" s="360" customFormat="1"/>
    <row r="662" s="360" customFormat="1"/>
    <row r="663" s="360" customFormat="1"/>
    <row r="664" s="360" customFormat="1"/>
    <row r="665" s="360" customFormat="1"/>
    <row r="666" s="360" customFormat="1"/>
    <row r="667" s="360" customFormat="1"/>
    <row r="668" s="360" customFormat="1"/>
    <row r="669" s="360" customFormat="1"/>
    <row r="670" s="360" customFormat="1"/>
    <row r="671" s="360" customFormat="1"/>
    <row r="672" s="360" customFormat="1"/>
    <row r="673" s="360" customFormat="1"/>
    <row r="674" s="360" customFormat="1"/>
    <row r="675" s="360" customFormat="1"/>
    <row r="676" s="360" customFormat="1"/>
    <row r="677" s="360" customFormat="1"/>
    <row r="678" s="360" customFormat="1"/>
    <row r="679" s="360" customFormat="1"/>
    <row r="680" s="360" customFormat="1"/>
    <row r="681" s="360" customFormat="1"/>
    <row r="682" s="360" customFormat="1"/>
    <row r="683" s="360" customFormat="1"/>
    <row r="684" s="360" customFormat="1"/>
    <row r="685" s="360" customFormat="1"/>
    <row r="686" s="360" customFormat="1"/>
    <row r="687" s="360" customFormat="1"/>
    <row r="688" s="360" customFormat="1"/>
    <row r="689" s="360" customFormat="1"/>
    <row r="690" s="360" customFormat="1"/>
    <row r="691" s="360" customFormat="1"/>
    <row r="692" s="360" customFormat="1"/>
    <row r="693" s="360" customFormat="1"/>
    <row r="694" s="360" customFormat="1"/>
    <row r="695" s="360" customFormat="1"/>
    <row r="696" s="360" customFormat="1"/>
    <row r="697" s="360" customFormat="1"/>
    <row r="698" s="360" customFormat="1"/>
    <row r="699" s="360" customFormat="1"/>
    <row r="700" s="360" customFormat="1"/>
    <row r="701" s="360" customFormat="1"/>
    <row r="702" s="360" customFormat="1"/>
    <row r="703" s="360" customFormat="1"/>
    <row r="704" s="360" customFormat="1"/>
    <row r="705" s="360" customFormat="1"/>
    <row r="706" s="360" customFormat="1"/>
    <row r="707" s="360" customFormat="1"/>
    <row r="708" s="360" customFormat="1"/>
    <row r="709" s="360" customFormat="1"/>
    <row r="710" s="360" customFormat="1"/>
    <row r="711" s="360" customFormat="1"/>
    <row r="712" s="360" customFormat="1"/>
    <row r="713" s="360" customFormat="1"/>
    <row r="714" s="360" customFormat="1"/>
    <row r="715" s="360" customFormat="1"/>
    <row r="716" s="360" customFormat="1"/>
    <row r="717" s="360" customFormat="1"/>
    <row r="718" s="360" customFormat="1"/>
    <row r="719" s="360" customFormat="1"/>
    <row r="720" s="360" customFormat="1"/>
    <row r="721" s="360" customFormat="1"/>
    <row r="722" s="360" customFormat="1"/>
    <row r="723" s="360" customFormat="1"/>
    <row r="724" s="360" customFormat="1"/>
    <row r="725" s="360" customFormat="1"/>
    <row r="726" s="360" customFormat="1"/>
    <row r="727" s="360" customFormat="1"/>
    <row r="728" s="360" customFormat="1"/>
    <row r="729" s="360" customFormat="1"/>
    <row r="730" s="360" customFormat="1"/>
    <row r="731" s="360" customFormat="1"/>
    <row r="732" s="360" customFormat="1"/>
    <row r="733" s="360" customFormat="1"/>
    <row r="734" s="360" customFormat="1"/>
    <row r="735" s="360" customFormat="1"/>
    <row r="736" s="360" customFormat="1"/>
    <row r="737" s="360" customFormat="1"/>
    <row r="738" s="360" customFormat="1"/>
    <row r="739" s="360" customFormat="1"/>
    <row r="740" s="360" customFormat="1"/>
    <row r="741" s="360" customFormat="1"/>
    <row r="742" s="360" customFormat="1"/>
    <row r="743" s="360" customFormat="1"/>
    <row r="744" s="360" customFormat="1"/>
    <row r="745" s="360" customFormat="1"/>
    <row r="746" s="360" customFormat="1"/>
    <row r="747" s="360" customFormat="1"/>
    <row r="748" s="360" customFormat="1"/>
    <row r="749" s="360" customFormat="1"/>
    <row r="750" s="360" customFormat="1"/>
    <row r="751" s="360" customFormat="1"/>
    <row r="752" s="360" customFormat="1"/>
    <row r="753" s="360" customFormat="1"/>
    <row r="754" s="360" customFormat="1"/>
    <row r="755" s="360" customFormat="1"/>
    <row r="756" s="360" customFormat="1"/>
    <row r="757" s="360" customFormat="1"/>
    <row r="758" s="360" customFormat="1"/>
    <row r="759" s="360" customFormat="1"/>
    <row r="760" s="360" customFormat="1"/>
    <row r="761" s="360" customFormat="1"/>
    <row r="762" s="360" customFormat="1"/>
    <row r="763" s="360" customFormat="1"/>
    <row r="764" s="360" customFormat="1"/>
    <row r="765" s="360" customFormat="1"/>
    <row r="766" s="360" customFormat="1"/>
    <row r="767" s="360" customFormat="1"/>
    <row r="768" s="360" customFormat="1"/>
    <row r="769" s="360" customFormat="1"/>
    <row r="770" s="360" customFormat="1"/>
    <row r="771" s="360" customFormat="1"/>
    <row r="772" s="360" customFormat="1"/>
    <row r="773" s="360" customFormat="1"/>
    <row r="774" s="360" customFormat="1"/>
    <row r="775" s="360" customFormat="1"/>
    <row r="776" s="360" customFormat="1"/>
    <row r="777" s="360" customFormat="1"/>
    <row r="778" s="360" customFormat="1"/>
    <row r="779" s="360" customFormat="1"/>
    <row r="780" s="360" customFormat="1"/>
    <row r="781" s="360" customFormat="1"/>
    <row r="782" s="360" customFormat="1"/>
    <row r="783" s="360" customFormat="1"/>
    <row r="784" s="360" customFormat="1"/>
    <row r="785" s="360" customFormat="1"/>
    <row r="786" s="360" customFormat="1"/>
    <row r="787" s="360" customFormat="1"/>
    <row r="788" s="360" customFormat="1"/>
    <row r="789" s="360" customFormat="1"/>
    <row r="790" s="360" customFormat="1"/>
    <row r="791" s="360" customFormat="1"/>
    <row r="792" s="360" customFormat="1"/>
    <row r="793" s="360" customFormat="1"/>
    <row r="794" s="360" customFormat="1"/>
    <row r="795" s="360" customFormat="1"/>
    <row r="796" s="360" customFormat="1"/>
    <row r="797" s="360" customFormat="1"/>
    <row r="798" s="360" customFormat="1"/>
    <row r="799" s="360" customFormat="1"/>
    <row r="800" s="360" customFormat="1"/>
    <row r="801" s="360" customFormat="1"/>
    <row r="802" s="360" customFormat="1"/>
    <row r="803" s="360" customFormat="1"/>
    <row r="804" s="360" customFormat="1"/>
    <row r="805" s="360" customFormat="1"/>
    <row r="806" s="360" customFormat="1"/>
    <row r="807" s="360" customFormat="1"/>
    <row r="808" s="360" customFormat="1"/>
    <row r="809" s="360" customFormat="1"/>
    <row r="810" s="360" customFormat="1"/>
    <row r="811" s="360" customFormat="1"/>
    <row r="812" s="360" customFormat="1"/>
    <row r="813" s="360" customFormat="1"/>
    <row r="814" s="360" customFormat="1"/>
    <row r="815" s="360" customFormat="1"/>
    <row r="816" s="360" customFormat="1"/>
    <row r="817" s="360" customFormat="1"/>
    <row r="818" s="360" customFormat="1"/>
    <row r="819" s="360" customFormat="1"/>
    <row r="820" s="360" customFormat="1"/>
    <row r="821" s="360" customFormat="1"/>
    <row r="822" s="360" customFormat="1"/>
    <row r="823" s="360" customFormat="1"/>
    <row r="824" s="360" customFormat="1"/>
    <row r="825" s="360" customFormat="1"/>
    <row r="826" s="360" customFormat="1"/>
    <row r="827" s="360" customFormat="1"/>
    <row r="828" s="360" customFormat="1"/>
    <row r="829" s="360" customFormat="1"/>
    <row r="830" s="360" customFormat="1"/>
    <row r="831" s="360" customFormat="1"/>
    <row r="832" s="360" customFormat="1"/>
    <row r="833" s="360" customFormat="1"/>
    <row r="834" s="360" customFormat="1"/>
    <row r="835" s="360" customFormat="1"/>
    <row r="836" s="360" customFormat="1"/>
    <row r="837" s="360" customFormat="1"/>
    <row r="838" s="360" customFormat="1"/>
    <row r="839" s="360" customFormat="1"/>
    <row r="840" s="360" customFormat="1"/>
    <row r="841" s="360" customFormat="1"/>
    <row r="842" s="360" customFormat="1"/>
    <row r="843" s="360" customFormat="1"/>
    <row r="844" s="360" customFormat="1"/>
    <row r="845" s="360" customFormat="1"/>
    <row r="846" s="360" customFormat="1"/>
    <row r="847" s="360" customFormat="1"/>
    <row r="848" s="360" customFormat="1"/>
    <row r="849" s="360" customFormat="1"/>
    <row r="850" s="360" customFormat="1"/>
    <row r="851" s="360" customFormat="1"/>
    <row r="852" s="360" customFormat="1"/>
    <row r="853" s="360" customFormat="1"/>
    <row r="854" s="360" customFormat="1"/>
    <row r="855" s="360" customFormat="1"/>
    <row r="856" s="360" customFormat="1"/>
    <row r="857" s="360" customFormat="1"/>
    <row r="858" s="360" customFormat="1"/>
    <row r="859" s="360" customFormat="1"/>
    <row r="860" s="360" customFormat="1"/>
    <row r="861" s="360" customFormat="1"/>
    <row r="862" s="360" customFormat="1"/>
    <row r="863" s="360" customFormat="1"/>
    <row r="864" s="360" customFormat="1"/>
    <row r="865" s="360" customFormat="1"/>
    <row r="866" s="360" customFormat="1"/>
    <row r="867" s="360" customFormat="1"/>
    <row r="868" s="360" customFormat="1"/>
    <row r="869" s="360" customFormat="1"/>
    <row r="870" s="360" customFormat="1"/>
    <row r="871" s="360" customFormat="1"/>
    <row r="872" s="360" customFormat="1"/>
    <row r="873" s="360" customFormat="1"/>
    <row r="874" s="360" customFormat="1"/>
    <row r="875" s="360" customFormat="1"/>
    <row r="876" s="360" customFormat="1"/>
    <row r="877" s="360" customFormat="1"/>
    <row r="878" s="360" customFormat="1"/>
    <row r="879" s="360" customFormat="1"/>
    <row r="880" s="360" customFormat="1"/>
    <row r="881" s="360" customFormat="1"/>
    <row r="882" s="360" customFormat="1"/>
    <row r="883" s="360" customFormat="1"/>
    <row r="884" s="360" customFormat="1"/>
    <row r="885" s="360" customFormat="1"/>
    <row r="886" s="360" customFormat="1"/>
    <row r="887" s="360" customFormat="1"/>
    <row r="888" s="360" customFormat="1"/>
    <row r="889" s="360" customFormat="1"/>
    <row r="890" s="360" customFormat="1"/>
    <row r="891" s="360" customFormat="1"/>
    <row r="892" s="360" customFormat="1"/>
    <row r="893" s="360" customFormat="1"/>
    <row r="894" s="360" customFormat="1"/>
    <row r="895" s="360" customFormat="1"/>
    <row r="896" s="360" customFormat="1"/>
    <row r="897" s="360" customFormat="1"/>
    <row r="898" s="360" customFormat="1"/>
    <row r="899" s="360" customFormat="1"/>
    <row r="900" s="360" customFormat="1"/>
    <row r="901" s="360" customFormat="1"/>
    <row r="902" s="360" customFormat="1"/>
    <row r="903" s="360" customFormat="1"/>
    <row r="904" s="360" customFormat="1"/>
    <row r="905" s="360" customFormat="1"/>
    <row r="906" s="360" customFormat="1"/>
    <row r="907" s="360" customFormat="1"/>
    <row r="908" s="360" customFormat="1"/>
    <row r="909" s="360" customFormat="1"/>
    <row r="910" s="360" customFormat="1"/>
    <row r="911" s="360" customFormat="1"/>
    <row r="912" s="360" customFormat="1"/>
    <row r="913" s="360" customFormat="1"/>
    <row r="914" s="360" customFormat="1"/>
    <row r="915" s="360" customFormat="1"/>
    <row r="916" s="360" customFormat="1"/>
    <row r="917" s="360" customFormat="1"/>
    <row r="918" s="360" customFormat="1"/>
    <row r="919" s="360" customFormat="1"/>
    <row r="920" s="360" customFormat="1"/>
    <row r="921" s="360" customFormat="1"/>
    <row r="922" s="360" customFormat="1"/>
    <row r="923" s="360" customFormat="1"/>
    <row r="924" s="360" customFormat="1"/>
    <row r="925" s="360" customFormat="1"/>
    <row r="926" s="360" customFormat="1"/>
    <row r="927" s="360" customFormat="1"/>
    <row r="928" s="360" customFormat="1"/>
    <row r="929" s="360" customFormat="1"/>
    <row r="930" s="360" customFormat="1"/>
    <row r="931" s="360" customFormat="1"/>
    <row r="932" s="360" customFormat="1"/>
    <row r="933" s="360" customFormat="1"/>
    <row r="934" s="360" customFormat="1"/>
    <row r="935" s="360" customFormat="1"/>
    <row r="936" s="360" customFormat="1"/>
    <row r="937" s="360" customFormat="1"/>
    <row r="938" s="360" customFormat="1"/>
    <row r="939" s="360" customFormat="1"/>
    <row r="940" s="360" customFormat="1"/>
    <row r="941" s="360" customFormat="1"/>
    <row r="942" s="360" customFormat="1"/>
    <row r="943" s="360" customFormat="1"/>
    <row r="944" s="360" customFormat="1"/>
    <row r="945" s="360" customFormat="1"/>
    <row r="946" s="360" customFormat="1"/>
    <row r="947" s="360" customFormat="1"/>
    <row r="948" s="360" customFormat="1"/>
    <row r="949" s="360" customFormat="1"/>
    <row r="950" s="360" customFormat="1"/>
    <row r="951" s="360" customFormat="1"/>
    <row r="952" s="360" customFormat="1"/>
    <row r="953" s="360" customFormat="1"/>
    <row r="954" s="360" customFormat="1"/>
    <row r="955" s="360" customFormat="1"/>
    <row r="956" s="360" customFormat="1"/>
    <row r="957" s="360" customFormat="1"/>
    <row r="958" s="360" customFormat="1"/>
    <row r="959" s="360" customFormat="1"/>
    <row r="960" s="360" customFormat="1"/>
    <row r="961" s="360" customFormat="1"/>
    <row r="962" s="360" customFormat="1"/>
    <row r="963" s="360" customFormat="1"/>
    <row r="964" s="360" customFormat="1"/>
    <row r="965" s="360" customFormat="1"/>
    <row r="966" s="360" customFormat="1"/>
    <row r="967" s="360" customFormat="1"/>
    <row r="968" s="360" customFormat="1"/>
    <row r="969" s="360" customFormat="1"/>
    <row r="970" s="360" customFormat="1"/>
    <row r="971" s="360" customFormat="1"/>
    <row r="972" s="360" customFormat="1"/>
    <row r="973" s="360" customFormat="1"/>
    <row r="974" s="360" customFormat="1"/>
    <row r="975" s="360" customFormat="1"/>
    <row r="976" s="360" customFormat="1"/>
    <row r="977" s="360" customFormat="1"/>
    <row r="978" s="360" customFormat="1"/>
    <row r="979" s="360" customFormat="1"/>
    <row r="980" s="360" customFormat="1"/>
    <row r="981" s="360" customFormat="1"/>
    <row r="982" s="360" customFormat="1"/>
    <row r="983" s="360" customFormat="1"/>
    <row r="984" s="360" customFormat="1"/>
    <row r="985" s="360" customFormat="1"/>
    <row r="986" s="360" customFormat="1"/>
    <row r="987" s="360" customFormat="1"/>
    <row r="988" s="360" customFormat="1"/>
    <row r="989" s="360" customFormat="1"/>
    <row r="990" s="360" customFormat="1"/>
    <row r="991" s="360" customFormat="1"/>
    <row r="992" s="360" customFormat="1"/>
    <row r="993" s="360" customFormat="1"/>
    <row r="994" s="360" customFormat="1"/>
    <row r="995" s="360" customFormat="1"/>
    <row r="996" s="360" customFormat="1"/>
    <row r="997" s="360" customFormat="1"/>
    <row r="998" s="360" customFormat="1"/>
    <row r="999" s="360" customFormat="1"/>
    <row r="1000" s="360" customFormat="1"/>
    <row r="1001" s="360" customFormat="1"/>
    <row r="1002" s="360" customFormat="1"/>
    <row r="1003" s="360" customFormat="1"/>
    <row r="1004" s="360" customFormat="1"/>
    <row r="1005" s="360" customFormat="1"/>
    <row r="1006" s="360" customFormat="1"/>
    <row r="1007" s="360" customFormat="1"/>
    <row r="1008" s="360" customFormat="1"/>
    <row r="1009" s="360" customFormat="1"/>
    <row r="1010" s="360" customFormat="1"/>
    <row r="1011" s="360" customFormat="1"/>
    <row r="1012" s="360" customFormat="1"/>
    <row r="1013" s="360" customFormat="1"/>
    <row r="1014" s="360" customFormat="1"/>
    <row r="1015" s="360" customFormat="1"/>
    <row r="1016" s="360" customFormat="1"/>
    <row r="1017" s="360" customFormat="1"/>
    <row r="1018" s="360" customFormat="1"/>
    <row r="1019" s="360" customFormat="1"/>
    <row r="1020" s="360" customFormat="1"/>
    <row r="1021" s="360" customFormat="1"/>
    <row r="1022" s="360" customFormat="1"/>
    <row r="1023" s="360" customFormat="1"/>
    <row r="1024" s="360" customFormat="1"/>
    <row r="1025" s="360" customFormat="1"/>
    <row r="1026" s="360" customFormat="1"/>
    <row r="1027" s="360" customFormat="1"/>
    <row r="1028" s="360" customFormat="1"/>
    <row r="1029" s="360" customFormat="1"/>
    <row r="1030" s="360" customFormat="1"/>
    <row r="1031" s="360" customFormat="1"/>
    <row r="1032" s="360" customFormat="1"/>
    <row r="1033" s="360" customFormat="1"/>
    <row r="1034" s="360" customFormat="1"/>
    <row r="1035" s="360" customFormat="1"/>
    <row r="1036" s="360" customFormat="1"/>
    <row r="1037" s="360" customFormat="1"/>
    <row r="1038" s="360" customFormat="1"/>
    <row r="1039" s="360" customFormat="1"/>
    <row r="1040" s="360" customFormat="1"/>
    <row r="1041" s="360" customFormat="1"/>
    <row r="1042" s="360" customFormat="1"/>
    <row r="1043" s="360" customFormat="1"/>
    <row r="1044" s="360" customFormat="1"/>
    <row r="1045" s="360" customFormat="1"/>
    <row r="1046" s="360" customFormat="1"/>
    <row r="1047" s="360" customFormat="1"/>
    <row r="1048" s="360" customFormat="1"/>
    <row r="1049" s="360" customFormat="1"/>
    <row r="1050" s="360" customFormat="1"/>
    <row r="1051" s="360" customFormat="1"/>
    <row r="1052" s="360" customFormat="1"/>
    <row r="1053" s="360" customFormat="1"/>
    <row r="1054" s="360" customFormat="1"/>
    <row r="1055" s="360" customFormat="1"/>
    <row r="1056" s="360" customFormat="1"/>
    <row r="1057" s="360" customFormat="1"/>
    <row r="1058" s="360" customFormat="1"/>
    <row r="1059" s="360" customFormat="1"/>
    <row r="1060" s="360" customFormat="1"/>
    <row r="1061" s="360" customFormat="1"/>
    <row r="1062" s="360" customFormat="1"/>
    <row r="1063" s="360" customFormat="1"/>
    <row r="1064" s="360" customFormat="1"/>
    <row r="1065" s="360" customFormat="1"/>
    <row r="1066" s="360" customFormat="1"/>
    <row r="1067" s="360" customFormat="1"/>
    <row r="1068" s="360" customFormat="1"/>
    <row r="1069" s="360" customFormat="1"/>
    <row r="1070" s="360" customFormat="1"/>
    <row r="1071" s="360" customFormat="1"/>
    <row r="1072" s="360" customFormat="1"/>
    <row r="1073" s="360" customFormat="1"/>
    <row r="1074" s="360" customFormat="1"/>
    <row r="1075" s="360" customFormat="1"/>
    <row r="1076" s="360" customFormat="1"/>
    <row r="1077" s="360" customFormat="1"/>
    <row r="1078" s="360" customFormat="1"/>
    <row r="1079" s="360" customFormat="1"/>
    <row r="1080" s="360" customFormat="1"/>
    <row r="1081" s="360" customFormat="1"/>
    <row r="1082" s="360" customFormat="1"/>
    <row r="1083" s="360" customFormat="1"/>
    <row r="1084" s="360" customFormat="1"/>
    <row r="1085" s="360" customFormat="1"/>
    <row r="1086" s="360" customFormat="1"/>
    <row r="1087" s="360" customFormat="1"/>
    <row r="1088" s="360" customFormat="1"/>
    <row r="1089" s="360" customFormat="1"/>
    <row r="1090" s="360" customFormat="1"/>
    <row r="1091" s="360" customFormat="1"/>
    <row r="1092" s="360" customFormat="1"/>
    <row r="1093" s="360" customFormat="1"/>
    <row r="1094" s="360" customFormat="1"/>
    <row r="1095" s="360" customFormat="1"/>
    <row r="1096" s="360" customFormat="1"/>
    <row r="1097" s="360" customFormat="1"/>
    <row r="1098" s="360" customFormat="1"/>
    <row r="1099" s="360" customFormat="1"/>
    <row r="1100" s="360" customFormat="1"/>
    <row r="1101" s="360" customFormat="1"/>
    <row r="1102" s="360" customFormat="1"/>
    <row r="1103" s="360" customFormat="1"/>
    <row r="1104" s="360" customFormat="1"/>
    <row r="1105" s="360" customFormat="1"/>
    <row r="1106" s="360" customFormat="1"/>
    <row r="1107" s="360" customFormat="1"/>
    <row r="1108" s="360" customFormat="1"/>
    <row r="1109" s="360" customFormat="1"/>
    <row r="1110" s="360" customFormat="1"/>
    <row r="1111" s="360" customFormat="1"/>
    <row r="1112" s="360" customFormat="1"/>
    <row r="1113" s="360" customFormat="1"/>
    <row r="1114" s="360" customFormat="1"/>
    <row r="1115" s="360" customFormat="1"/>
    <row r="1116" s="360" customFormat="1"/>
    <row r="1117" s="360" customFormat="1"/>
    <row r="1118" s="360" customFormat="1"/>
    <row r="1119" s="360" customFormat="1"/>
    <row r="1120" s="360"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8" t="s">
        <v>526</v>
      </c>
      <c r="B1" s="818"/>
      <c r="C1" s="818"/>
      <c r="D1" s="818"/>
      <c r="E1" s="818"/>
      <c r="F1" s="818"/>
      <c r="G1" s="818"/>
      <c r="H1" s="818"/>
      <c r="I1" s="818"/>
      <c r="J1" s="818"/>
      <c r="K1" s="818"/>
      <c r="L1" s="818"/>
      <c r="M1" s="818"/>
      <c r="N1" s="818"/>
      <c r="O1" s="818"/>
      <c r="P1" s="818"/>
      <c r="Q1" s="818"/>
      <c r="R1" s="818"/>
      <c r="S1" s="818"/>
      <c r="T1" s="176"/>
      <c r="U1" s="177"/>
      <c r="V1" s="177"/>
      <c r="W1" s="177"/>
      <c r="X1" s="177"/>
      <c r="Y1" s="177"/>
      <c r="Z1" s="177"/>
      <c r="AA1" s="177"/>
      <c r="AB1" s="177"/>
      <c r="AC1" s="177"/>
      <c r="AD1" s="177"/>
      <c r="AE1" s="177"/>
      <c r="AF1" s="177"/>
      <c r="AG1" s="177"/>
      <c r="AH1" s="177"/>
      <c r="AI1" s="177"/>
      <c r="AJ1" s="177"/>
      <c r="AK1" s="177"/>
      <c r="AL1" s="178"/>
    </row>
    <row r="2" spans="1:41">
      <c r="A2" s="293"/>
      <c r="S2" s="294"/>
      <c r="T2" s="100"/>
      <c r="U2" s="72"/>
      <c r="V2" s="72"/>
      <c r="W2" s="72"/>
      <c r="X2" s="72"/>
      <c r="Y2" s="72"/>
      <c r="Z2" s="72"/>
      <c r="AA2" s="72"/>
      <c r="AB2" s="72"/>
      <c r="AC2" s="72"/>
      <c r="AD2" s="72"/>
      <c r="AE2" s="72"/>
      <c r="AF2" s="72"/>
      <c r="AG2" s="72"/>
      <c r="AH2" s="72"/>
      <c r="AI2" s="72"/>
      <c r="AJ2" s="72"/>
      <c r="AK2" s="72"/>
      <c r="AL2" s="101"/>
      <c r="AM2" s="42" t="s">
        <v>259</v>
      </c>
      <c r="AN2" s="42"/>
      <c r="AO2" s="42"/>
    </row>
    <row r="3" spans="1:41">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s="100"/>
      <c r="U3" s="72"/>
      <c r="V3" s="72"/>
      <c r="W3" s="72"/>
      <c r="X3" s="72"/>
      <c r="Y3" s="72"/>
      <c r="Z3" s="72"/>
      <c r="AA3" s="72"/>
      <c r="AB3" s="72"/>
      <c r="AC3" s="72"/>
      <c r="AD3" s="72"/>
      <c r="AE3" s="72"/>
      <c r="AF3" s="72"/>
      <c r="AG3" s="72"/>
      <c r="AH3" s="72"/>
      <c r="AI3" s="72"/>
      <c r="AJ3" s="72"/>
      <c r="AK3" s="72"/>
      <c r="AL3" s="101"/>
    </row>
    <row r="4" spans="1:41">
      <c r="A4" s="293"/>
      <c r="S4" s="294"/>
      <c r="T4" s="100"/>
      <c r="U4" s="72"/>
      <c r="V4" s="72"/>
      <c r="W4" s="72"/>
      <c r="X4" s="72"/>
      <c r="Y4" s="72"/>
      <c r="Z4" s="72"/>
      <c r="AA4" s="72"/>
      <c r="AB4" s="72"/>
      <c r="AC4" s="72"/>
      <c r="AD4" s="72"/>
      <c r="AE4" s="72"/>
      <c r="AF4" s="72"/>
      <c r="AG4" s="72"/>
      <c r="AH4" s="72"/>
      <c r="AI4" s="72"/>
      <c r="AJ4" s="72"/>
      <c r="AK4" s="72"/>
      <c r="AL4" s="101"/>
    </row>
    <row r="5" spans="1:41" ht="12.75" customHeight="1">
      <c r="A5" s="838"/>
      <c r="B5" s="838"/>
      <c r="C5" s="838"/>
      <c r="D5" s="838"/>
      <c r="E5" s="838"/>
      <c r="F5" s="838"/>
      <c r="G5" s="838"/>
      <c r="H5" s="838"/>
      <c r="I5" s="838"/>
      <c r="J5" s="838"/>
      <c r="K5" s="838"/>
      <c r="L5" s="838"/>
      <c r="M5" s="838"/>
      <c r="N5" s="838"/>
      <c r="O5" s="838"/>
      <c r="P5" s="838"/>
      <c r="Q5" s="838"/>
      <c r="R5" s="838"/>
      <c r="S5" s="838"/>
      <c r="T5" s="100"/>
      <c r="U5" s="72"/>
      <c r="V5" s="72"/>
      <c r="W5" s="72"/>
      <c r="X5" s="72"/>
      <c r="Y5" s="72"/>
      <c r="Z5" s="72"/>
      <c r="AA5" s="72"/>
      <c r="AB5" s="72"/>
      <c r="AC5" s="72"/>
      <c r="AD5" s="72"/>
      <c r="AE5" s="72"/>
      <c r="AF5" s="72"/>
      <c r="AG5" s="72"/>
      <c r="AH5" s="72"/>
      <c r="AI5" s="72"/>
      <c r="AJ5" s="72"/>
      <c r="AK5" s="72"/>
      <c r="AL5" s="101"/>
    </row>
    <row r="6" spans="1:41">
      <c r="A6" s="100"/>
      <c r="B6" s="106"/>
      <c r="C6" s="72"/>
      <c r="D6" s="72"/>
      <c r="E6" s="72"/>
      <c r="F6" s="72"/>
      <c r="G6" s="72"/>
      <c r="H6" s="72"/>
      <c r="I6" s="72"/>
      <c r="J6" s="72"/>
      <c r="K6" s="72"/>
      <c r="L6" s="72"/>
      <c r="M6" s="72"/>
      <c r="N6" s="72"/>
      <c r="O6" s="72"/>
      <c r="P6" s="72"/>
      <c r="Q6" s="72"/>
      <c r="R6" s="72"/>
      <c r="S6" s="101"/>
      <c r="T6" s="100"/>
      <c r="U6" s="72"/>
      <c r="V6" s="106"/>
      <c r="W6" s="102"/>
      <c r="X6" s="102"/>
      <c r="Y6" s="102"/>
      <c r="Z6" s="102"/>
      <c r="AA6" s="102"/>
      <c r="AB6" s="72"/>
      <c r="AC6" s="72"/>
      <c r="AD6" s="72"/>
      <c r="AE6" s="72"/>
      <c r="AF6" s="72"/>
      <c r="AG6" s="72"/>
      <c r="AH6" s="72"/>
      <c r="AI6" s="72"/>
      <c r="AJ6" s="72"/>
      <c r="AK6" s="72"/>
      <c r="AL6" s="101"/>
    </row>
    <row r="7" spans="1:41">
      <c r="A7" s="100"/>
      <c r="B7" s="106"/>
      <c r="C7" s="72"/>
      <c r="D7" s="72"/>
      <c r="E7" s="72"/>
      <c r="F7" s="72"/>
      <c r="G7" s="72"/>
      <c r="H7" s="72"/>
      <c r="I7" s="72"/>
      <c r="J7" s="72"/>
      <c r="K7" s="72"/>
      <c r="L7" s="72"/>
      <c r="M7" s="72"/>
      <c r="N7" s="72"/>
      <c r="O7" s="72"/>
      <c r="P7" s="72"/>
      <c r="Q7" s="72"/>
      <c r="R7" s="72"/>
      <c r="S7" s="101"/>
      <c r="T7" s="100"/>
      <c r="U7" s="72"/>
      <c r="V7" s="106"/>
      <c r="W7" s="102"/>
      <c r="X7" s="102"/>
      <c r="Y7" s="102"/>
      <c r="Z7" s="102"/>
      <c r="AA7" s="102"/>
      <c r="AB7" s="72"/>
      <c r="AC7" s="72"/>
      <c r="AD7" s="72"/>
      <c r="AE7" s="72"/>
      <c r="AF7" s="72"/>
      <c r="AG7" s="72"/>
      <c r="AH7" s="72"/>
      <c r="AI7" s="72"/>
      <c r="AJ7" s="72"/>
      <c r="AK7" s="72"/>
      <c r="AL7" s="101"/>
    </row>
    <row r="8" spans="1:41">
      <c r="A8" s="100"/>
      <c r="B8" s="72"/>
      <c r="C8" s="72"/>
      <c r="D8" s="72"/>
      <c r="E8" s="72"/>
      <c r="F8" s="72"/>
      <c r="G8" s="72"/>
      <c r="H8" s="72"/>
      <c r="I8" s="72"/>
      <c r="J8" s="72"/>
      <c r="K8" s="72"/>
      <c r="L8" s="72"/>
      <c r="M8" s="72"/>
      <c r="N8" s="72"/>
      <c r="O8" s="72"/>
      <c r="P8" s="72"/>
      <c r="Q8" s="72"/>
      <c r="R8" s="72"/>
      <c r="S8" s="101"/>
      <c r="T8" s="100"/>
      <c r="U8" s="72"/>
      <c r="V8" s="102"/>
      <c r="W8" s="102"/>
      <c r="X8" s="102"/>
      <c r="Y8" s="102"/>
      <c r="Z8" s="102"/>
      <c r="AA8" s="102"/>
      <c r="AB8" s="72"/>
      <c r="AC8" s="72"/>
      <c r="AD8" s="72"/>
      <c r="AE8" s="72"/>
      <c r="AF8" s="72"/>
      <c r="AG8" s="72"/>
      <c r="AH8" s="72"/>
      <c r="AI8" s="72"/>
      <c r="AJ8" s="72"/>
      <c r="AK8" s="72"/>
      <c r="AL8" s="101"/>
    </row>
    <row r="9" spans="1:41">
      <c r="A9" s="100"/>
      <c r="B9" s="106"/>
      <c r="C9" s="72"/>
      <c r="D9" s="72"/>
      <c r="E9" s="72"/>
      <c r="F9" s="72"/>
      <c r="G9" s="72"/>
      <c r="H9" s="72"/>
      <c r="I9" s="72"/>
      <c r="J9" s="72"/>
      <c r="K9" s="72"/>
      <c r="L9" s="72"/>
      <c r="M9" s="72"/>
      <c r="N9" s="72"/>
      <c r="O9" s="72"/>
      <c r="P9" s="72"/>
      <c r="Q9" s="72"/>
      <c r="R9" s="72"/>
      <c r="S9" s="101"/>
      <c r="T9" s="100"/>
      <c r="U9" s="72"/>
      <c r="V9" s="106"/>
      <c r="W9" s="102"/>
      <c r="X9" s="102"/>
      <c r="Y9" s="102"/>
      <c r="Z9" s="72"/>
      <c r="AA9" s="72"/>
      <c r="AB9" s="72"/>
      <c r="AC9" s="72"/>
      <c r="AD9" s="72"/>
      <c r="AE9" s="72"/>
      <c r="AF9" s="72"/>
      <c r="AG9" s="72"/>
      <c r="AH9" s="72"/>
      <c r="AI9" s="72"/>
      <c r="AJ9" s="72"/>
      <c r="AK9" s="72"/>
      <c r="AL9" s="101"/>
    </row>
    <row r="10" spans="1:41">
      <c r="A10" s="100"/>
      <c r="B10" s="72"/>
      <c r="C10" s="72"/>
      <c r="D10" s="72"/>
      <c r="E10" s="72"/>
      <c r="F10" s="72"/>
      <c r="G10" s="72"/>
      <c r="H10" s="72"/>
      <c r="I10" s="72"/>
      <c r="J10" s="72"/>
      <c r="K10" s="72"/>
      <c r="L10" s="72"/>
      <c r="M10" s="72"/>
      <c r="N10" s="72"/>
      <c r="O10" s="72"/>
      <c r="P10" s="72"/>
      <c r="Q10" s="72"/>
      <c r="R10" s="72"/>
      <c r="S10" s="101"/>
      <c r="T10" s="100"/>
      <c r="U10" s="72"/>
      <c r="V10" s="102"/>
      <c r="W10" s="102"/>
      <c r="X10" s="102"/>
      <c r="Y10" s="102"/>
      <c r="Z10" s="102"/>
      <c r="AA10" s="102"/>
      <c r="AB10" s="72"/>
      <c r="AC10" s="72"/>
      <c r="AD10" s="72"/>
      <c r="AE10" s="72"/>
      <c r="AF10" s="72"/>
      <c r="AG10" s="72"/>
      <c r="AH10" s="72"/>
      <c r="AI10" s="72"/>
      <c r="AJ10" s="72"/>
      <c r="AK10" s="72"/>
      <c r="AL10" s="101"/>
    </row>
    <row r="11" spans="1:41">
      <c r="A11" s="100"/>
      <c r="B11" s="72"/>
      <c r="C11" s="72"/>
      <c r="D11" s="72"/>
      <c r="E11" s="72"/>
      <c r="F11" s="72"/>
      <c r="G11" s="327"/>
      <c r="H11" s="72"/>
      <c r="I11" s="72"/>
      <c r="J11" s="72"/>
      <c r="K11" s="72"/>
      <c r="L11" s="72"/>
      <c r="M11" s="72"/>
      <c r="N11" s="72"/>
      <c r="O11" s="72"/>
      <c r="P11" s="72"/>
      <c r="Q11" s="72"/>
      <c r="R11" s="72"/>
      <c r="S11" s="101"/>
      <c r="T11" s="100"/>
      <c r="U11" s="72"/>
      <c r="V11" s="102"/>
      <c r="W11" s="102"/>
      <c r="X11" s="327"/>
      <c r="Y11" s="102"/>
      <c r="Z11" s="102"/>
      <c r="AA11" s="327"/>
      <c r="AB11" s="72"/>
      <c r="AC11" s="72"/>
      <c r="AD11" s="72"/>
      <c r="AE11" s="72"/>
      <c r="AF11" s="72"/>
      <c r="AG11" s="72"/>
      <c r="AH11" s="72"/>
      <c r="AI11" s="72"/>
      <c r="AJ11" s="72"/>
      <c r="AK11" s="72"/>
      <c r="AL11" s="101"/>
    </row>
    <row r="12" spans="1:41">
      <c r="A12" s="100"/>
      <c r="B12" s="72"/>
      <c r="C12" s="72"/>
      <c r="D12" s="72"/>
      <c r="E12" s="72"/>
      <c r="F12" s="72"/>
      <c r="G12" s="72"/>
      <c r="H12" s="72"/>
      <c r="I12" s="72"/>
      <c r="J12" s="72"/>
      <c r="K12" s="72"/>
      <c r="L12" s="72"/>
      <c r="M12" s="72"/>
      <c r="N12" s="72"/>
      <c r="O12" s="72"/>
      <c r="P12" s="72"/>
      <c r="Q12" s="72"/>
      <c r="R12" s="72"/>
      <c r="S12" s="101"/>
      <c r="T12" s="100"/>
      <c r="U12" s="72"/>
      <c r="V12" s="504" t="s">
        <v>341</v>
      </c>
      <c r="W12" s="102"/>
      <c r="X12" s="102"/>
      <c r="Y12" s="102"/>
      <c r="Z12" s="102"/>
      <c r="AA12" s="102"/>
      <c r="AB12" s="72"/>
      <c r="AC12" s="72"/>
      <c r="AD12" s="72"/>
      <c r="AE12" s="72"/>
      <c r="AF12" s="72"/>
      <c r="AG12" s="72"/>
      <c r="AH12" s="72"/>
      <c r="AI12" s="72"/>
      <c r="AJ12" s="72"/>
      <c r="AK12" s="72"/>
      <c r="AL12" s="101"/>
    </row>
    <row r="13" spans="1:41">
      <c r="A13" s="100"/>
      <c r="B13" s="72"/>
      <c r="C13" s="326" t="s">
        <v>372</v>
      </c>
      <c r="D13" s="72"/>
      <c r="E13" s="72"/>
      <c r="F13" s="72"/>
      <c r="G13" s="327"/>
      <c r="H13" s="72"/>
      <c r="I13" s="72"/>
      <c r="J13" s="72"/>
      <c r="K13" s="72"/>
      <c r="L13" s="72"/>
      <c r="M13" s="72"/>
      <c r="N13" s="72"/>
      <c r="O13" s="72"/>
      <c r="P13" s="72"/>
      <c r="Q13" s="72"/>
      <c r="R13" s="72"/>
      <c r="S13" s="101"/>
      <c r="T13" s="100"/>
      <c r="U13" s="72"/>
      <c r="V13" s="326"/>
      <c r="W13" s="102"/>
      <c r="X13" s="327"/>
      <c r="Y13" s="102"/>
      <c r="Z13" s="102"/>
      <c r="AA13" s="327"/>
      <c r="AB13" s="72"/>
      <c r="AC13" s="72"/>
      <c r="AD13" s="72"/>
      <c r="AE13" s="72"/>
      <c r="AF13" s="72"/>
      <c r="AG13" s="72"/>
      <c r="AH13" s="72"/>
      <c r="AI13" s="72"/>
      <c r="AJ13" s="72"/>
      <c r="AK13" s="72"/>
      <c r="AL13" s="101"/>
    </row>
    <row r="14" spans="1:41">
      <c r="A14" s="100"/>
      <c r="B14" s="72"/>
      <c r="C14" s="72"/>
      <c r="D14" s="72"/>
      <c r="E14" s="72"/>
      <c r="F14" s="72"/>
      <c r="G14" s="72"/>
      <c r="H14" s="72"/>
      <c r="I14" s="72"/>
      <c r="J14" s="72"/>
      <c r="K14" s="72"/>
      <c r="L14" s="72"/>
      <c r="M14" s="72"/>
      <c r="N14" s="72"/>
      <c r="O14" s="72"/>
      <c r="P14" s="72"/>
      <c r="Q14" s="72"/>
      <c r="R14" s="72"/>
      <c r="S14" s="101"/>
      <c r="T14" s="100"/>
      <c r="U14" s="72"/>
      <c r="V14" s="72"/>
      <c r="W14" s="72"/>
      <c r="X14" s="72"/>
      <c r="Y14" s="72"/>
      <c r="Z14" s="72"/>
      <c r="AA14" s="72"/>
      <c r="AB14" s="72"/>
      <c r="AC14" s="72"/>
      <c r="AD14" s="72"/>
      <c r="AE14" s="72"/>
      <c r="AF14" s="72"/>
      <c r="AG14" s="72"/>
      <c r="AH14" s="72"/>
      <c r="AI14" s="72"/>
      <c r="AJ14" s="72"/>
      <c r="AK14" s="72"/>
      <c r="AL14" s="101"/>
    </row>
    <row r="15" spans="1:41">
      <c r="A15" s="100"/>
      <c r="B15" s="72"/>
      <c r="C15" s="392" t="s">
        <v>527</v>
      </c>
      <c r="D15" s="73"/>
      <c r="E15" s="72"/>
      <c r="F15" s="72"/>
      <c r="G15" s="72"/>
      <c r="H15" s="72"/>
      <c r="I15" s="72"/>
      <c r="J15" s="72"/>
      <c r="K15" s="72"/>
      <c r="L15" s="72"/>
      <c r="M15" s="72"/>
      <c r="N15" s="72"/>
      <c r="O15" s="72"/>
      <c r="P15" s="72"/>
      <c r="Q15" s="72"/>
      <c r="R15" s="72"/>
      <c r="S15" s="101"/>
      <c r="T15" s="100"/>
      <c r="U15" s="72"/>
      <c r="V15" s="326" t="s">
        <v>528</v>
      </c>
      <c r="W15" s="73"/>
      <c r="X15" s="73"/>
      <c r="Y15" s="72"/>
      <c r="Z15" s="72"/>
      <c r="AA15" s="72"/>
      <c r="AB15" s="72"/>
      <c r="AC15" s="72"/>
      <c r="AD15" s="72"/>
      <c r="AE15" s="72"/>
      <c r="AF15" s="72"/>
      <c r="AG15" s="72"/>
      <c r="AH15" s="72"/>
      <c r="AI15" s="72"/>
      <c r="AJ15" s="72"/>
      <c r="AK15" s="72"/>
      <c r="AL15" s="101"/>
    </row>
    <row r="16" spans="1:41">
      <c r="A16" s="100"/>
      <c r="B16" s="72"/>
      <c r="C16" s="326" t="s">
        <v>529</v>
      </c>
      <c r="D16" s="73"/>
      <c r="E16" s="72"/>
      <c r="F16" s="72"/>
      <c r="G16" s="72"/>
      <c r="H16" s="72"/>
      <c r="I16" s="72"/>
      <c r="J16" s="72"/>
      <c r="K16" s="72"/>
      <c r="L16" s="72"/>
      <c r="M16" s="72"/>
      <c r="N16" s="72"/>
      <c r="O16" s="72"/>
      <c r="P16" s="72"/>
      <c r="Q16" s="72"/>
      <c r="R16" s="72"/>
      <c r="S16" s="101"/>
      <c r="T16" s="100"/>
      <c r="U16" s="72"/>
      <c r="V16" s="326" t="s">
        <v>530</v>
      </c>
      <c r="W16" s="73"/>
      <c r="X16" s="73"/>
      <c r="Y16" s="72"/>
      <c r="Z16" s="72"/>
      <c r="AA16" s="72"/>
      <c r="AB16" s="72"/>
      <c r="AC16" s="72"/>
      <c r="AD16" s="72"/>
      <c r="AE16" s="72"/>
      <c r="AF16" s="72"/>
      <c r="AG16" s="72"/>
      <c r="AH16" s="72"/>
      <c r="AI16" s="72"/>
      <c r="AJ16" s="72"/>
      <c r="AK16" s="72"/>
      <c r="AL16" s="101"/>
    </row>
    <row r="17" spans="1:38">
      <c r="A17" s="100"/>
      <c r="B17" s="72"/>
      <c r="C17" s="73"/>
      <c r="D17" s="73"/>
      <c r="E17" s="72"/>
      <c r="F17" s="72"/>
      <c r="G17" s="72"/>
      <c r="H17" s="72"/>
      <c r="I17" s="72"/>
      <c r="J17" s="72"/>
      <c r="K17" s="72"/>
      <c r="L17" s="72"/>
      <c r="M17" s="72"/>
      <c r="N17" s="72"/>
      <c r="O17" s="72"/>
      <c r="P17" s="72"/>
      <c r="Q17" s="72"/>
      <c r="R17" s="72"/>
      <c r="S17" s="101"/>
      <c r="T17" s="100"/>
      <c r="U17" s="72"/>
      <c r="V17" s="326" t="s">
        <v>531</v>
      </c>
      <c r="W17" s="73"/>
      <c r="X17" s="73"/>
      <c r="Y17" s="72"/>
      <c r="Z17" s="72"/>
      <c r="AA17" s="72"/>
      <c r="AB17" s="72"/>
      <c r="AC17" s="72"/>
      <c r="AD17" s="72"/>
      <c r="AE17" s="72"/>
      <c r="AF17" s="72"/>
      <c r="AG17" s="72"/>
      <c r="AH17" s="72"/>
      <c r="AI17" s="72"/>
      <c r="AJ17" s="72"/>
      <c r="AK17" s="72"/>
      <c r="AL17" s="101"/>
    </row>
    <row r="18" spans="1:38">
      <c r="A18" s="100"/>
      <c r="B18" s="72"/>
      <c r="C18" s="326" t="s">
        <v>367</v>
      </c>
      <c r="D18" s="73"/>
      <c r="E18" s="72"/>
      <c r="F18" s="72"/>
      <c r="G18" s="72"/>
      <c r="H18" s="72"/>
      <c r="I18" s="72"/>
      <c r="J18" s="72"/>
      <c r="K18" s="72"/>
      <c r="L18" s="72"/>
      <c r="M18" s="72"/>
      <c r="N18" s="72"/>
      <c r="O18" s="72"/>
      <c r="P18" s="72"/>
      <c r="Q18" s="72"/>
      <c r="R18" s="72"/>
      <c r="S18" s="101"/>
      <c r="T18" s="100"/>
      <c r="U18" s="72"/>
      <c r="V18" s="326"/>
      <c r="W18" s="73"/>
      <c r="X18" s="73"/>
      <c r="Y18" s="72"/>
      <c r="Z18" s="72"/>
      <c r="AA18" s="72"/>
      <c r="AB18" s="72"/>
      <c r="AC18" s="72"/>
      <c r="AD18" s="72"/>
      <c r="AE18" s="72"/>
      <c r="AF18" s="72"/>
      <c r="AG18" s="72"/>
      <c r="AH18" s="72"/>
      <c r="AI18" s="72"/>
      <c r="AJ18" s="72"/>
      <c r="AK18" s="72"/>
      <c r="AL18" s="101"/>
    </row>
    <row r="19" spans="1:38">
      <c r="A19" s="100"/>
      <c r="B19" s="72"/>
      <c r="C19" s="74"/>
      <c r="D19" s="73"/>
      <c r="E19" s="72"/>
      <c r="F19" s="72"/>
      <c r="G19" s="327"/>
      <c r="H19" s="72"/>
      <c r="I19" s="72"/>
      <c r="J19" s="72"/>
      <c r="K19" s="72"/>
      <c r="L19" s="72"/>
      <c r="M19" s="72"/>
      <c r="N19" s="72"/>
      <c r="O19" s="72"/>
      <c r="P19" s="72"/>
      <c r="Q19" s="72"/>
      <c r="R19" s="72"/>
      <c r="S19" s="101"/>
      <c r="T19" s="100"/>
      <c r="U19" s="72"/>
      <c r="V19" s="326" t="s">
        <v>532</v>
      </c>
      <c r="W19" s="73"/>
      <c r="X19" s="73"/>
      <c r="Y19" s="72"/>
      <c r="Z19" s="72"/>
      <c r="AA19" s="72"/>
      <c r="AB19" s="72"/>
      <c r="AC19" s="72"/>
      <c r="AD19" s="72"/>
      <c r="AE19" s="72"/>
      <c r="AF19" s="72"/>
      <c r="AG19" s="72"/>
      <c r="AH19" s="72"/>
      <c r="AI19" s="72"/>
      <c r="AJ19" s="72"/>
      <c r="AK19" s="72"/>
      <c r="AL19" s="101"/>
    </row>
    <row r="20" spans="1:38">
      <c r="A20" s="100"/>
      <c r="B20" s="72"/>
      <c r="C20" s="326" t="s">
        <v>368</v>
      </c>
      <c r="D20" s="73"/>
      <c r="E20" s="72"/>
      <c r="F20" s="72"/>
      <c r="G20" s="72"/>
      <c r="H20" s="72"/>
      <c r="I20" s="72"/>
      <c r="J20" s="72"/>
      <c r="K20" s="72"/>
      <c r="L20" s="72"/>
      <c r="M20" s="72"/>
      <c r="N20" s="72"/>
      <c r="O20" s="72"/>
      <c r="P20" s="72"/>
      <c r="Q20" s="72"/>
      <c r="R20" s="72"/>
      <c r="S20" s="101"/>
      <c r="T20" s="100"/>
      <c r="U20" s="72"/>
      <c r="V20" s="326" t="s">
        <v>533</v>
      </c>
      <c r="W20" s="73"/>
      <c r="X20" s="73"/>
      <c r="Y20" s="72"/>
      <c r="Z20" s="72"/>
      <c r="AA20" s="72"/>
      <c r="AB20" s="72"/>
      <c r="AC20" s="72"/>
      <c r="AD20" s="72"/>
      <c r="AE20" s="72"/>
      <c r="AF20" s="72"/>
      <c r="AG20" s="72"/>
      <c r="AH20" s="72"/>
      <c r="AI20" s="72"/>
      <c r="AJ20" s="72"/>
      <c r="AK20" s="72"/>
      <c r="AL20" s="101"/>
    </row>
    <row r="21" spans="1:38">
      <c r="A21" s="100"/>
      <c r="B21" s="72"/>
      <c r="C21" s="74"/>
      <c r="D21" s="73"/>
      <c r="E21" s="72"/>
      <c r="F21" s="72"/>
      <c r="G21" s="327"/>
      <c r="H21" s="72"/>
      <c r="I21" s="72"/>
      <c r="J21" s="72"/>
      <c r="K21" s="72"/>
      <c r="L21" s="72"/>
      <c r="M21" s="72"/>
      <c r="N21" s="72"/>
      <c r="O21" s="72"/>
      <c r="P21" s="72"/>
      <c r="Q21" s="72"/>
      <c r="R21" s="72"/>
      <c r="S21" s="101"/>
      <c r="T21" s="100"/>
      <c r="U21" s="72"/>
      <c r="V21" s="326"/>
      <c r="W21" s="73"/>
      <c r="X21" s="73"/>
      <c r="Y21" s="72"/>
      <c r="Z21" s="72"/>
      <c r="AA21" s="72"/>
      <c r="AB21" s="72"/>
      <c r="AC21" s="72"/>
      <c r="AD21" s="72"/>
      <c r="AE21" s="72"/>
      <c r="AF21" s="72"/>
      <c r="AG21" s="72"/>
      <c r="AH21" s="72"/>
      <c r="AI21" s="72"/>
      <c r="AJ21" s="72"/>
      <c r="AK21" s="72"/>
      <c r="AL21" s="101"/>
    </row>
    <row r="22" spans="1:38">
      <c r="A22" s="100"/>
      <c r="B22" s="72"/>
      <c r="C22" s="326" t="s">
        <v>369</v>
      </c>
      <c r="D22" s="326"/>
      <c r="E22" s="72"/>
      <c r="F22" s="72"/>
      <c r="G22" s="72"/>
      <c r="H22" s="72"/>
      <c r="I22" s="72"/>
      <c r="J22" s="72"/>
      <c r="K22" s="72"/>
      <c r="L22" s="72"/>
      <c r="M22" s="72"/>
      <c r="N22" s="72"/>
      <c r="O22" s="72"/>
      <c r="P22" s="72"/>
      <c r="Q22" s="72"/>
      <c r="R22" s="72"/>
      <c r="S22" s="101"/>
      <c r="T22" s="100"/>
      <c r="U22" s="72"/>
      <c r="V22" s="73"/>
      <c r="W22" s="73"/>
      <c r="X22" s="73"/>
      <c r="Y22" s="72"/>
      <c r="Z22" s="72"/>
      <c r="AA22" s="72"/>
      <c r="AB22" s="72"/>
      <c r="AC22" s="72"/>
      <c r="AD22" s="72"/>
      <c r="AE22" s="72"/>
      <c r="AF22" s="72"/>
      <c r="AG22" s="72"/>
      <c r="AH22" s="72"/>
      <c r="AI22" s="72"/>
      <c r="AJ22" s="72"/>
      <c r="AK22" s="72"/>
      <c r="AL22" s="101"/>
    </row>
    <row r="23" spans="1:38">
      <c r="A23" s="100"/>
      <c r="B23" s="72"/>
      <c r="C23" s="72"/>
      <c r="D23" s="72"/>
      <c r="E23" s="72"/>
      <c r="F23" s="72"/>
      <c r="G23" s="72"/>
      <c r="H23" s="72"/>
      <c r="I23" s="72"/>
      <c r="J23" s="72"/>
      <c r="K23" s="72"/>
      <c r="L23" s="72"/>
      <c r="M23" s="72"/>
      <c r="N23" s="72"/>
      <c r="O23" s="72"/>
      <c r="P23" s="72"/>
      <c r="Q23" s="72"/>
      <c r="R23" s="72"/>
      <c r="S23" s="101"/>
      <c r="T23" s="100"/>
      <c r="U23" s="72"/>
      <c r="V23" s="326" t="s">
        <v>534</v>
      </c>
      <c r="W23" s="73"/>
      <c r="X23" s="73"/>
      <c r="Y23" s="72"/>
      <c r="Z23" s="72"/>
      <c r="AA23" s="72"/>
      <c r="AB23" s="72"/>
      <c r="AC23" s="72"/>
      <c r="AD23" s="72"/>
      <c r="AE23" s="72"/>
      <c r="AF23" s="72"/>
      <c r="AG23" s="72"/>
      <c r="AH23" s="72"/>
      <c r="AI23" s="72"/>
      <c r="AJ23" s="72"/>
      <c r="AK23" s="72"/>
      <c r="AL23" s="101"/>
    </row>
    <row r="24" spans="1:38">
      <c r="A24" s="100"/>
      <c r="B24" s="72"/>
      <c r="C24" s="72"/>
      <c r="D24" s="72"/>
      <c r="E24" s="72"/>
      <c r="F24" s="72"/>
      <c r="G24" s="72"/>
      <c r="H24" s="72"/>
      <c r="I24" s="72"/>
      <c r="J24" s="72"/>
      <c r="K24" s="72"/>
      <c r="L24" s="72"/>
      <c r="M24" s="72"/>
      <c r="N24" s="72"/>
      <c r="O24" s="72"/>
      <c r="P24" s="72"/>
      <c r="Q24" s="72"/>
      <c r="R24" s="72"/>
      <c r="S24" s="101"/>
      <c r="T24" s="100"/>
      <c r="U24" s="72"/>
      <c r="V24" s="326" t="s">
        <v>535</v>
      </c>
      <c r="W24" s="72"/>
      <c r="X24" s="72"/>
      <c r="Y24" s="72"/>
      <c r="Z24" s="72"/>
      <c r="AA24" s="72"/>
      <c r="AB24" s="72"/>
      <c r="AC24" s="72"/>
      <c r="AD24" s="72"/>
      <c r="AE24" s="72"/>
      <c r="AF24" s="72"/>
      <c r="AG24" s="72"/>
      <c r="AH24" s="72"/>
      <c r="AI24" s="72"/>
      <c r="AJ24" s="72"/>
      <c r="AK24" s="72"/>
      <c r="AL24" s="101"/>
    </row>
    <row r="25" spans="1:38">
      <c r="A25" s="100"/>
      <c r="B25" s="72"/>
      <c r="C25" s="72"/>
      <c r="D25" s="72"/>
      <c r="E25" s="72"/>
      <c r="F25" s="72"/>
      <c r="G25" s="72"/>
      <c r="H25" s="72"/>
      <c r="I25" s="72"/>
      <c r="J25" s="72"/>
      <c r="K25" s="72"/>
      <c r="L25" s="72"/>
      <c r="M25" s="72"/>
      <c r="N25" s="72"/>
      <c r="O25" s="72"/>
      <c r="P25" s="72"/>
      <c r="Q25" s="72"/>
      <c r="R25" s="72"/>
      <c r="S25" s="101"/>
      <c r="T25" s="100"/>
      <c r="U25" s="72"/>
      <c r="V25" s="72"/>
      <c r="W25" s="72"/>
      <c r="X25" s="72"/>
      <c r="Y25" s="72"/>
      <c r="Z25" s="72"/>
      <c r="AA25" s="72"/>
      <c r="AB25" s="72"/>
      <c r="AC25" s="72"/>
      <c r="AD25" s="72"/>
      <c r="AE25" s="72"/>
      <c r="AF25" s="72"/>
      <c r="AG25" s="72"/>
      <c r="AH25" s="72"/>
      <c r="AI25" s="72"/>
      <c r="AJ25" s="72"/>
      <c r="AK25" s="72"/>
      <c r="AL25" s="101"/>
    </row>
    <row r="26" spans="1:38">
      <c r="A26" s="100"/>
      <c r="B26" s="72"/>
      <c r="C26" s="72"/>
      <c r="D26" s="72"/>
      <c r="E26" s="72"/>
      <c r="F26" s="72"/>
      <c r="G26" s="72"/>
      <c r="H26" s="72"/>
      <c r="I26" s="72"/>
      <c r="J26" s="72"/>
      <c r="K26" s="72"/>
      <c r="L26" s="72"/>
      <c r="M26" s="72"/>
      <c r="N26" s="72"/>
      <c r="O26" s="72"/>
      <c r="P26" s="72"/>
      <c r="Q26" s="72"/>
      <c r="R26" s="72"/>
      <c r="S26" s="101"/>
      <c r="T26" s="100"/>
      <c r="U26" s="72"/>
      <c r="V26" s="72"/>
      <c r="W26" s="72"/>
      <c r="X26" s="72"/>
      <c r="Y26" s="72"/>
      <c r="Z26" s="72"/>
      <c r="AA26" s="72"/>
      <c r="AB26" s="72"/>
      <c r="AC26" s="72"/>
      <c r="AD26" s="72"/>
      <c r="AE26" s="72"/>
      <c r="AF26" s="72"/>
      <c r="AG26" s="72"/>
      <c r="AH26" s="72"/>
      <c r="AI26" s="72"/>
      <c r="AJ26" s="72"/>
      <c r="AK26" s="72"/>
      <c r="AL26" s="101"/>
    </row>
    <row r="27" spans="1:38">
      <c r="A27" s="100"/>
      <c r="B27" s="72"/>
      <c r="C27" s="72"/>
      <c r="D27" s="72"/>
      <c r="E27" s="72"/>
      <c r="F27" s="72"/>
      <c r="G27" s="72"/>
      <c r="H27" s="72"/>
      <c r="I27" s="72"/>
      <c r="J27" s="72"/>
      <c r="K27" s="72"/>
      <c r="L27" s="72"/>
      <c r="M27" s="72"/>
      <c r="N27" s="72"/>
      <c r="O27" s="72"/>
      <c r="P27" s="72"/>
      <c r="Q27" s="72"/>
      <c r="R27" s="72"/>
      <c r="S27" s="101"/>
      <c r="T27" s="100"/>
      <c r="U27" s="72"/>
      <c r="V27" s="72"/>
      <c r="W27" s="72"/>
      <c r="X27" s="72"/>
      <c r="Y27" s="72"/>
      <c r="Z27" s="72"/>
      <c r="AA27" s="72"/>
      <c r="AB27" s="72"/>
      <c r="AC27" s="72"/>
      <c r="AD27" s="72"/>
      <c r="AE27" s="72"/>
      <c r="AF27" s="72"/>
      <c r="AG27" s="72"/>
      <c r="AH27" s="72"/>
      <c r="AI27" s="72"/>
      <c r="AJ27" s="72"/>
      <c r="AK27" s="72"/>
      <c r="AL27" s="101"/>
    </row>
    <row r="28" spans="1:38">
      <c r="A28" s="100"/>
      <c r="B28" s="72"/>
      <c r="C28" s="72"/>
      <c r="D28" s="72"/>
      <c r="E28" s="72"/>
      <c r="F28" s="72"/>
      <c r="G28" s="72"/>
      <c r="H28" s="72"/>
      <c r="I28" s="72"/>
      <c r="J28" s="72"/>
      <c r="K28" s="72"/>
      <c r="L28" s="72"/>
      <c r="M28" s="72"/>
      <c r="N28" s="72"/>
      <c r="O28" s="72"/>
      <c r="P28" s="72"/>
      <c r="Q28" s="72"/>
      <c r="R28" s="72"/>
      <c r="S28" s="101"/>
      <c r="T28" s="100"/>
      <c r="U28" s="72"/>
      <c r="V28" s="72"/>
      <c r="W28" s="72"/>
      <c r="X28" s="72"/>
      <c r="Y28" s="72"/>
      <c r="Z28" s="72"/>
      <c r="AA28" s="72"/>
      <c r="AB28" s="72"/>
      <c r="AC28" s="72"/>
      <c r="AD28" s="72"/>
      <c r="AE28" s="72"/>
      <c r="AF28" s="72"/>
      <c r="AG28" s="72"/>
      <c r="AH28" s="72"/>
      <c r="AI28" s="72"/>
      <c r="AJ28" s="72"/>
      <c r="AK28" s="72"/>
      <c r="AL28" s="101"/>
    </row>
    <row r="29" spans="1:38">
      <c r="A29" s="100"/>
      <c r="B29" s="72"/>
      <c r="C29" s="72"/>
      <c r="D29" s="72"/>
      <c r="E29" s="72"/>
      <c r="F29" s="72"/>
      <c r="G29" s="72"/>
      <c r="H29" s="72"/>
      <c r="I29" s="72"/>
      <c r="J29" s="72"/>
      <c r="K29" s="72"/>
      <c r="L29" s="72"/>
      <c r="M29" s="72"/>
      <c r="N29" s="72"/>
      <c r="O29" s="72"/>
      <c r="P29" s="72"/>
      <c r="Q29" s="72"/>
      <c r="R29" s="72"/>
      <c r="S29" s="101"/>
      <c r="T29" s="100"/>
      <c r="U29" s="72"/>
      <c r="V29" s="72"/>
      <c r="W29" s="72"/>
      <c r="X29" s="72"/>
      <c r="Y29" s="72"/>
      <c r="Z29" s="72"/>
      <c r="AA29" s="72"/>
      <c r="AB29" s="72"/>
      <c r="AC29" s="72"/>
      <c r="AD29" s="72"/>
      <c r="AE29" s="72"/>
      <c r="AF29" s="72"/>
      <c r="AG29" s="72"/>
      <c r="AH29" s="72"/>
      <c r="AI29" s="72"/>
      <c r="AJ29" s="72"/>
      <c r="AK29" s="72"/>
      <c r="AL29" s="101"/>
    </row>
    <row r="30" spans="1:38">
      <c r="A30" s="100"/>
      <c r="B30" s="72"/>
      <c r="C30" s="72"/>
      <c r="D30" s="72"/>
      <c r="E30" s="72"/>
      <c r="F30" s="72"/>
      <c r="G30" s="72"/>
      <c r="H30" s="72"/>
      <c r="I30" s="72"/>
      <c r="J30" s="72"/>
      <c r="K30" s="72"/>
      <c r="L30" s="72"/>
      <c r="M30" s="72"/>
      <c r="N30" s="72"/>
      <c r="O30" s="72"/>
      <c r="P30" s="72"/>
      <c r="Q30" s="72"/>
      <c r="R30" s="72"/>
      <c r="S30" s="101"/>
      <c r="T30" s="100"/>
      <c r="U30" s="72"/>
      <c r="V30" s="72"/>
      <c r="W30" s="72"/>
      <c r="X30" s="72"/>
      <c r="Y30" s="72"/>
      <c r="Z30" s="72"/>
      <c r="AA30" s="72"/>
      <c r="AB30" s="72"/>
      <c r="AC30" s="72"/>
      <c r="AD30" s="72"/>
      <c r="AE30" s="72"/>
      <c r="AF30" s="72"/>
      <c r="AG30" s="72"/>
      <c r="AH30" s="72"/>
      <c r="AI30" s="72"/>
      <c r="AJ30" s="72"/>
      <c r="AK30" s="72"/>
      <c r="AL30" s="101"/>
    </row>
    <row r="31" spans="1:38">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row>
    <row r="32" spans="1:38">
      <c r="A32" s="100"/>
      <c r="B32" s="72"/>
      <c r="C32" s="72"/>
      <c r="D32" s="72"/>
      <c r="E32" s="72"/>
      <c r="F32" s="72"/>
      <c r="G32" s="72"/>
      <c r="H32" s="72"/>
      <c r="I32" s="72"/>
      <c r="J32" s="72"/>
      <c r="K32" s="72"/>
      <c r="L32" s="72"/>
      <c r="M32" s="72"/>
      <c r="N32" s="72"/>
      <c r="O32" s="72"/>
      <c r="P32" s="72"/>
      <c r="Q32" s="72"/>
      <c r="R32" s="72"/>
      <c r="S32" s="101"/>
      <c r="T32" s="100"/>
      <c r="U32" s="72"/>
      <c r="V32" s="326" t="s">
        <v>368</v>
      </c>
      <c r="W32" s="72"/>
      <c r="X32" s="72"/>
      <c r="Y32" s="72"/>
      <c r="Z32" s="72"/>
      <c r="AA32" s="72"/>
      <c r="AB32" s="72"/>
      <c r="AC32" s="72"/>
      <c r="AD32" s="72"/>
      <c r="AE32" s="72"/>
      <c r="AF32" s="72"/>
      <c r="AG32" s="72"/>
      <c r="AH32" s="72"/>
      <c r="AI32" s="72"/>
      <c r="AJ32" s="72"/>
      <c r="AK32" s="72"/>
      <c r="AL32" s="101"/>
    </row>
    <row r="33" spans="1:38">
      <c r="A33" s="107"/>
      <c r="B33" s="108"/>
      <c r="C33" s="108"/>
      <c r="D33" s="108"/>
      <c r="E33" s="108"/>
      <c r="F33" s="108"/>
      <c r="G33" s="108"/>
      <c r="H33" s="108"/>
      <c r="I33" s="108"/>
      <c r="J33" s="108"/>
      <c r="K33" s="108"/>
      <c r="L33" s="108"/>
      <c r="M33" s="108"/>
      <c r="N33" s="108"/>
      <c r="O33" s="108"/>
      <c r="P33" s="108"/>
      <c r="Q33" s="108"/>
      <c r="R33" s="108"/>
      <c r="S33" s="180"/>
      <c r="T33" s="100"/>
      <c r="U33" s="72"/>
      <c r="V33" s="392" t="s">
        <v>536</v>
      </c>
      <c r="W33" s="72"/>
      <c r="X33" s="72"/>
      <c r="Y33" s="72"/>
      <c r="Z33" s="72"/>
      <c r="AA33" s="72"/>
      <c r="AB33" s="72"/>
      <c r="AC33" s="72"/>
      <c r="AD33" s="72"/>
      <c r="AE33" s="72"/>
      <c r="AF33" s="72"/>
      <c r="AG33" s="72"/>
      <c r="AH33" s="72"/>
      <c r="AI33" s="72"/>
      <c r="AJ33" s="72"/>
      <c r="AK33" s="72"/>
      <c r="AL33" s="101"/>
    </row>
    <row r="34" spans="1:38" ht="12.75" customHeight="1">
      <c r="A34" s="330" t="s">
        <v>537</v>
      </c>
      <c r="B34" s="71"/>
      <c r="C34" s="71"/>
      <c r="D34" s="71"/>
      <c r="E34" s="71"/>
      <c r="F34" s="71"/>
      <c r="G34" s="71"/>
      <c r="H34" s="71"/>
      <c r="I34" s="71"/>
      <c r="J34" s="71"/>
      <c r="K34" s="71"/>
      <c r="L34" s="71"/>
      <c r="M34" s="71"/>
      <c r="N34" s="71"/>
      <c r="O34" s="432"/>
      <c r="P34" s="348" t="s">
        <v>538</v>
      </c>
      <c r="Q34" s="819" t="s">
        <v>86</v>
      </c>
      <c r="R34" s="819"/>
      <c r="S34" s="331"/>
      <c r="T34" s="100"/>
      <c r="U34" s="72"/>
      <c r="V34" s="72"/>
      <c r="W34" s="72"/>
      <c r="X34" s="72"/>
      <c r="Y34" s="72"/>
      <c r="Z34" s="72"/>
      <c r="AA34" s="72"/>
      <c r="AB34" s="72"/>
      <c r="AC34" s="72"/>
      <c r="AD34" s="72"/>
      <c r="AE34" s="72"/>
      <c r="AF34" s="72"/>
      <c r="AG34" s="72"/>
      <c r="AH34" s="72"/>
      <c r="AI34" s="72"/>
      <c r="AJ34" s="72"/>
      <c r="AK34" s="72"/>
      <c r="AL34" s="101"/>
    </row>
    <row r="35" spans="1:38" ht="12.75" customHeight="1">
      <c r="A35" s="505" t="str">
        <f>IF(OR(F40="FAIL",F44="FAIL",F48="FAIL",F52="FAIL"),"FAIL","PASS")</f>
        <v>PASS</v>
      </c>
      <c r="B35" s="71"/>
      <c r="C35" s="71"/>
      <c r="D35" s="71"/>
      <c r="E35" s="71"/>
      <c r="F35" s="71"/>
      <c r="G35" s="71"/>
      <c r="H35" s="71"/>
      <c r="I35" s="71"/>
      <c r="J35" s="71"/>
      <c r="K35" s="71"/>
      <c r="L35" s="71"/>
      <c r="M35" s="71"/>
      <c r="N35" s="71"/>
      <c r="P35" s="348" t="s">
        <v>539</v>
      </c>
      <c r="Q35" s="819" t="s">
        <v>86</v>
      </c>
      <c r="R35" s="819"/>
      <c r="S35" s="331"/>
      <c r="T35" s="100"/>
      <c r="U35" s="72"/>
      <c r="V35" s="72"/>
      <c r="W35" s="72"/>
      <c r="X35" s="72"/>
      <c r="Y35" s="72"/>
      <c r="Z35" s="72"/>
      <c r="AA35" s="72"/>
      <c r="AB35" s="72"/>
      <c r="AC35" s="72"/>
      <c r="AD35" s="72"/>
      <c r="AE35" s="72"/>
      <c r="AF35" s="72"/>
      <c r="AG35" s="72"/>
      <c r="AH35" s="72"/>
      <c r="AI35" s="72"/>
      <c r="AJ35" s="72"/>
      <c r="AK35" s="72"/>
      <c r="AL35" s="101"/>
    </row>
    <row r="36" spans="1:38" ht="12.75" customHeight="1">
      <c r="A36" s="293"/>
      <c r="B36" s="71"/>
      <c r="C36" s="71"/>
      <c r="D36" s="71"/>
      <c r="E36" s="71"/>
      <c r="F36" s="71"/>
      <c r="G36" s="71"/>
      <c r="H36" s="71"/>
      <c r="I36" s="71"/>
      <c r="J36" s="71"/>
      <c r="K36" s="71"/>
      <c r="L36" s="71"/>
      <c r="M36" s="71"/>
      <c r="N36" s="71"/>
      <c r="O36" s="71"/>
      <c r="P36" s="348" t="s">
        <v>540</v>
      </c>
      <c r="Q36" s="819" t="s">
        <v>86</v>
      </c>
      <c r="R36" s="819"/>
      <c r="S36" s="331"/>
      <c r="T36" s="100"/>
      <c r="U36" s="72"/>
      <c r="V36" s="72"/>
      <c r="W36" s="72"/>
      <c r="X36" s="72"/>
      <c r="Y36" s="72"/>
      <c r="Z36" s="72"/>
      <c r="AA36" s="72"/>
      <c r="AB36" s="72"/>
      <c r="AC36" s="72"/>
      <c r="AD36" s="72"/>
      <c r="AE36" s="72"/>
      <c r="AF36" s="72"/>
      <c r="AG36" s="72"/>
      <c r="AH36" s="72"/>
      <c r="AI36" s="72"/>
      <c r="AJ36" s="72"/>
      <c r="AK36" s="72"/>
      <c r="AL36" s="101"/>
    </row>
    <row r="37" spans="1:38" ht="12.75" customHeight="1">
      <c r="A37" s="332"/>
      <c r="B37" s="71"/>
      <c r="C37" s="71"/>
      <c r="D37" s="71"/>
      <c r="E37" s="71"/>
      <c r="F37" s="71"/>
      <c r="G37" s="71"/>
      <c r="H37" s="71"/>
      <c r="I37" s="71"/>
      <c r="J37" s="71"/>
      <c r="K37" s="71"/>
      <c r="L37" s="71"/>
      <c r="M37" s="71"/>
      <c r="N37" s="71"/>
      <c r="O37" s="71"/>
      <c r="P37" s="348" t="s">
        <v>541</v>
      </c>
      <c r="Q37" s="871" t="s">
        <v>86</v>
      </c>
      <c r="R37" s="871"/>
      <c r="S37" s="331"/>
      <c r="T37" s="100"/>
      <c r="U37" s="72"/>
      <c r="V37" s="72"/>
      <c r="W37" s="72"/>
      <c r="X37" s="72"/>
      <c r="Y37" s="72"/>
      <c r="Z37" s="72"/>
      <c r="AA37" s="72"/>
      <c r="AB37" s="72"/>
      <c r="AC37" s="72"/>
      <c r="AD37" s="72"/>
      <c r="AE37" s="72"/>
      <c r="AF37" s="72"/>
      <c r="AG37" s="72"/>
      <c r="AH37" s="72"/>
      <c r="AI37" s="72"/>
      <c r="AJ37" s="72"/>
      <c r="AK37" s="72"/>
      <c r="AL37" s="101"/>
    </row>
    <row r="38" spans="1:38">
      <c r="A38" s="506" t="s">
        <v>542</v>
      </c>
      <c r="B38" s="71"/>
      <c r="C38" s="71"/>
      <c r="D38" s="71"/>
      <c r="E38" s="71"/>
      <c r="F38" s="71"/>
      <c r="G38" s="71"/>
      <c r="H38" s="71"/>
      <c r="I38" s="71"/>
      <c r="J38" s="71"/>
      <c r="K38" s="71"/>
      <c r="L38" s="71"/>
      <c r="M38" s="71"/>
      <c r="N38" s="71"/>
      <c r="O38" s="71"/>
      <c r="R38" s="71"/>
      <c r="S38" s="331"/>
      <c r="T38" s="100"/>
      <c r="U38" s="72"/>
      <c r="V38" s="72"/>
      <c r="W38" s="72"/>
      <c r="X38" s="72"/>
      <c r="Y38" s="72"/>
      <c r="Z38" s="72"/>
      <c r="AA38" s="72"/>
      <c r="AB38" s="72"/>
      <c r="AC38" s="72"/>
      <c r="AD38" s="72"/>
      <c r="AE38" s="72"/>
      <c r="AF38" s="72"/>
      <c r="AG38" s="72"/>
      <c r="AH38" s="72"/>
      <c r="AI38" s="72"/>
      <c r="AJ38" s="72"/>
      <c r="AK38" s="72"/>
      <c r="AL38" s="101"/>
    </row>
    <row r="39" spans="1:38">
      <c r="A39" s="330" t="s">
        <v>543</v>
      </c>
      <c r="B39" s="337"/>
      <c r="C39" s="337"/>
      <c r="D39" s="337"/>
      <c r="E39" s="337"/>
      <c r="F39" s="337"/>
      <c r="G39" s="337"/>
      <c r="H39" s="337"/>
      <c r="I39" s="337"/>
      <c r="J39" s="337"/>
      <c r="K39" s="337"/>
      <c r="L39" s="334" t="s">
        <v>544</v>
      </c>
      <c r="M39" s="337"/>
      <c r="N39" s="337"/>
      <c r="O39" s="337"/>
      <c r="P39" s="337"/>
      <c r="Q39" s="337"/>
      <c r="R39" s="337"/>
      <c r="S39" s="338"/>
      <c r="T39" s="100"/>
      <c r="U39" s="72"/>
      <c r="V39" s="72"/>
      <c r="W39" s="72"/>
      <c r="X39" s="72"/>
      <c r="Y39" s="72"/>
      <c r="Z39" s="72"/>
      <c r="AA39" s="72"/>
      <c r="AB39" s="72"/>
      <c r="AC39" s="72"/>
      <c r="AD39" s="72"/>
      <c r="AE39" s="72"/>
      <c r="AF39" s="72"/>
      <c r="AG39" s="72"/>
      <c r="AH39" s="72"/>
      <c r="AI39" s="72"/>
      <c r="AJ39" s="72"/>
      <c r="AK39" s="72"/>
      <c r="AL39" s="101"/>
    </row>
    <row r="40" spans="1:38" ht="12.75" customHeight="1">
      <c r="A40" s="843" t="s">
        <v>389</v>
      </c>
      <c r="B40" s="843"/>
      <c r="C40" s="843"/>
      <c r="D40" s="872">
        <v>0</v>
      </c>
      <c r="E40" s="872"/>
      <c r="F40" s="857" t="str">
        <f>IF(AND(Q34="YES",D40&gt;=13000),"PASS",IF(AND(Q34="YES",D40&lt;13000),"FAIL","N/A"))</f>
        <v>N/A</v>
      </c>
      <c r="G40" s="857"/>
      <c r="H40" s="337"/>
      <c r="I40" s="337"/>
      <c r="J40" s="337"/>
      <c r="K40" s="337"/>
      <c r="L40" s="337"/>
      <c r="M40" s="337"/>
      <c r="N40" s="337"/>
      <c r="O40" s="337"/>
      <c r="P40" s="337"/>
      <c r="Q40" s="337"/>
      <c r="R40" s="337"/>
      <c r="S40" s="338"/>
      <c r="T40" s="100"/>
      <c r="U40" s="72"/>
      <c r="V40" s="72"/>
      <c r="W40" s="72"/>
      <c r="X40" s="72"/>
      <c r="Y40" s="72"/>
      <c r="Z40" s="72"/>
      <c r="AA40" s="72"/>
      <c r="AB40" s="72"/>
      <c r="AC40" s="72"/>
      <c r="AD40" s="72"/>
      <c r="AE40" s="72"/>
      <c r="AF40" s="72"/>
      <c r="AG40" s="72"/>
      <c r="AH40" s="72"/>
      <c r="AI40" s="72"/>
      <c r="AJ40" s="72"/>
      <c r="AK40" s="72"/>
      <c r="AL40" s="101"/>
    </row>
    <row r="41" spans="1:38">
      <c r="A41" s="344"/>
      <c r="B41" s="337"/>
      <c r="C41" s="337"/>
      <c r="D41" s="337"/>
      <c r="E41" s="337"/>
      <c r="F41" s="337"/>
      <c r="G41" s="337"/>
      <c r="H41" s="337"/>
      <c r="I41" s="337"/>
      <c r="J41" s="337"/>
      <c r="K41" s="337"/>
      <c r="L41" s="337"/>
      <c r="M41" s="337"/>
      <c r="N41" s="337"/>
      <c r="O41" s="337"/>
      <c r="P41" s="337"/>
      <c r="Q41" s="337"/>
      <c r="R41" s="337"/>
      <c r="S41" s="338"/>
      <c r="T41" s="100"/>
      <c r="U41" s="72"/>
      <c r="V41" s="72"/>
      <c r="W41" s="72"/>
      <c r="X41" s="72"/>
      <c r="Y41" s="72"/>
      <c r="Z41" s="72"/>
      <c r="AA41" s="72"/>
      <c r="AB41" s="72"/>
      <c r="AC41" s="72"/>
      <c r="AD41" s="72"/>
      <c r="AE41" s="72"/>
      <c r="AF41" s="72"/>
      <c r="AG41" s="72"/>
      <c r="AH41" s="72"/>
      <c r="AI41" s="72"/>
      <c r="AJ41" s="72"/>
      <c r="AK41" s="72"/>
      <c r="AL41" s="101"/>
    </row>
    <row r="42" spans="1:38">
      <c r="A42" s="506" t="s">
        <v>545</v>
      </c>
      <c r="B42" s="71"/>
      <c r="C42" s="71"/>
      <c r="D42" s="71"/>
      <c r="E42" s="71"/>
      <c r="F42" s="71"/>
      <c r="G42" s="71"/>
      <c r="H42" s="71"/>
      <c r="I42" s="71"/>
      <c r="J42" s="71"/>
      <c r="K42" s="71"/>
      <c r="L42" s="71"/>
      <c r="M42" s="71"/>
      <c r="N42" s="71"/>
      <c r="O42" s="71"/>
      <c r="P42" s="71"/>
      <c r="Q42" s="71"/>
      <c r="R42" s="71"/>
      <c r="S42" s="331"/>
      <c r="T42" s="100"/>
      <c r="U42" s="72"/>
      <c r="V42" s="72"/>
      <c r="W42" s="72"/>
      <c r="X42" s="72"/>
      <c r="Y42" s="72"/>
      <c r="Z42" s="72"/>
      <c r="AA42" s="72"/>
      <c r="AB42" s="72"/>
      <c r="AC42" s="72"/>
      <c r="AD42" s="72"/>
      <c r="AE42" s="72"/>
      <c r="AF42" s="72"/>
      <c r="AG42" s="72"/>
      <c r="AH42" s="72"/>
      <c r="AI42" s="72"/>
      <c r="AJ42" s="72"/>
      <c r="AK42" s="72"/>
      <c r="AL42" s="101"/>
    </row>
    <row r="43" spans="1:38">
      <c r="A43" s="330" t="s">
        <v>543</v>
      </c>
      <c r="B43" s="337"/>
      <c r="C43" s="337"/>
      <c r="D43" s="337"/>
      <c r="E43" s="337"/>
      <c r="F43" s="337"/>
      <c r="G43" s="337"/>
      <c r="H43" s="337"/>
      <c r="I43" s="337"/>
      <c r="J43" s="337"/>
      <c r="K43" s="337"/>
      <c r="L43" s="334" t="s">
        <v>544</v>
      </c>
      <c r="M43" s="337"/>
      <c r="N43" s="337"/>
      <c r="O43" s="337"/>
      <c r="P43" s="337"/>
      <c r="Q43" s="337"/>
      <c r="R43" s="337"/>
      <c r="S43" s="338"/>
      <c r="T43" s="100"/>
      <c r="U43" s="72"/>
      <c r="V43" s="72"/>
      <c r="W43" s="72"/>
      <c r="X43" s="72"/>
      <c r="Y43" s="72"/>
      <c r="Z43" s="72"/>
      <c r="AA43" s="72"/>
      <c r="AB43" s="72"/>
      <c r="AC43" s="72"/>
      <c r="AD43" s="72"/>
      <c r="AE43" s="72"/>
      <c r="AF43" s="72"/>
      <c r="AG43" s="72"/>
      <c r="AH43" s="72"/>
      <c r="AI43" s="72"/>
      <c r="AJ43" s="72"/>
      <c r="AK43" s="72"/>
      <c r="AL43" s="101"/>
    </row>
    <row r="44" spans="1:38" ht="12.75" customHeight="1">
      <c r="A44" s="843" t="s">
        <v>389</v>
      </c>
      <c r="B44" s="843"/>
      <c r="C44" s="843"/>
      <c r="D44" s="872">
        <v>0</v>
      </c>
      <c r="E44" s="872"/>
      <c r="F44" s="857" t="str">
        <f>IF(AND(Q35="YES",D44&gt;=13000),"PASS",IF(AND(Q35="YES",D44&lt;13000),"FAIL","N/A"))</f>
        <v>N/A</v>
      </c>
      <c r="G44" s="857"/>
      <c r="H44" s="337"/>
      <c r="I44" s="337"/>
      <c r="J44" s="337"/>
      <c r="K44" s="337"/>
      <c r="L44" s="337"/>
      <c r="M44" s="337"/>
      <c r="N44" s="337"/>
      <c r="O44" s="337"/>
      <c r="P44" s="337"/>
      <c r="Q44" s="337"/>
      <c r="R44" s="337"/>
      <c r="S44" s="338"/>
      <c r="T44" s="100"/>
      <c r="U44" s="72"/>
      <c r="V44" s="72"/>
      <c r="W44" s="72"/>
      <c r="X44" s="72"/>
      <c r="Y44" s="72"/>
      <c r="Z44" s="72"/>
      <c r="AA44" s="72"/>
      <c r="AB44" s="72"/>
      <c r="AC44" s="72"/>
      <c r="AD44" s="72"/>
      <c r="AE44" s="72"/>
      <c r="AF44" s="72"/>
      <c r="AG44" s="72"/>
      <c r="AH44" s="72"/>
      <c r="AI44" s="72"/>
      <c r="AJ44" s="72"/>
      <c r="AK44" s="72"/>
      <c r="AL44" s="101"/>
    </row>
    <row r="45" spans="1:38">
      <c r="A45" s="332"/>
      <c r="B45" s="71"/>
      <c r="C45" s="71"/>
      <c r="D45" s="71"/>
      <c r="E45" s="71"/>
      <c r="F45" s="71"/>
      <c r="G45" s="71"/>
      <c r="H45" s="71"/>
      <c r="I45" s="71"/>
      <c r="J45" s="71"/>
      <c r="K45" s="71"/>
      <c r="L45" s="71"/>
      <c r="M45" s="71"/>
      <c r="N45" s="71"/>
      <c r="O45" s="71"/>
      <c r="P45" s="71"/>
      <c r="Q45" s="71"/>
      <c r="R45" s="71"/>
      <c r="S45" s="331"/>
      <c r="T45" s="100"/>
      <c r="U45" s="72"/>
      <c r="V45" s="72"/>
      <c r="W45" s="72"/>
      <c r="X45" s="72"/>
      <c r="Y45" s="72"/>
      <c r="Z45" s="72"/>
      <c r="AA45" s="72"/>
      <c r="AB45" s="72"/>
      <c r="AC45" s="72"/>
      <c r="AD45" s="72"/>
      <c r="AE45" s="72"/>
      <c r="AF45" s="72"/>
      <c r="AG45" s="72"/>
      <c r="AH45" s="72"/>
      <c r="AI45" s="72"/>
      <c r="AJ45" s="72"/>
      <c r="AK45" s="72"/>
      <c r="AL45" s="101"/>
    </row>
    <row r="46" spans="1:38">
      <c r="A46" s="506" t="s">
        <v>546</v>
      </c>
      <c r="B46" s="71"/>
      <c r="C46" s="71"/>
      <c r="D46" s="71"/>
      <c r="E46" s="71"/>
      <c r="F46" s="71"/>
      <c r="G46" s="71"/>
      <c r="H46" s="71"/>
      <c r="I46" s="71"/>
      <c r="J46" s="71"/>
      <c r="K46" s="71"/>
      <c r="L46" s="71"/>
      <c r="M46" s="71"/>
      <c r="N46" s="71"/>
      <c r="O46" s="71"/>
      <c r="P46" s="71"/>
      <c r="Q46" s="71"/>
      <c r="R46" s="71"/>
      <c r="S46" s="331"/>
      <c r="T46" s="100"/>
      <c r="U46" s="72"/>
      <c r="V46" s="72"/>
      <c r="W46" s="72"/>
      <c r="X46" s="72"/>
      <c r="Y46" s="72"/>
      <c r="Z46" s="72"/>
      <c r="AA46" s="72"/>
      <c r="AB46" s="72"/>
      <c r="AC46" s="72"/>
      <c r="AD46" s="72"/>
      <c r="AE46" s="72"/>
      <c r="AF46" s="72"/>
      <c r="AG46" s="72"/>
      <c r="AH46" s="72"/>
      <c r="AI46" s="72"/>
      <c r="AJ46" s="72"/>
      <c r="AK46" s="72"/>
      <c r="AL46" s="101"/>
    </row>
    <row r="47" spans="1:38">
      <c r="A47" s="330" t="s">
        <v>543</v>
      </c>
      <c r="B47" s="337"/>
      <c r="C47" s="337"/>
      <c r="D47" s="337"/>
      <c r="E47" s="337"/>
      <c r="F47" s="337"/>
      <c r="G47" s="337"/>
      <c r="H47" s="337"/>
      <c r="I47" s="337"/>
      <c r="J47" s="337"/>
      <c r="K47" s="337"/>
      <c r="L47" s="334" t="s">
        <v>547</v>
      </c>
      <c r="M47" s="337"/>
      <c r="N47" s="337"/>
      <c r="O47" s="337"/>
      <c r="P47" s="337"/>
      <c r="Q47" s="337"/>
      <c r="R47" s="337"/>
      <c r="S47" s="338"/>
      <c r="T47" s="100"/>
      <c r="U47" s="72"/>
      <c r="V47" s="72"/>
      <c r="W47" s="72"/>
      <c r="X47" s="72"/>
      <c r="Y47" s="72"/>
      <c r="Z47" s="72"/>
      <c r="AA47" s="72"/>
      <c r="AB47" s="72"/>
      <c r="AC47" s="72"/>
      <c r="AD47" s="72"/>
      <c r="AE47" s="72"/>
      <c r="AF47" s="72"/>
      <c r="AG47" s="72"/>
      <c r="AH47" s="72"/>
      <c r="AI47" s="72"/>
      <c r="AJ47" s="72"/>
      <c r="AK47" s="72"/>
      <c r="AL47" s="101"/>
    </row>
    <row r="48" spans="1:38" ht="12.75" customHeight="1">
      <c r="A48" s="843" t="s">
        <v>389</v>
      </c>
      <c r="B48" s="843"/>
      <c r="C48" s="843"/>
      <c r="D48" s="872">
        <v>0</v>
      </c>
      <c r="E48" s="872"/>
      <c r="F48" s="857" t="str">
        <f>IF(AND(Q36="YES",D48&gt;=6500),"PASS",IF(AND(Q36="YES",D48&lt;6500),"FAIL","N/A"))</f>
        <v>N/A</v>
      </c>
      <c r="G48" s="857"/>
      <c r="H48" s="337"/>
      <c r="I48" s="337"/>
      <c r="J48" s="337"/>
      <c r="K48" s="337"/>
      <c r="L48" s="337"/>
      <c r="M48" s="337"/>
      <c r="N48" s="337"/>
      <c r="O48" s="337"/>
      <c r="P48" s="337"/>
      <c r="Q48" s="337"/>
      <c r="R48" s="337"/>
      <c r="S48" s="338"/>
      <c r="T48" s="100"/>
      <c r="U48" s="72"/>
      <c r="V48" s="72"/>
      <c r="W48" s="72"/>
      <c r="X48" s="72"/>
      <c r="Y48" s="72"/>
      <c r="Z48" s="72"/>
      <c r="AA48" s="72"/>
      <c r="AB48" s="72"/>
      <c r="AC48" s="72"/>
      <c r="AD48" s="72"/>
      <c r="AE48" s="72"/>
      <c r="AF48" s="72"/>
      <c r="AG48" s="72"/>
      <c r="AH48" s="72"/>
      <c r="AI48" s="72"/>
      <c r="AJ48" s="72"/>
      <c r="AK48" s="72"/>
      <c r="AL48" s="101"/>
    </row>
    <row r="49" spans="1:38">
      <c r="A49" s="332"/>
      <c r="B49" s="71"/>
      <c r="C49" s="71"/>
      <c r="D49" s="71"/>
      <c r="E49" s="71"/>
      <c r="F49" s="71"/>
      <c r="G49" s="71"/>
      <c r="H49" s="71"/>
      <c r="I49" s="71"/>
      <c r="J49" s="71"/>
      <c r="K49" s="71"/>
      <c r="L49" s="71"/>
      <c r="M49" s="71"/>
      <c r="N49" s="71"/>
      <c r="O49" s="71"/>
      <c r="P49" s="71"/>
      <c r="Q49" s="71"/>
      <c r="R49" s="71"/>
      <c r="S49" s="331"/>
      <c r="T49" s="100"/>
      <c r="U49" s="72"/>
      <c r="V49" s="72"/>
      <c r="W49" s="72"/>
      <c r="X49" s="72"/>
      <c r="Y49" s="72"/>
      <c r="Z49" s="72"/>
      <c r="AA49" s="72"/>
      <c r="AB49" s="72"/>
      <c r="AC49" s="72"/>
      <c r="AD49" s="72"/>
      <c r="AE49" s="72"/>
      <c r="AF49" s="72"/>
      <c r="AG49" s="72"/>
      <c r="AH49" s="72"/>
      <c r="AI49" s="72"/>
      <c r="AJ49" s="72"/>
      <c r="AK49" s="72"/>
      <c r="AL49" s="101"/>
    </row>
    <row r="50" spans="1:38">
      <c r="A50" s="506" t="s">
        <v>548</v>
      </c>
      <c r="B50" s="71"/>
      <c r="C50" s="71"/>
      <c r="D50" s="71"/>
      <c r="E50" s="71"/>
      <c r="F50" s="71"/>
      <c r="G50" s="71"/>
      <c r="H50" s="71"/>
      <c r="I50" s="71"/>
      <c r="J50" s="71"/>
      <c r="K50" s="71"/>
      <c r="L50" s="71"/>
      <c r="M50" s="71"/>
      <c r="N50" s="71"/>
      <c r="O50" s="71"/>
      <c r="P50" s="71"/>
      <c r="Q50" s="71"/>
      <c r="R50" s="71"/>
      <c r="S50" s="331"/>
      <c r="T50" s="100"/>
      <c r="U50" s="72"/>
      <c r="V50" s="72"/>
      <c r="W50" s="72"/>
      <c r="X50" s="72"/>
      <c r="Y50" s="72"/>
      <c r="Z50" s="72"/>
      <c r="AA50" s="72"/>
      <c r="AB50" s="72"/>
      <c r="AC50" s="72"/>
      <c r="AD50" s="72"/>
      <c r="AE50" s="72"/>
      <c r="AF50" s="72"/>
      <c r="AG50" s="72"/>
      <c r="AH50" s="72"/>
      <c r="AI50" s="72"/>
      <c r="AJ50" s="72"/>
      <c r="AK50" s="72"/>
      <c r="AL50" s="101"/>
    </row>
    <row r="51" spans="1:38">
      <c r="A51" s="330" t="s">
        <v>543</v>
      </c>
      <c r="B51" s="337"/>
      <c r="C51" s="337"/>
      <c r="D51" s="337"/>
      <c r="E51" s="337"/>
      <c r="F51" s="337"/>
      <c r="G51" s="337"/>
      <c r="H51" s="337"/>
      <c r="I51" s="337"/>
      <c r="J51" s="337"/>
      <c r="K51" s="337"/>
      <c r="L51" s="334" t="s">
        <v>549</v>
      </c>
      <c r="M51" s="337"/>
      <c r="N51" s="337"/>
      <c r="O51" s="337"/>
      <c r="P51" s="337"/>
      <c r="Q51" s="337"/>
      <c r="R51" s="337"/>
      <c r="S51" s="338"/>
      <c r="T51" s="100"/>
      <c r="U51" s="72"/>
      <c r="V51" s="72"/>
      <c r="W51" s="72"/>
      <c r="X51" s="72"/>
      <c r="Y51" s="72"/>
      <c r="Z51" s="72"/>
      <c r="AA51" s="72"/>
      <c r="AB51" s="72"/>
      <c r="AC51" s="72"/>
      <c r="AD51" s="72"/>
      <c r="AE51" s="72"/>
      <c r="AF51" s="72"/>
      <c r="AG51" s="72"/>
      <c r="AH51" s="72"/>
      <c r="AI51" s="72"/>
      <c r="AJ51" s="72"/>
      <c r="AK51" s="72"/>
      <c r="AL51" s="101"/>
    </row>
    <row r="52" spans="1:38" ht="12.75" customHeight="1">
      <c r="A52" s="873" t="s">
        <v>389</v>
      </c>
      <c r="B52" s="873"/>
      <c r="C52" s="873"/>
      <c r="D52" s="872">
        <v>0</v>
      </c>
      <c r="E52" s="872"/>
      <c r="F52" s="857" t="str">
        <f>IF(AND(Q37="YES",D52&gt;=19500),"PASS",IF(AND(Q37="YES",D52&lt;19500),"FAIL","N/A"))</f>
        <v>N/A</v>
      </c>
      <c r="G52" s="857"/>
      <c r="H52" s="354"/>
      <c r="I52" s="354"/>
      <c r="J52" s="354"/>
      <c r="K52" s="354"/>
      <c r="L52" s="354"/>
      <c r="M52" s="354"/>
      <c r="N52" s="354"/>
      <c r="O52" s="354"/>
      <c r="P52" s="354"/>
      <c r="Q52" s="354"/>
      <c r="R52" s="354"/>
      <c r="S52" s="355"/>
      <c r="T52" s="107"/>
      <c r="U52" s="108"/>
      <c r="V52" s="108"/>
      <c r="W52" s="108"/>
      <c r="X52" s="108"/>
      <c r="Y52" s="108"/>
      <c r="Z52" s="108"/>
      <c r="AA52" s="108"/>
      <c r="AB52" s="108"/>
      <c r="AC52" s="108"/>
      <c r="AD52" s="108"/>
      <c r="AE52" s="108"/>
      <c r="AF52" s="108"/>
      <c r="AG52" s="108"/>
      <c r="AH52" s="108"/>
      <c r="AI52" s="108"/>
      <c r="AJ52" s="108"/>
      <c r="AK52" s="108"/>
      <c r="AL52" s="180"/>
    </row>
    <row r="53" spans="1:38">
      <c r="A53" s="358" t="s">
        <v>420</v>
      </c>
      <c r="S53" s="294"/>
      <c r="T53" s="358" t="s">
        <v>420</v>
      </c>
      <c r="AL53" s="294"/>
    </row>
    <row r="54" spans="1:38">
      <c r="A54" s="87" t="s">
        <v>421</v>
      </c>
      <c r="S54" s="294"/>
      <c r="T54" s="87" t="s">
        <v>421</v>
      </c>
      <c r="AL54" s="294"/>
    </row>
    <row r="55" spans="1:38">
      <c r="A55" s="359" t="s">
        <v>422</v>
      </c>
      <c r="B55" s="360"/>
      <c r="C55" s="360"/>
      <c r="D55" s="360"/>
      <c r="E55" s="360"/>
      <c r="F55" s="360"/>
      <c r="G55" s="360"/>
      <c r="H55" s="360"/>
      <c r="I55" s="360"/>
      <c r="J55" s="360"/>
      <c r="K55" s="360"/>
      <c r="L55" s="360"/>
      <c r="M55" s="360"/>
      <c r="N55" s="360"/>
      <c r="O55" s="360"/>
      <c r="P55" s="360"/>
      <c r="Q55" s="360"/>
      <c r="R55" s="360"/>
      <c r="S55" s="361"/>
      <c r="T55" s="359" t="s">
        <v>422</v>
      </c>
      <c r="U55" s="360"/>
      <c r="V55" s="360"/>
      <c r="W55" s="360"/>
      <c r="X55" s="360"/>
      <c r="Y55" s="360"/>
      <c r="Z55" s="360"/>
      <c r="AA55" s="360"/>
      <c r="AB55" s="360"/>
      <c r="AC55" s="360"/>
      <c r="AD55" s="360"/>
      <c r="AE55" s="360"/>
      <c r="AF55" s="360"/>
      <c r="AG55" s="360"/>
      <c r="AH55" s="360"/>
      <c r="AI55" s="360"/>
      <c r="AJ55" s="360"/>
      <c r="AK55" s="360"/>
      <c r="AL55" s="361"/>
    </row>
    <row r="56" spans="1:38">
      <c r="A56" s="359"/>
      <c r="B56" s="360"/>
      <c r="C56" s="360"/>
      <c r="D56" s="360"/>
      <c r="E56" s="360"/>
      <c r="F56" s="360"/>
      <c r="G56" s="360"/>
      <c r="H56" s="360"/>
      <c r="I56" s="360"/>
      <c r="J56" s="360"/>
      <c r="K56" s="360"/>
      <c r="L56" s="360"/>
      <c r="M56" s="360"/>
      <c r="N56" s="360"/>
      <c r="O56" s="360"/>
      <c r="P56" s="360"/>
      <c r="Q56" s="360"/>
      <c r="R56" s="360"/>
      <c r="S56" s="361"/>
      <c r="T56" s="359"/>
      <c r="U56" s="360"/>
      <c r="V56" s="360"/>
      <c r="W56" s="360"/>
      <c r="X56" s="360"/>
      <c r="Y56" s="360"/>
      <c r="Z56" s="360"/>
      <c r="AA56" s="360"/>
      <c r="AB56" s="360"/>
      <c r="AC56" s="360"/>
      <c r="AD56" s="360"/>
      <c r="AE56" s="360"/>
      <c r="AF56" s="360"/>
      <c r="AG56" s="360"/>
      <c r="AH56" s="360"/>
      <c r="AI56" s="360"/>
      <c r="AJ56" s="360"/>
      <c r="AK56" s="360"/>
      <c r="AL56" s="361"/>
    </row>
    <row r="57" spans="1:38" ht="25.5" customHeight="1">
      <c r="A57" s="359"/>
      <c r="B57" s="363"/>
      <c r="C57" s="874" t="s">
        <v>550</v>
      </c>
      <c r="D57" s="874"/>
      <c r="E57" s="363" t="s">
        <v>424</v>
      </c>
      <c r="F57" s="360"/>
      <c r="G57" s="360"/>
      <c r="H57" s="841"/>
      <c r="I57" s="841"/>
      <c r="J57" s="360"/>
      <c r="K57" s="360"/>
      <c r="L57" s="360"/>
      <c r="M57" s="360"/>
      <c r="N57" s="360"/>
      <c r="O57" s="360"/>
      <c r="P57" s="360"/>
      <c r="Q57" s="360"/>
      <c r="R57" s="360"/>
      <c r="S57" s="361"/>
      <c r="T57" s="359"/>
      <c r="U57" s="363"/>
      <c r="V57" s="874" t="s">
        <v>550</v>
      </c>
      <c r="W57" s="874"/>
      <c r="X57" s="363" t="s">
        <v>424</v>
      </c>
      <c r="Y57" s="360"/>
      <c r="Z57" s="360"/>
      <c r="AA57" s="841"/>
      <c r="AB57" s="841"/>
      <c r="AC57" s="360"/>
      <c r="AD57" s="360"/>
      <c r="AE57" s="360"/>
      <c r="AF57" s="360"/>
      <c r="AG57" s="360"/>
      <c r="AH57" s="360"/>
      <c r="AI57" s="360"/>
      <c r="AJ57" s="360"/>
      <c r="AK57" s="360"/>
      <c r="AL57" s="361"/>
    </row>
    <row r="58" spans="1:38" ht="14.4">
      <c r="A58" s="359"/>
      <c r="B58" s="369">
        <v>1</v>
      </c>
      <c r="C58" s="875"/>
      <c r="D58" s="875"/>
      <c r="E58" s="507"/>
      <c r="F58" s="360"/>
      <c r="G58" s="132"/>
      <c r="H58" s="389"/>
      <c r="I58" s="389"/>
      <c r="J58" s="360"/>
      <c r="K58" s="360"/>
      <c r="L58" s="360"/>
      <c r="M58" s="360"/>
      <c r="N58" s="360"/>
      <c r="O58" s="360"/>
      <c r="P58" s="360"/>
      <c r="Q58" s="360"/>
      <c r="R58" s="360"/>
      <c r="S58" s="361"/>
      <c r="T58" s="359"/>
      <c r="U58" s="369">
        <v>1</v>
      </c>
      <c r="V58" s="875"/>
      <c r="W58" s="875"/>
      <c r="X58" s="507"/>
      <c r="Y58" s="360"/>
      <c r="Z58" s="132"/>
      <c r="AA58" s="389"/>
      <c r="AB58" s="389"/>
      <c r="AC58" s="360"/>
      <c r="AD58" s="360"/>
      <c r="AE58" s="360"/>
      <c r="AF58" s="360"/>
      <c r="AG58" s="360"/>
      <c r="AH58" s="360"/>
      <c r="AI58" s="360"/>
      <c r="AJ58" s="360"/>
      <c r="AK58" s="360"/>
      <c r="AL58" s="361"/>
    </row>
    <row r="59" spans="1:38">
      <c r="A59" s="359"/>
      <c r="B59" s="369">
        <v>2</v>
      </c>
      <c r="C59" s="875"/>
      <c r="D59" s="875"/>
      <c r="E59" s="507"/>
      <c r="F59" s="360"/>
      <c r="G59" s="132"/>
      <c r="J59" s="360"/>
      <c r="K59" s="360"/>
      <c r="L59" s="360"/>
      <c r="M59" s="360"/>
      <c r="N59" s="360"/>
      <c r="O59" s="360"/>
      <c r="P59" s="360"/>
      <c r="Q59" s="360"/>
      <c r="R59" s="360"/>
      <c r="S59" s="361"/>
      <c r="T59" s="359"/>
      <c r="U59" s="369">
        <v>2</v>
      </c>
      <c r="V59" s="875"/>
      <c r="W59" s="875"/>
      <c r="X59" s="507"/>
      <c r="Y59" s="360"/>
      <c r="Z59" s="132"/>
      <c r="AC59" s="360"/>
      <c r="AD59" s="360"/>
      <c r="AE59" s="360"/>
      <c r="AF59" s="360"/>
      <c r="AG59" s="360"/>
      <c r="AH59" s="360"/>
      <c r="AI59" s="360"/>
      <c r="AJ59" s="360"/>
      <c r="AK59" s="360"/>
      <c r="AL59" s="361"/>
    </row>
    <row r="60" spans="1:38">
      <c r="A60" s="359"/>
      <c r="B60" s="369">
        <v>3</v>
      </c>
      <c r="C60" s="875"/>
      <c r="D60" s="875"/>
      <c r="E60" s="507"/>
      <c r="F60" s="360"/>
      <c r="G60" s="132"/>
      <c r="J60" s="360"/>
      <c r="K60" s="360"/>
      <c r="L60" s="360"/>
      <c r="M60" s="360"/>
      <c r="N60" s="360"/>
      <c r="O60" s="360"/>
      <c r="P60" s="360"/>
      <c r="Q60" s="360"/>
      <c r="R60" s="360"/>
      <c r="S60" s="361"/>
      <c r="T60" s="359"/>
      <c r="U60" s="369">
        <v>3</v>
      </c>
      <c r="V60" s="875"/>
      <c r="W60" s="875"/>
      <c r="X60" s="507"/>
      <c r="Y60" s="360"/>
      <c r="Z60" s="132"/>
      <c r="AC60" s="360"/>
      <c r="AD60" s="360"/>
      <c r="AE60" s="360"/>
      <c r="AF60" s="360"/>
      <c r="AG60" s="360"/>
      <c r="AH60" s="360"/>
      <c r="AI60" s="360"/>
      <c r="AJ60" s="360"/>
      <c r="AK60" s="360"/>
      <c r="AL60" s="361"/>
    </row>
    <row r="61" spans="1:38">
      <c r="A61" s="359"/>
      <c r="B61" s="369">
        <v>4</v>
      </c>
      <c r="C61" s="875"/>
      <c r="D61" s="875"/>
      <c r="E61" s="507"/>
      <c r="F61" s="360"/>
      <c r="G61" s="360"/>
      <c r="H61" s="360"/>
      <c r="I61" s="360"/>
      <c r="J61" s="360"/>
      <c r="K61" s="360"/>
      <c r="L61" s="360"/>
      <c r="M61" s="360"/>
      <c r="N61" s="360"/>
      <c r="O61" s="360"/>
      <c r="P61" s="360"/>
      <c r="Q61" s="360"/>
      <c r="R61" s="360"/>
      <c r="S61" s="361"/>
      <c r="T61" s="359"/>
      <c r="U61" s="369">
        <v>4</v>
      </c>
      <c r="V61" s="875"/>
      <c r="W61" s="875"/>
      <c r="X61" s="507"/>
      <c r="Y61" s="360"/>
      <c r="Z61" s="360"/>
      <c r="AA61" s="360"/>
      <c r="AB61" s="360"/>
      <c r="AC61" s="360"/>
      <c r="AD61" s="360"/>
      <c r="AE61" s="360"/>
      <c r="AF61" s="360"/>
      <c r="AG61" s="360"/>
      <c r="AH61" s="360"/>
      <c r="AI61" s="360"/>
      <c r="AJ61" s="360"/>
      <c r="AK61" s="360"/>
      <c r="AL61" s="361"/>
    </row>
    <row r="62" spans="1:38">
      <c r="A62" s="359"/>
      <c r="B62" s="369">
        <v>5</v>
      </c>
      <c r="C62" s="875"/>
      <c r="D62" s="875"/>
      <c r="E62" s="507"/>
      <c r="F62" s="360"/>
      <c r="G62" s="360"/>
      <c r="H62" s="360"/>
      <c r="I62" s="360"/>
      <c r="J62" s="360"/>
      <c r="K62" s="360"/>
      <c r="L62" s="360"/>
      <c r="M62" s="360"/>
      <c r="N62" s="360"/>
      <c r="O62" s="360"/>
      <c r="P62" s="360"/>
      <c r="Q62" s="360"/>
      <c r="R62" s="360"/>
      <c r="S62" s="361"/>
      <c r="T62" s="359"/>
      <c r="U62" s="369">
        <v>5</v>
      </c>
      <c r="V62" s="875"/>
      <c r="W62" s="875"/>
      <c r="X62" s="507"/>
      <c r="Y62" s="360"/>
      <c r="Z62" s="360"/>
      <c r="AA62" s="360"/>
      <c r="AB62" s="360"/>
      <c r="AC62" s="360"/>
      <c r="AD62" s="360"/>
      <c r="AE62" s="360"/>
      <c r="AF62" s="360"/>
      <c r="AG62" s="360"/>
      <c r="AH62" s="360"/>
      <c r="AI62" s="360"/>
      <c r="AJ62" s="360"/>
      <c r="AK62" s="360"/>
      <c r="AL62" s="361"/>
    </row>
    <row r="63" spans="1:38">
      <c r="A63" s="359"/>
      <c r="B63" s="369">
        <v>6</v>
      </c>
      <c r="C63" s="875"/>
      <c r="D63" s="875"/>
      <c r="E63" s="507"/>
      <c r="F63" s="360"/>
      <c r="G63" s="360"/>
      <c r="H63" s="360"/>
      <c r="I63" s="360"/>
      <c r="J63" s="360"/>
      <c r="K63" s="360"/>
      <c r="L63" s="360"/>
      <c r="M63" s="360"/>
      <c r="N63" s="360"/>
      <c r="O63" s="360"/>
      <c r="P63" s="360"/>
      <c r="Q63" s="360"/>
      <c r="R63" s="360"/>
      <c r="S63" s="361"/>
      <c r="T63" s="359"/>
      <c r="U63" s="369">
        <v>6</v>
      </c>
      <c r="V63" s="875"/>
      <c r="W63" s="875"/>
      <c r="X63" s="507"/>
      <c r="Y63" s="360"/>
      <c r="Z63" s="360"/>
      <c r="AA63" s="360"/>
      <c r="AB63" s="360"/>
      <c r="AC63" s="360"/>
      <c r="AD63" s="360"/>
      <c r="AE63" s="360"/>
      <c r="AF63" s="360"/>
      <c r="AG63" s="360"/>
      <c r="AH63" s="360"/>
      <c r="AI63" s="360"/>
      <c r="AJ63" s="360"/>
      <c r="AK63" s="360"/>
      <c r="AL63" s="361"/>
    </row>
    <row r="64" spans="1:38">
      <c r="A64" s="359"/>
      <c r="B64" s="369">
        <v>7</v>
      </c>
      <c r="C64" s="875"/>
      <c r="D64" s="875"/>
      <c r="E64" s="507"/>
      <c r="F64" s="360"/>
      <c r="G64" s="360"/>
      <c r="H64" s="360"/>
      <c r="I64" s="360"/>
      <c r="J64" s="360"/>
      <c r="K64" s="360"/>
      <c r="L64" s="360"/>
      <c r="M64" s="360"/>
      <c r="N64" s="360"/>
      <c r="O64" s="360"/>
      <c r="P64" s="360"/>
      <c r="Q64" s="360"/>
      <c r="R64" s="360"/>
      <c r="S64" s="361"/>
      <c r="T64" s="359"/>
      <c r="U64" s="369">
        <v>7</v>
      </c>
      <c r="V64" s="875"/>
      <c r="W64" s="875"/>
      <c r="X64" s="507"/>
      <c r="Y64" s="360"/>
      <c r="Z64" s="360"/>
      <c r="AA64" s="360"/>
      <c r="AB64" s="360"/>
      <c r="AC64" s="360"/>
      <c r="AD64" s="360"/>
      <c r="AE64" s="360"/>
      <c r="AF64" s="360"/>
      <c r="AG64" s="360"/>
      <c r="AH64" s="360"/>
      <c r="AI64" s="360"/>
      <c r="AJ64" s="360"/>
      <c r="AK64" s="360"/>
      <c r="AL64" s="361"/>
    </row>
    <row r="65" spans="1:38">
      <c r="A65" s="359"/>
      <c r="B65" s="369">
        <v>8</v>
      </c>
      <c r="C65" s="875"/>
      <c r="D65" s="875"/>
      <c r="E65" s="507"/>
      <c r="F65" s="360"/>
      <c r="G65" s="360"/>
      <c r="H65" s="360"/>
      <c r="I65" s="360"/>
      <c r="J65" s="360"/>
      <c r="K65" s="360"/>
      <c r="L65" s="360"/>
      <c r="M65" s="360"/>
      <c r="N65" s="360"/>
      <c r="O65" s="360"/>
      <c r="P65" s="360"/>
      <c r="Q65" s="360"/>
      <c r="R65" s="360"/>
      <c r="S65" s="361"/>
      <c r="T65" s="359"/>
      <c r="U65" s="369">
        <v>8</v>
      </c>
      <c r="V65" s="875"/>
      <c r="W65" s="875"/>
      <c r="X65" s="507"/>
      <c r="Y65" s="360"/>
      <c r="Z65" s="360"/>
      <c r="AA65" s="360"/>
      <c r="AB65" s="360"/>
      <c r="AC65" s="360"/>
      <c r="AD65" s="360"/>
      <c r="AE65" s="360"/>
      <c r="AF65" s="360"/>
      <c r="AG65" s="360"/>
      <c r="AH65" s="360"/>
      <c r="AI65" s="360"/>
      <c r="AJ65" s="360"/>
      <c r="AK65" s="360"/>
      <c r="AL65" s="361"/>
    </row>
    <row r="66" spans="1:38">
      <c r="A66" s="359"/>
      <c r="B66" s="369">
        <v>9</v>
      </c>
      <c r="C66" s="875"/>
      <c r="D66" s="875"/>
      <c r="E66" s="507"/>
      <c r="F66" s="360"/>
      <c r="G66" s="360"/>
      <c r="H66" s="360"/>
      <c r="I66" s="360"/>
      <c r="J66" s="360"/>
      <c r="K66" s="360"/>
      <c r="L66" s="360"/>
      <c r="M66" s="360"/>
      <c r="N66" s="360"/>
      <c r="O66" s="360"/>
      <c r="P66" s="360"/>
      <c r="Q66" s="360"/>
      <c r="R66" s="360"/>
      <c r="S66" s="361"/>
      <c r="T66" s="359"/>
      <c r="U66" s="369">
        <v>9</v>
      </c>
      <c r="V66" s="875"/>
      <c r="W66" s="875"/>
      <c r="X66" s="507"/>
      <c r="Y66" s="360"/>
      <c r="Z66" s="360"/>
      <c r="AA66" s="360"/>
      <c r="AB66" s="360"/>
      <c r="AC66" s="360"/>
      <c r="AD66" s="360"/>
      <c r="AE66" s="360"/>
      <c r="AF66" s="360"/>
      <c r="AG66" s="360"/>
      <c r="AH66" s="360"/>
      <c r="AI66" s="360"/>
      <c r="AJ66" s="360"/>
      <c r="AK66" s="360"/>
      <c r="AL66" s="361"/>
    </row>
    <row r="67" spans="1:38">
      <c r="A67" s="359"/>
      <c r="B67" s="369">
        <v>10</v>
      </c>
      <c r="C67" s="875"/>
      <c r="D67" s="875"/>
      <c r="E67" s="507"/>
      <c r="F67" s="360"/>
      <c r="G67" s="360"/>
      <c r="H67" s="360"/>
      <c r="I67" s="360"/>
      <c r="J67" s="360"/>
      <c r="K67" s="360"/>
      <c r="L67" s="360"/>
      <c r="M67" s="360"/>
      <c r="N67" s="360"/>
      <c r="O67" s="360"/>
      <c r="P67" s="360"/>
      <c r="Q67" s="360"/>
      <c r="R67" s="360"/>
      <c r="S67" s="361"/>
      <c r="T67" s="359"/>
      <c r="U67" s="369">
        <v>10</v>
      </c>
      <c r="V67" s="875"/>
      <c r="W67" s="875"/>
      <c r="X67" s="507"/>
      <c r="Y67" s="360"/>
      <c r="Z67" s="360"/>
      <c r="AA67" s="360"/>
      <c r="AB67" s="360"/>
      <c r="AC67" s="360"/>
      <c r="AD67" s="360"/>
      <c r="AE67" s="360"/>
      <c r="AF67" s="360"/>
      <c r="AG67" s="360"/>
      <c r="AH67" s="360"/>
      <c r="AI67" s="360"/>
      <c r="AJ67" s="360"/>
      <c r="AK67" s="360"/>
      <c r="AL67" s="361"/>
    </row>
    <row r="68" spans="1:38">
      <c r="A68" s="359"/>
      <c r="B68" s="369">
        <v>11</v>
      </c>
      <c r="C68" s="875"/>
      <c r="D68" s="875"/>
      <c r="E68" s="507"/>
      <c r="F68" s="360"/>
      <c r="G68" s="360"/>
      <c r="H68" s="360"/>
      <c r="I68" s="360"/>
      <c r="J68" s="360"/>
      <c r="K68" s="360"/>
      <c r="L68" s="360"/>
      <c r="M68" s="360"/>
      <c r="N68" s="360"/>
      <c r="O68" s="360"/>
      <c r="P68" s="360"/>
      <c r="Q68" s="360"/>
      <c r="R68" s="360"/>
      <c r="S68" s="361"/>
      <c r="T68" s="359"/>
      <c r="U68" s="369">
        <v>11</v>
      </c>
      <c r="V68" s="875"/>
      <c r="W68" s="875"/>
      <c r="X68" s="507"/>
      <c r="Y68" s="360"/>
      <c r="Z68" s="360"/>
      <c r="AA68" s="360"/>
      <c r="AB68" s="360"/>
      <c r="AC68" s="360"/>
      <c r="AD68" s="360"/>
      <c r="AE68" s="360"/>
      <c r="AF68" s="360"/>
      <c r="AG68" s="360"/>
      <c r="AH68" s="360"/>
      <c r="AI68" s="360"/>
      <c r="AJ68" s="360"/>
      <c r="AK68" s="360"/>
      <c r="AL68" s="361"/>
    </row>
    <row r="69" spans="1:38">
      <c r="A69" s="359"/>
      <c r="B69" s="369">
        <v>12</v>
      </c>
      <c r="C69" s="875"/>
      <c r="D69" s="875"/>
      <c r="E69" s="507"/>
      <c r="F69" s="360"/>
      <c r="G69" s="360"/>
      <c r="H69" s="360"/>
      <c r="I69" s="360"/>
      <c r="J69" s="360"/>
      <c r="K69" s="360"/>
      <c r="L69" s="360"/>
      <c r="M69" s="360"/>
      <c r="N69" s="360"/>
      <c r="O69" s="360"/>
      <c r="P69" s="360"/>
      <c r="Q69" s="360"/>
      <c r="R69" s="360"/>
      <c r="S69" s="361"/>
      <c r="T69" s="359"/>
      <c r="U69" s="369">
        <v>12</v>
      </c>
      <c r="V69" s="875"/>
      <c r="W69" s="875"/>
      <c r="X69" s="507"/>
      <c r="Y69" s="360"/>
      <c r="Z69" s="360"/>
      <c r="AA69" s="360"/>
      <c r="AB69" s="360"/>
      <c r="AC69" s="360"/>
      <c r="AD69" s="360"/>
      <c r="AE69" s="360"/>
      <c r="AF69" s="360"/>
      <c r="AG69" s="360"/>
      <c r="AH69" s="360"/>
      <c r="AI69" s="360"/>
      <c r="AJ69" s="360"/>
      <c r="AK69" s="360"/>
      <c r="AL69" s="361"/>
    </row>
    <row r="70" spans="1:38">
      <c r="A70" s="359"/>
      <c r="B70" s="369">
        <v>13</v>
      </c>
      <c r="C70" s="875"/>
      <c r="D70" s="875"/>
      <c r="E70" s="507"/>
      <c r="F70" s="360"/>
      <c r="G70" s="360"/>
      <c r="H70" s="360"/>
      <c r="I70" s="360"/>
      <c r="J70" s="360"/>
      <c r="K70" s="360"/>
      <c r="L70" s="360"/>
      <c r="M70" s="360"/>
      <c r="N70" s="360"/>
      <c r="O70" s="360"/>
      <c r="P70" s="360"/>
      <c r="Q70" s="360"/>
      <c r="R70" s="360"/>
      <c r="S70" s="361"/>
      <c r="T70" s="359"/>
      <c r="U70" s="369">
        <v>13</v>
      </c>
      <c r="V70" s="875"/>
      <c r="W70" s="875"/>
      <c r="X70" s="507"/>
      <c r="Y70" s="360"/>
      <c r="Z70" s="360"/>
      <c r="AA70" s="360"/>
      <c r="AB70" s="360"/>
      <c r="AC70" s="360"/>
      <c r="AD70" s="360"/>
      <c r="AE70" s="360"/>
      <c r="AF70" s="360"/>
      <c r="AG70" s="360"/>
      <c r="AH70" s="360"/>
      <c r="AI70" s="360"/>
      <c r="AJ70" s="360"/>
      <c r="AK70" s="360"/>
      <c r="AL70" s="361"/>
    </row>
    <row r="71" spans="1:38">
      <c r="A71" s="359"/>
      <c r="B71" s="369">
        <v>14</v>
      </c>
      <c r="C71" s="875"/>
      <c r="D71" s="875"/>
      <c r="E71" s="507"/>
      <c r="F71" s="360"/>
      <c r="G71" s="360"/>
      <c r="H71" s="360"/>
      <c r="I71" s="360"/>
      <c r="J71" s="360"/>
      <c r="K71" s="360"/>
      <c r="L71" s="360"/>
      <c r="M71" s="360"/>
      <c r="N71" s="360"/>
      <c r="O71" s="360"/>
      <c r="P71" s="360"/>
      <c r="Q71" s="360"/>
      <c r="R71" s="360"/>
      <c r="S71" s="361"/>
      <c r="T71" s="359"/>
      <c r="U71" s="369">
        <v>14</v>
      </c>
      <c r="V71" s="875"/>
      <c r="W71" s="875"/>
      <c r="X71" s="507"/>
      <c r="Y71" s="360"/>
      <c r="Z71" s="360"/>
      <c r="AA71" s="360"/>
      <c r="AB71" s="360"/>
      <c r="AC71" s="360"/>
      <c r="AD71" s="360"/>
      <c r="AE71" s="360"/>
      <c r="AF71" s="360"/>
      <c r="AG71" s="360"/>
      <c r="AH71" s="360"/>
      <c r="AI71" s="360"/>
      <c r="AJ71" s="360"/>
      <c r="AK71" s="360"/>
      <c r="AL71" s="361"/>
    </row>
    <row r="72" spans="1:38">
      <c r="A72" s="359"/>
      <c r="B72" s="369">
        <v>15</v>
      </c>
      <c r="C72" s="875"/>
      <c r="D72" s="875"/>
      <c r="E72" s="507"/>
      <c r="F72" s="360"/>
      <c r="G72" s="360"/>
      <c r="H72" s="360"/>
      <c r="I72" s="360"/>
      <c r="J72" s="360"/>
      <c r="K72" s="360"/>
      <c r="L72" s="360"/>
      <c r="M72" s="360"/>
      <c r="N72" s="360"/>
      <c r="O72" s="360"/>
      <c r="P72" s="360"/>
      <c r="Q72" s="360"/>
      <c r="R72" s="360"/>
      <c r="S72" s="361"/>
      <c r="T72" s="359"/>
      <c r="U72" s="369">
        <v>15</v>
      </c>
      <c r="V72" s="875"/>
      <c r="W72" s="875"/>
      <c r="X72" s="507"/>
      <c r="Y72" s="360"/>
      <c r="Z72" s="360"/>
      <c r="AA72" s="360"/>
      <c r="AB72" s="360"/>
      <c r="AC72" s="360"/>
      <c r="AD72" s="360"/>
      <c r="AE72" s="360"/>
      <c r="AF72" s="360"/>
      <c r="AG72" s="360"/>
      <c r="AH72" s="360"/>
      <c r="AI72" s="360"/>
      <c r="AJ72" s="360"/>
      <c r="AK72" s="360"/>
      <c r="AL72" s="361"/>
    </row>
    <row r="73" spans="1:38">
      <c r="A73" s="359"/>
      <c r="B73" s="369">
        <v>16</v>
      </c>
      <c r="C73" s="875"/>
      <c r="D73" s="875"/>
      <c r="E73" s="507"/>
      <c r="F73" s="360"/>
      <c r="G73" s="360"/>
      <c r="H73" s="360"/>
      <c r="I73" s="360"/>
      <c r="J73" s="360"/>
      <c r="K73" s="360"/>
      <c r="L73" s="360"/>
      <c r="M73" s="360"/>
      <c r="N73" s="360"/>
      <c r="O73" s="360"/>
      <c r="P73" s="360"/>
      <c r="Q73" s="360"/>
      <c r="R73" s="360"/>
      <c r="S73" s="361"/>
      <c r="T73" s="359"/>
      <c r="U73" s="369">
        <v>16</v>
      </c>
      <c r="V73" s="875"/>
      <c r="W73" s="875"/>
      <c r="X73" s="507"/>
      <c r="Y73" s="360"/>
      <c r="Z73" s="360"/>
      <c r="AA73" s="360"/>
      <c r="AB73" s="360"/>
      <c r="AC73" s="360"/>
      <c r="AD73" s="360"/>
      <c r="AE73" s="360"/>
      <c r="AF73" s="360"/>
      <c r="AG73" s="360"/>
      <c r="AH73" s="360"/>
      <c r="AI73" s="360"/>
      <c r="AJ73" s="360"/>
      <c r="AK73" s="360"/>
      <c r="AL73" s="361"/>
    </row>
    <row r="74" spans="1:38">
      <c r="A74" s="359"/>
      <c r="B74" s="369">
        <v>17</v>
      </c>
      <c r="C74" s="875"/>
      <c r="D74" s="875"/>
      <c r="E74" s="507"/>
      <c r="F74" s="360"/>
      <c r="G74" s="360"/>
      <c r="H74" s="360"/>
      <c r="I74" s="360"/>
      <c r="J74" s="360"/>
      <c r="K74" s="360"/>
      <c r="L74" s="360"/>
      <c r="M74" s="360"/>
      <c r="N74" s="360"/>
      <c r="O74" s="360"/>
      <c r="P74" s="360"/>
      <c r="Q74" s="360"/>
      <c r="R74" s="360"/>
      <c r="S74" s="361"/>
      <c r="T74" s="359"/>
      <c r="U74" s="369">
        <v>17</v>
      </c>
      <c r="V74" s="875"/>
      <c r="W74" s="875"/>
      <c r="X74" s="507"/>
      <c r="Y74" s="360"/>
      <c r="Z74" s="360"/>
      <c r="AA74" s="360"/>
      <c r="AB74" s="360"/>
      <c r="AC74" s="360"/>
      <c r="AD74" s="360"/>
      <c r="AE74" s="360"/>
      <c r="AF74" s="360"/>
      <c r="AG74" s="360"/>
      <c r="AH74" s="360"/>
      <c r="AI74" s="360"/>
      <c r="AJ74" s="360"/>
      <c r="AK74" s="360"/>
      <c r="AL74" s="361"/>
    </row>
    <row r="75" spans="1:38">
      <c r="A75" s="359"/>
      <c r="B75" s="369">
        <v>18</v>
      </c>
      <c r="C75" s="875"/>
      <c r="D75" s="875"/>
      <c r="E75" s="507"/>
      <c r="F75" s="360"/>
      <c r="G75" s="360"/>
      <c r="H75" s="360"/>
      <c r="I75" s="360"/>
      <c r="J75" s="360"/>
      <c r="K75" s="360"/>
      <c r="L75" s="360"/>
      <c r="M75" s="360"/>
      <c r="N75" s="360"/>
      <c r="O75" s="360"/>
      <c r="P75" s="360"/>
      <c r="Q75" s="360"/>
      <c r="R75" s="360"/>
      <c r="S75" s="361"/>
      <c r="T75" s="359"/>
      <c r="U75" s="369">
        <v>18</v>
      </c>
      <c r="V75" s="875"/>
      <c r="W75" s="875"/>
      <c r="X75" s="507"/>
      <c r="Y75" s="360"/>
      <c r="Z75" s="360"/>
      <c r="AA75" s="360"/>
      <c r="AB75" s="360"/>
      <c r="AC75" s="360"/>
      <c r="AD75" s="360"/>
      <c r="AE75" s="360"/>
      <c r="AF75" s="360"/>
      <c r="AG75" s="360"/>
      <c r="AH75" s="360"/>
      <c r="AI75" s="360"/>
      <c r="AJ75" s="360"/>
      <c r="AK75" s="360"/>
      <c r="AL75" s="361"/>
    </row>
    <row r="76" spans="1:38">
      <c r="A76" s="359"/>
      <c r="B76" s="369">
        <v>19</v>
      </c>
      <c r="C76" s="875"/>
      <c r="D76" s="875"/>
      <c r="E76" s="507"/>
      <c r="F76" s="360"/>
      <c r="G76" s="360"/>
      <c r="H76" s="360"/>
      <c r="I76" s="360"/>
      <c r="J76" s="360"/>
      <c r="K76" s="360"/>
      <c r="L76" s="360"/>
      <c r="M76" s="360"/>
      <c r="N76" s="360"/>
      <c r="O76" s="360"/>
      <c r="P76" s="360"/>
      <c r="Q76" s="360"/>
      <c r="R76" s="360"/>
      <c r="S76" s="361"/>
      <c r="T76" s="359"/>
      <c r="U76" s="369">
        <v>19</v>
      </c>
      <c r="V76" s="875"/>
      <c r="W76" s="875"/>
      <c r="X76" s="507"/>
      <c r="Y76" s="360"/>
      <c r="Z76" s="360"/>
      <c r="AA76" s="360"/>
      <c r="AB76" s="360"/>
      <c r="AC76" s="360"/>
      <c r="AD76" s="360"/>
      <c r="AE76" s="360"/>
      <c r="AF76" s="360"/>
      <c r="AG76" s="360"/>
      <c r="AH76" s="360"/>
      <c r="AI76" s="360"/>
      <c r="AJ76" s="360"/>
      <c r="AK76" s="360"/>
      <c r="AL76" s="361"/>
    </row>
    <row r="77" spans="1:38">
      <c r="A77" s="359"/>
      <c r="B77" s="369">
        <v>20</v>
      </c>
      <c r="C77" s="875"/>
      <c r="D77" s="875"/>
      <c r="E77" s="507"/>
      <c r="F77" s="360"/>
      <c r="G77" s="360"/>
      <c r="H77" s="360"/>
      <c r="I77" s="360"/>
      <c r="J77" s="360"/>
      <c r="K77" s="360"/>
      <c r="L77" s="360"/>
      <c r="M77" s="360"/>
      <c r="N77" s="360"/>
      <c r="O77" s="360"/>
      <c r="P77" s="360"/>
      <c r="Q77" s="360"/>
      <c r="R77" s="360"/>
      <c r="S77" s="361"/>
      <c r="T77" s="359"/>
      <c r="U77" s="369">
        <v>20</v>
      </c>
      <c r="V77" s="875"/>
      <c r="W77" s="875"/>
      <c r="X77" s="507"/>
      <c r="Y77" s="360"/>
      <c r="Z77" s="360"/>
      <c r="AA77" s="360"/>
      <c r="AB77" s="360"/>
      <c r="AC77" s="360"/>
      <c r="AD77" s="360"/>
      <c r="AE77" s="360"/>
      <c r="AF77" s="360"/>
      <c r="AG77" s="360"/>
      <c r="AH77" s="360"/>
      <c r="AI77" s="360"/>
      <c r="AJ77" s="360"/>
      <c r="AK77" s="360"/>
      <c r="AL77" s="361"/>
    </row>
    <row r="78" spans="1:38">
      <c r="A78" s="359"/>
      <c r="B78" s="369">
        <v>21</v>
      </c>
      <c r="C78" s="875"/>
      <c r="D78" s="875"/>
      <c r="E78" s="507"/>
      <c r="F78" s="360"/>
      <c r="G78" s="360"/>
      <c r="H78" s="360"/>
      <c r="I78" s="360"/>
      <c r="J78" s="360"/>
      <c r="K78" s="360"/>
      <c r="L78" s="360"/>
      <c r="M78" s="360"/>
      <c r="N78" s="360"/>
      <c r="O78" s="360"/>
      <c r="P78" s="360"/>
      <c r="Q78" s="360"/>
      <c r="R78" s="360"/>
      <c r="S78" s="361"/>
      <c r="T78" s="359"/>
      <c r="U78" s="369">
        <v>21</v>
      </c>
      <c r="V78" s="875"/>
      <c r="W78" s="875"/>
      <c r="X78" s="507"/>
      <c r="Y78" s="360"/>
      <c r="Z78" s="360"/>
      <c r="AA78" s="360"/>
      <c r="AB78" s="360"/>
      <c r="AC78" s="360"/>
      <c r="AD78" s="360"/>
      <c r="AE78" s="360"/>
      <c r="AF78" s="360"/>
      <c r="AG78" s="360"/>
      <c r="AH78" s="360"/>
      <c r="AI78" s="360"/>
      <c r="AJ78" s="360"/>
      <c r="AK78" s="360"/>
      <c r="AL78" s="361"/>
    </row>
    <row r="79" spans="1:38">
      <c r="A79" s="359"/>
      <c r="B79" s="369">
        <v>22</v>
      </c>
      <c r="C79" s="875"/>
      <c r="D79" s="875"/>
      <c r="E79" s="507"/>
      <c r="F79" s="360"/>
      <c r="G79" s="360"/>
      <c r="H79" s="360"/>
      <c r="I79" s="360"/>
      <c r="J79" s="360"/>
      <c r="K79" s="360"/>
      <c r="L79" s="360"/>
      <c r="M79" s="360"/>
      <c r="N79" s="360"/>
      <c r="O79" s="360"/>
      <c r="P79" s="360"/>
      <c r="Q79" s="360"/>
      <c r="R79" s="360"/>
      <c r="S79" s="361"/>
      <c r="T79" s="359"/>
      <c r="U79" s="369">
        <v>22</v>
      </c>
      <c r="V79" s="875"/>
      <c r="W79" s="875"/>
      <c r="X79" s="507"/>
      <c r="Y79" s="360"/>
      <c r="Z79" s="360"/>
      <c r="AA79" s="360"/>
      <c r="AB79" s="360"/>
      <c r="AC79" s="360"/>
      <c r="AD79" s="360"/>
      <c r="AE79" s="360"/>
      <c r="AF79" s="360"/>
      <c r="AG79" s="360"/>
      <c r="AH79" s="360"/>
      <c r="AI79" s="360"/>
      <c r="AJ79" s="360"/>
      <c r="AK79" s="360"/>
      <c r="AL79" s="361"/>
    </row>
    <row r="80" spans="1:38">
      <c r="A80" s="359"/>
      <c r="B80" s="369">
        <v>23</v>
      </c>
      <c r="C80" s="875"/>
      <c r="D80" s="875"/>
      <c r="E80" s="507"/>
      <c r="F80" s="360"/>
      <c r="G80" s="360"/>
      <c r="H80" s="360"/>
      <c r="I80" s="360"/>
      <c r="J80" s="360"/>
      <c r="K80" s="360"/>
      <c r="L80" s="360"/>
      <c r="M80" s="360"/>
      <c r="N80" s="360"/>
      <c r="O80" s="360"/>
      <c r="P80" s="360"/>
      <c r="Q80" s="360"/>
      <c r="R80" s="360"/>
      <c r="S80" s="361"/>
      <c r="T80" s="359"/>
      <c r="U80" s="369">
        <v>23</v>
      </c>
      <c r="V80" s="875"/>
      <c r="W80" s="875"/>
      <c r="X80" s="507"/>
      <c r="Y80" s="360"/>
      <c r="Z80" s="360"/>
      <c r="AA80" s="360"/>
      <c r="AB80" s="360"/>
      <c r="AC80" s="360"/>
      <c r="AD80" s="360"/>
      <c r="AE80" s="360"/>
      <c r="AF80" s="360"/>
      <c r="AG80" s="360"/>
      <c r="AH80" s="360"/>
      <c r="AI80" s="360"/>
      <c r="AJ80" s="360"/>
      <c r="AK80" s="360"/>
      <c r="AL80" s="361"/>
    </row>
    <row r="81" spans="1:38">
      <c r="A81" s="359"/>
      <c r="B81" s="369">
        <v>24</v>
      </c>
      <c r="C81" s="875"/>
      <c r="D81" s="875"/>
      <c r="E81" s="507"/>
      <c r="F81" s="360"/>
      <c r="G81" s="360"/>
      <c r="H81" s="360"/>
      <c r="I81" s="360"/>
      <c r="J81" s="360"/>
      <c r="K81" s="360"/>
      <c r="L81" s="360"/>
      <c r="M81" s="360"/>
      <c r="N81" s="360"/>
      <c r="O81" s="360"/>
      <c r="P81" s="360"/>
      <c r="Q81" s="360"/>
      <c r="R81" s="360"/>
      <c r="S81" s="361"/>
      <c r="T81" s="359"/>
      <c r="U81" s="369">
        <v>24</v>
      </c>
      <c r="V81" s="875"/>
      <c r="W81" s="875"/>
      <c r="X81" s="507"/>
      <c r="Y81" s="360"/>
      <c r="Z81" s="360"/>
      <c r="AA81" s="360"/>
      <c r="AB81" s="360"/>
      <c r="AC81" s="360"/>
      <c r="AD81" s="360"/>
      <c r="AE81" s="360"/>
      <c r="AF81" s="360"/>
      <c r="AG81" s="360"/>
      <c r="AH81" s="360"/>
      <c r="AI81" s="360"/>
      <c r="AJ81" s="360"/>
      <c r="AK81" s="360"/>
      <c r="AL81" s="361"/>
    </row>
    <row r="82" spans="1:38">
      <c r="A82" s="359"/>
      <c r="B82" s="369">
        <v>25</v>
      </c>
      <c r="C82" s="875"/>
      <c r="D82" s="875"/>
      <c r="E82" s="507"/>
      <c r="F82" s="360"/>
      <c r="G82" s="360"/>
      <c r="H82" s="360"/>
      <c r="I82" s="360"/>
      <c r="J82" s="360"/>
      <c r="K82" s="360"/>
      <c r="L82" s="360"/>
      <c r="M82" s="360"/>
      <c r="N82" s="360"/>
      <c r="O82" s="360"/>
      <c r="P82" s="360"/>
      <c r="Q82" s="360"/>
      <c r="R82" s="360"/>
      <c r="S82" s="361"/>
      <c r="T82" s="359"/>
      <c r="U82" s="369">
        <v>25</v>
      </c>
      <c r="V82" s="875"/>
      <c r="W82" s="875"/>
      <c r="X82" s="507"/>
      <c r="Y82" s="360"/>
      <c r="Z82" s="360"/>
      <c r="AA82" s="360"/>
      <c r="AB82" s="360"/>
      <c r="AC82" s="360"/>
      <c r="AD82" s="360"/>
      <c r="AE82" s="360"/>
      <c r="AF82" s="360"/>
      <c r="AG82" s="360"/>
      <c r="AH82" s="360"/>
      <c r="AI82" s="360"/>
      <c r="AJ82" s="360"/>
      <c r="AK82" s="360"/>
      <c r="AL82" s="361"/>
    </row>
    <row r="83" spans="1:38">
      <c r="A83" s="359"/>
      <c r="B83" s="369">
        <v>26</v>
      </c>
      <c r="C83" s="875"/>
      <c r="D83" s="875"/>
      <c r="E83" s="507"/>
      <c r="F83" s="360"/>
      <c r="G83" s="360"/>
      <c r="H83" s="360"/>
      <c r="I83" s="360"/>
      <c r="J83" s="360"/>
      <c r="K83" s="360"/>
      <c r="L83" s="360"/>
      <c r="M83" s="360"/>
      <c r="N83" s="360"/>
      <c r="O83" s="360"/>
      <c r="P83" s="360"/>
      <c r="Q83" s="360"/>
      <c r="R83" s="360"/>
      <c r="S83" s="361"/>
      <c r="T83" s="359"/>
      <c r="U83" s="369">
        <v>26</v>
      </c>
      <c r="V83" s="875"/>
      <c r="W83" s="875"/>
      <c r="X83" s="507"/>
      <c r="Y83" s="360"/>
      <c r="Z83" s="360"/>
      <c r="AA83" s="360"/>
      <c r="AB83" s="360"/>
      <c r="AC83" s="360"/>
      <c r="AD83" s="360"/>
      <c r="AE83" s="360"/>
      <c r="AF83" s="360"/>
      <c r="AG83" s="360"/>
      <c r="AH83" s="360"/>
      <c r="AI83" s="360"/>
      <c r="AJ83" s="360"/>
      <c r="AK83" s="360"/>
      <c r="AL83" s="361"/>
    </row>
    <row r="84" spans="1:38">
      <c r="A84" s="359"/>
      <c r="B84" s="369">
        <v>27</v>
      </c>
      <c r="C84" s="875"/>
      <c r="D84" s="875"/>
      <c r="E84" s="507"/>
      <c r="F84" s="360"/>
      <c r="G84" s="360"/>
      <c r="H84" s="360"/>
      <c r="I84" s="360"/>
      <c r="J84" s="360"/>
      <c r="K84" s="360"/>
      <c r="L84" s="360"/>
      <c r="M84" s="360"/>
      <c r="N84" s="360"/>
      <c r="O84" s="360"/>
      <c r="P84" s="360"/>
      <c r="Q84" s="360"/>
      <c r="R84" s="360"/>
      <c r="S84" s="361"/>
      <c r="T84" s="359"/>
      <c r="U84" s="369">
        <v>27</v>
      </c>
      <c r="V84" s="875"/>
      <c r="W84" s="875"/>
      <c r="X84" s="507"/>
      <c r="Y84" s="360"/>
      <c r="Z84" s="360"/>
      <c r="AA84" s="360"/>
      <c r="AB84" s="360"/>
      <c r="AC84" s="360"/>
      <c r="AD84" s="360"/>
      <c r="AE84" s="360"/>
      <c r="AF84" s="360"/>
      <c r="AG84" s="360"/>
      <c r="AH84" s="360"/>
      <c r="AI84" s="360"/>
      <c r="AJ84" s="360"/>
      <c r="AK84" s="360"/>
      <c r="AL84" s="361"/>
    </row>
    <row r="85" spans="1:38">
      <c r="A85" s="359"/>
      <c r="B85" s="369">
        <v>28</v>
      </c>
      <c r="C85" s="875"/>
      <c r="D85" s="875"/>
      <c r="E85" s="507"/>
      <c r="F85" s="360"/>
      <c r="G85" s="360"/>
      <c r="H85" s="360"/>
      <c r="I85" s="360"/>
      <c r="J85" s="360"/>
      <c r="K85" s="360"/>
      <c r="L85" s="360"/>
      <c r="M85" s="360"/>
      <c r="N85" s="360"/>
      <c r="O85" s="360"/>
      <c r="P85" s="360"/>
      <c r="Q85" s="360"/>
      <c r="R85" s="360"/>
      <c r="S85" s="361"/>
      <c r="T85" s="359"/>
      <c r="U85" s="369">
        <v>28</v>
      </c>
      <c r="V85" s="875"/>
      <c r="W85" s="875"/>
      <c r="X85" s="507"/>
      <c r="Y85" s="360"/>
      <c r="Z85" s="360"/>
      <c r="AA85" s="360"/>
      <c r="AB85" s="360"/>
      <c r="AC85" s="360"/>
      <c r="AD85" s="360"/>
      <c r="AE85" s="360"/>
      <c r="AF85" s="360"/>
      <c r="AG85" s="360"/>
      <c r="AH85" s="360"/>
      <c r="AI85" s="360"/>
      <c r="AJ85" s="360"/>
      <c r="AK85" s="360"/>
      <c r="AL85" s="361"/>
    </row>
    <row r="86" spans="1:38">
      <c r="A86" s="359"/>
      <c r="B86" s="369">
        <v>29</v>
      </c>
      <c r="C86" s="875"/>
      <c r="D86" s="875"/>
      <c r="E86" s="507"/>
      <c r="F86" s="360"/>
      <c r="G86" s="360"/>
      <c r="H86" s="360"/>
      <c r="I86" s="360"/>
      <c r="J86" s="360"/>
      <c r="K86" s="360"/>
      <c r="L86" s="360"/>
      <c r="M86" s="360"/>
      <c r="N86" s="360"/>
      <c r="O86" s="360"/>
      <c r="P86" s="360"/>
      <c r="Q86" s="360"/>
      <c r="R86" s="360"/>
      <c r="S86" s="361"/>
      <c r="T86" s="359"/>
      <c r="U86" s="369">
        <v>29</v>
      </c>
      <c r="V86" s="875"/>
      <c r="W86" s="875"/>
      <c r="X86" s="507"/>
      <c r="Y86" s="360"/>
      <c r="Z86" s="360"/>
      <c r="AA86" s="360"/>
      <c r="AB86" s="360"/>
      <c r="AC86" s="360"/>
      <c r="AD86" s="360"/>
      <c r="AE86" s="360"/>
      <c r="AF86" s="360"/>
      <c r="AG86" s="360"/>
      <c r="AH86" s="360"/>
      <c r="AI86" s="360"/>
      <c r="AJ86" s="360"/>
      <c r="AK86" s="360"/>
      <c r="AL86" s="361"/>
    </row>
    <row r="87" spans="1:38">
      <c r="A87" s="359"/>
      <c r="B87" s="369">
        <v>30</v>
      </c>
      <c r="C87" s="875"/>
      <c r="D87" s="875"/>
      <c r="E87" s="507"/>
      <c r="F87" s="360"/>
      <c r="G87" s="360"/>
      <c r="H87" s="360"/>
      <c r="I87" s="360"/>
      <c r="J87" s="360"/>
      <c r="K87" s="360"/>
      <c r="L87" s="360"/>
      <c r="M87" s="360"/>
      <c r="N87" s="360"/>
      <c r="O87" s="360"/>
      <c r="P87" s="360"/>
      <c r="Q87" s="360"/>
      <c r="R87" s="360"/>
      <c r="S87" s="361"/>
      <c r="T87" s="359"/>
      <c r="U87" s="369">
        <v>30</v>
      </c>
      <c r="V87" s="875"/>
      <c r="W87" s="875"/>
      <c r="X87" s="507"/>
      <c r="Y87" s="360"/>
      <c r="Z87" s="360"/>
      <c r="AA87" s="360"/>
      <c r="AB87" s="360"/>
      <c r="AC87" s="360"/>
      <c r="AD87" s="360"/>
      <c r="AE87" s="360"/>
      <c r="AF87" s="360"/>
      <c r="AG87" s="360"/>
      <c r="AH87" s="360"/>
      <c r="AI87" s="360"/>
      <c r="AJ87" s="360"/>
      <c r="AK87" s="360"/>
      <c r="AL87" s="361"/>
    </row>
    <row r="88" spans="1:38">
      <c r="A88" s="359"/>
      <c r="B88" s="369">
        <v>31</v>
      </c>
      <c r="C88" s="875"/>
      <c r="D88" s="875"/>
      <c r="E88" s="507"/>
      <c r="F88" s="360"/>
      <c r="G88" s="360"/>
      <c r="H88" s="360"/>
      <c r="I88" s="360"/>
      <c r="J88" s="360"/>
      <c r="K88" s="360"/>
      <c r="L88" s="360"/>
      <c r="M88" s="360"/>
      <c r="N88" s="360"/>
      <c r="O88" s="360"/>
      <c r="P88" s="360"/>
      <c r="Q88" s="360"/>
      <c r="R88" s="360"/>
      <c r="S88" s="361"/>
      <c r="T88" s="359"/>
      <c r="U88" s="369">
        <v>31</v>
      </c>
      <c r="V88" s="875"/>
      <c r="W88" s="875"/>
      <c r="X88" s="507"/>
      <c r="Y88" s="360"/>
      <c r="Z88" s="360"/>
      <c r="AA88" s="360"/>
      <c r="AB88" s="360"/>
      <c r="AC88" s="360"/>
      <c r="AD88" s="360"/>
      <c r="AE88" s="360"/>
      <c r="AF88" s="360"/>
      <c r="AG88" s="360"/>
      <c r="AH88" s="360"/>
      <c r="AI88" s="360"/>
      <c r="AJ88" s="360"/>
      <c r="AK88" s="360"/>
      <c r="AL88" s="361"/>
    </row>
    <row r="89" spans="1:38">
      <c r="A89" s="359"/>
      <c r="B89" s="369">
        <v>32</v>
      </c>
      <c r="C89" s="875"/>
      <c r="D89" s="875"/>
      <c r="E89" s="507"/>
      <c r="F89" s="360"/>
      <c r="G89" s="360"/>
      <c r="H89" s="360"/>
      <c r="I89" s="360"/>
      <c r="J89" s="360"/>
      <c r="K89" s="360"/>
      <c r="L89" s="360"/>
      <c r="M89" s="360"/>
      <c r="N89" s="360"/>
      <c r="O89" s="360"/>
      <c r="P89" s="360"/>
      <c r="Q89" s="360"/>
      <c r="R89" s="360"/>
      <c r="S89" s="361"/>
      <c r="T89" s="359"/>
      <c r="U89" s="369">
        <v>32</v>
      </c>
      <c r="V89" s="875"/>
      <c r="W89" s="875"/>
      <c r="X89" s="507"/>
      <c r="Y89" s="360"/>
      <c r="Z89" s="360"/>
      <c r="AA89" s="360"/>
      <c r="AB89" s="360"/>
      <c r="AC89" s="360"/>
      <c r="AD89" s="360"/>
      <c r="AE89" s="360"/>
      <c r="AF89" s="360"/>
      <c r="AG89" s="360"/>
      <c r="AH89" s="360"/>
      <c r="AI89" s="360"/>
      <c r="AJ89" s="360"/>
      <c r="AK89" s="360"/>
      <c r="AL89" s="361"/>
    </row>
    <row r="90" spans="1:38">
      <c r="A90" s="359"/>
      <c r="B90" s="369">
        <v>33</v>
      </c>
      <c r="C90" s="875"/>
      <c r="D90" s="875"/>
      <c r="E90" s="507"/>
      <c r="F90" s="360"/>
      <c r="G90" s="360"/>
      <c r="H90" s="360"/>
      <c r="I90" s="360"/>
      <c r="J90" s="360"/>
      <c r="K90" s="360"/>
      <c r="L90" s="360"/>
      <c r="M90" s="360"/>
      <c r="N90" s="360"/>
      <c r="O90" s="360"/>
      <c r="P90" s="360"/>
      <c r="Q90" s="360"/>
      <c r="R90" s="360"/>
      <c r="S90" s="361"/>
      <c r="T90" s="359"/>
      <c r="U90" s="369">
        <v>33</v>
      </c>
      <c r="V90" s="875"/>
      <c r="W90" s="875"/>
      <c r="X90" s="507"/>
      <c r="Y90" s="360"/>
      <c r="Z90" s="360"/>
      <c r="AA90" s="360"/>
      <c r="AB90" s="360"/>
      <c r="AC90" s="360"/>
      <c r="AD90" s="360"/>
      <c r="AE90" s="360"/>
      <c r="AF90" s="360"/>
      <c r="AG90" s="360"/>
      <c r="AH90" s="360"/>
      <c r="AI90" s="360"/>
      <c r="AJ90" s="360"/>
      <c r="AK90" s="360"/>
      <c r="AL90" s="361"/>
    </row>
    <row r="91" spans="1:38">
      <c r="A91" s="359"/>
      <c r="B91" s="369">
        <v>34</v>
      </c>
      <c r="C91" s="875"/>
      <c r="D91" s="875"/>
      <c r="E91" s="507"/>
      <c r="F91" s="360"/>
      <c r="G91" s="360"/>
      <c r="H91" s="360"/>
      <c r="I91" s="360"/>
      <c r="J91" s="360"/>
      <c r="K91" s="360"/>
      <c r="L91" s="360"/>
      <c r="M91" s="360"/>
      <c r="N91" s="360"/>
      <c r="O91" s="360"/>
      <c r="P91" s="360"/>
      <c r="Q91" s="360"/>
      <c r="R91" s="360"/>
      <c r="S91" s="361"/>
      <c r="T91" s="359"/>
      <c r="U91" s="369">
        <v>34</v>
      </c>
      <c r="V91" s="875"/>
      <c r="W91" s="875"/>
      <c r="X91" s="507"/>
      <c r="Y91" s="360"/>
      <c r="Z91" s="360"/>
      <c r="AA91" s="360"/>
      <c r="AB91" s="360"/>
      <c r="AC91" s="360"/>
      <c r="AD91" s="360"/>
      <c r="AE91" s="360"/>
      <c r="AF91" s="360"/>
      <c r="AG91" s="360"/>
      <c r="AH91" s="360"/>
      <c r="AI91" s="360"/>
      <c r="AJ91" s="360"/>
      <c r="AK91" s="360"/>
      <c r="AL91" s="361"/>
    </row>
    <row r="92" spans="1:38">
      <c r="A92" s="359"/>
      <c r="B92" s="369">
        <v>35</v>
      </c>
      <c r="C92" s="875"/>
      <c r="D92" s="875"/>
      <c r="E92" s="507"/>
      <c r="F92" s="360"/>
      <c r="G92" s="360"/>
      <c r="H92" s="360"/>
      <c r="I92" s="360"/>
      <c r="J92" s="360"/>
      <c r="K92" s="360"/>
      <c r="L92" s="360"/>
      <c r="M92" s="360"/>
      <c r="N92" s="360"/>
      <c r="O92" s="360"/>
      <c r="P92" s="360"/>
      <c r="Q92" s="360"/>
      <c r="R92" s="360"/>
      <c r="S92" s="361"/>
      <c r="T92" s="359"/>
      <c r="U92" s="369">
        <v>35</v>
      </c>
      <c r="V92" s="875"/>
      <c r="W92" s="875"/>
      <c r="X92" s="507"/>
      <c r="Y92" s="360"/>
      <c r="Z92" s="360"/>
      <c r="AA92" s="360"/>
      <c r="AB92" s="360"/>
      <c r="AC92" s="360"/>
      <c r="AD92" s="360"/>
      <c r="AE92" s="360"/>
      <c r="AF92" s="360"/>
      <c r="AG92" s="360"/>
      <c r="AH92" s="360"/>
      <c r="AI92" s="360"/>
      <c r="AJ92" s="360"/>
      <c r="AK92" s="360"/>
      <c r="AL92" s="361"/>
    </row>
    <row r="93" spans="1:38">
      <c r="A93" s="359"/>
      <c r="B93" s="369">
        <v>36</v>
      </c>
      <c r="C93" s="875"/>
      <c r="D93" s="875"/>
      <c r="E93" s="507"/>
      <c r="F93" s="360"/>
      <c r="G93" s="360"/>
      <c r="H93" s="360"/>
      <c r="I93" s="360"/>
      <c r="J93" s="360"/>
      <c r="K93" s="360"/>
      <c r="L93" s="360"/>
      <c r="M93" s="360"/>
      <c r="N93" s="360"/>
      <c r="O93" s="360"/>
      <c r="P93" s="360"/>
      <c r="Q93" s="360"/>
      <c r="R93" s="360"/>
      <c r="S93" s="361"/>
      <c r="T93" s="359"/>
      <c r="U93" s="369">
        <v>36</v>
      </c>
      <c r="V93" s="875"/>
      <c r="W93" s="875"/>
      <c r="X93" s="507"/>
      <c r="Y93" s="360"/>
      <c r="Z93" s="360"/>
      <c r="AA93" s="360"/>
      <c r="AB93" s="360"/>
      <c r="AC93" s="360"/>
      <c r="AD93" s="360"/>
      <c r="AE93" s="360"/>
      <c r="AF93" s="360"/>
      <c r="AG93" s="360"/>
      <c r="AH93" s="360"/>
      <c r="AI93" s="360"/>
      <c r="AJ93" s="360"/>
      <c r="AK93" s="360"/>
      <c r="AL93" s="361"/>
    </row>
    <row r="94" spans="1:38">
      <c r="A94" s="359"/>
      <c r="B94" s="369">
        <v>37</v>
      </c>
      <c r="C94" s="875"/>
      <c r="D94" s="875"/>
      <c r="E94" s="507"/>
      <c r="F94" s="360"/>
      <c r="G94" s="360"/>
      <c r="H94" s="360"/>
      <c r="I94" s="360"/>
      <c r="J94" s="360"/>
      <c r="K94" s="360"/>
      <c r="L94" s="360"/>
      <c r="M94" s="360"/>
      <c r="N94" s="360"/>
      <c r="O94" s="360"/>
      <c r="P94" s="360"/>
      <c r="Q94" s="360"/>
      <c r="R94" s="360"/>
      <c r="S94" s="361"/>
      <c r="T94" s="359"/>
      <c r="U94" s="369">
        <v>37</v>
      </c>
      <c r="V94" s="875"/>
      <c r="W94" s="875"/>
      <c r="X94" s="507"/>
      <c r="Y94" s="360"/>
      <c r="Z94" s="360"/>
      <c r="AA94" s="360"/>
      <c r="AB94" s="360"/>
      <c r="AC94" s="360"/>
      <c r="AD94" s="360"/>
      <c r="AE94" s="360"/>
      <c r="AF94" s="360"/>
      <c r="AG94" s="360"/>
      <c r="AH94" s="360"/>
      <c r="AI94" s="360"/>
      <c r="AJ94" s="360"/>
      <c r="AK94" s="360"/>
      <c r="AL94" s="361"/>
    </row>
    <row r="95" spans="1:38">
      <c r="A95" s="359"/>
      <c r="B95" s="369">
        <v>38</v>
      </c>
      <c r="C95" s="875"/>
      <c r="D95" s="875"/>
      <c r="E95" s="507"/>
      <c r="F95" s="360"/>
      <c r="G95" s="360"/>
      <c r="H95" s="360"/>
      <c r="I95" s="360"/>
      <c r="J95" s="360"/>
      <c r="K95" s="360"/>
      <c r="L95" s="360"/>
      <c r="M95" s="360"/>
      <c r="N95" s="360"/>
      <c r="O95" s="360"/>
      <c r="P95" s="360"/>
      <c r="Q95" s="360"/>
      <c r="R95" s="360"/>
      <c r="S95" s="361"/>
      <c r="T95" s="359"/>
      <c r="U95" s="369">
        <v>38</v>
      </c>
      <c r="V95" s="875"/>
      <c r="W95" s="875"/>
      <c r="X95" s="507"/>
      <c r="Y95" s="360"/>
      <c r="Z95" s="360"/>
      <c r="AA95" s="360"/>
      <c r="AB95" s="360"/>
      <c r="AC95" s="360"/>
      <c r="AD95" s="360"/>
      <c r="AE95" s="360"/>
      <c r="AF95" s="360"/>
      <c r="AG95" s="360"/>
      <c r="AH95" s="360"/>
      <c r="AI95" s="360"/>
      <c r="AJ95" s="360"/>
      <c r="AK95" s="360"/>
      <c r="AL95" s="361"/>
    </row>
    <row r="96" spans="1:38">
      <c r="A96" s="359"/>
      <c r="B96" s="369">
        <v>39</v>
      </c>
      <c r="C96" s="875"/>
      <c r="D96" s="875"/>
      <c r="E96" s="507"/>
      <c r="F96" s="360"/>
      <c r="G96" s="360"/>
      <c r="H96" s="360"/>
      <c r="I96" s="360"/>
      <c r="J96" s="360"/>
      <c r="K96" s="360"/>
      <c r="L96" s="360"/>
      <c r="M96" s="360"/>
      <c r="N96" s="360"/>
      <c r="O96" s="360"/>
      <c r="P96" s="360"/>
      <c r="Q96" s="360"/>
      <c r="R96" s="360"/>
      <c r="S96" s="361"/>
      <c r="T96" s="359"/>
      <c r="U96" s="369">
        <v>39</v>
      </c>
      <c r="V96" s="875"/>
      <c r="W96" s="875"/>
      <c r="X96" s="507"/>
      <c r="Y96" s="360"/>
      <c r="Z96" s="360"/>
      <c r="AA96" s="360"/>
      <c r="AB96" s="360"/>
      <c r="AC96" s="360"/>
      <c r="AD96" s="360"/>
      <c r="AE96" s="360"/>
      <c r="AF96" s="360"/>
      <c r="AG96" s="360"/>
      <c r="AH96" s="360"/>
      <c r="AI96" s="360"/>
      <c r="AJ96" s="360"/>
      <c r="AK96" s="360"/>
      <c r="AL96" s="361"/>
    </row>
    <row r="97" spans="1:38">
      <c r="A97" s="359"/>
      <c r="B97" s="369">
        <v>40</v>
      </c>
      <c r="C97" s="875"/>
      <c r="D97" s="875"/>
      <c r="E97" s="507"/>
      <c r="F97" s="360"/>
      <c r="G97" s="360"/>
      <c r="H97" s="360"/>
      <c r="I97" s="360"/>
      <c r="J97" s="360"/>
      <c r="K97" s="360"/>
      <c r="L97" s="360"/>
      <c r="M97" s="360"/>
      <c r="N97" s="360"/>
      <c r="O97" s="360"/>
      <c r="P97" s="360"/>
      <c r="Q97" s="360"/>
      <c r="R97" s="360"/>
      <c r="S97" s="361"/>
      <c r="T97" s="359"/>
      <c r="U97" s="369">
        <v>40</v>
      </c>
      <c r="V97" s="875"/>
      <c r="W97" s="875"/>
      <c r="X97" s="507"/>
      <c r="Y97" s="360"/>
      <c r="Z97" s="360"/>
      <c r="AA97" s="360"/>
      <c r="AB97" s="360"/>
      <c r="AC97" s="360"/>
      <c r="AD97" s="360"/>
      <c r="AE97" s="360"/>
      <c r="AF97" s="360"/>
      <c r="AG97" s="360"/>
      <c r="AH97" s="360"/>
      <c r="AI97" s="360"/>
      <c r="AJ97" s="360"/>
      <c r="AK97" s="360"/>
      <c r="AL97" s="361"/>
    </row>
    <row r="98" spans="1:38">
      <c r="A98" s="359"/>
      <c r="B98" s="369">
        <v>41</v>
      </c>
      <c r="C98" s="875"/>
      <c r="D98" s="875"/>
      <c r="E98" s="507"/>
      <c r="F98" s="360"/>
      <c r="G98" s="360"/>
      <c r="H98" s="360"/>
      <c r="I98" s="360"/>
      <c r="J98" s="360"/>
      <c r="K98" s="360"/>
      <c r="L98" s="360"/>
      <c r="M98" s="360"/>
      <c r="N98" s="360"/>
      <c r="O98" s="360"/>
      <c r="P98" s="360"/>
      <c r="Q98" s="360"/>
      <c r="R98" s="360"/>
      <c r="S98" s="361"/>
      <c r="T98" s="359"/>
      <c r="U98" s="369">
        <v>41</v>
      </c>
      <c r="V98" s="875"/>
      <c r="W98" s="875"/>
      <c r="X98" s="507"/>
      <c r="Y98" s="360"/>
      <c r="Z98" s="360"/>
      <c r="AA98" s="360"/>
      <c r="AB98" s="360"/>
      <c r="AC98" s="360"/>
      <c r="AD98" s="360"/>
      <c r="AE98" s="360"/>
      <c r="AF98" s="360"/>
      <c r="AG98" s="360"/>
      <c r="AH98" s="360"/>
      <c r="AI98" s="360"/>
      <c r="AJ98" s="360"/>
      <c r="AK98" s="360"/>
      <c r="AL98" s="361"/>
    </row>
    <row r="99" spans="1:38">
      <c r="A99" s="359"/>
      <c r="B99" s="369">
        <v>42</v>
      </c>
      <c r="C99" s="875"/>
      <c r="D99" s="875"/>
      <c r="E99" s="507"/>
      <c r="F99" s="360"/>
      <c r="G99" s="360"/>
      <c r="H99" s="360"/>
      <c r="I99" s="360"/>
      <c r="J99" s="360"/>
      <c r="K99" s="360"/>
      <c r="L99" s="360"/>
      <c r="M99" s="360"/>
      <c r="N99" s="360"/>
      <c r="O99" s="360"/>
      <c r="P99" s="360"/>
      <c r="Q99" s="360"/>
      <c r="R99" s="360"/>
      <c r="S99" s="361"/>
      <c r="T99" s="359"/>
      <c r="U99" s="369">
        <v>42</v>
      </c>
      <c r="V99" s="875"/>
      <c r="W99" s="875"/>
      <c r="X99" s="507"/>
      <c r="Y99" s="360"/>
      <c r="Z99" s="360"/>
      <c r="AA99" s="360"/>
      <c r="AB99" s="360"/>
      <c r="AC99" s="360"/>
      <c r="AD99" s="360"/>
      <c r="AE99" s="360"/>
      <c r="AF99" s="360"/>
      <c r="AG99" s="360"/>
      <c r="AH99" s="360"/>
      <c r="AI99" s="360"/>
      <c r="AJ99" s="360"/>
      <c r="AK99" s="360"/>
      <c r="AL99" s="361"/>
    </row>
    <row r="100" spans="1:38">
      <c r="A100" s="359"/>
      <c r="B100" s="369">
        <v>43</v>
      </c>
      <c r="C100" s="875"/>
      <c r="D100" s="875"/>
      <c r="E100" s="507"/>
      <c r="F100" s="360"/>
      <c r="G100" s="360"/>
      <c r="H100" s="360"/>
      <c r="I100" s="360"/>
      <c r="J100" s="360"/>
      <c r="K100" s="360"/>
      <c r="L100" s="360"/>
      <c r="M100" s="360"/>
      <c r="N100" s="360"/>
      <c r="O100" s="360"/>
      <c r="P100" s="360"/>
      <c r="Q100" s="360"/>
      <c r="R100" s="360"/>
      <c r="S100" s="361"/>
      <c r="T100" s="359"/>
      <c r="U100" s="369">
        <v>43</v>
      </c>
      <c r="V100" s="875"/>
      <c r="W100" s="875"/>
      <c r="X100" s="507"/>
      <c r="Y100" s="360"/>
      <c r="Z100" s="360"/>
      <c r="AA100" s="360"/>
      <c r="AB100" s="360"/>
      <c r="AC100" s="360"/>
      <c r="AD100" s="360"/>
      <c r="AE100" s="360"/>
      <c r="AF100" s="360"/>
      <c r="AG100" s="360"/>
      <c r="AH100" s="360"/>
      <c r="AI100" s="360"/>
      <c r="AJ100" s="360"/>
      <c r="AK100" s="360"/>
      <c r="AL100" s="361"/>
    </row>
    <row r="101" spans="1:38">
      <c r="A101" s="359"/>
      <c r="B101" s="369">
        <v>44</v>
      </c>
      <c r="C101" s="875"/>
      <c r="D101" s="875"/>
      <c r="E101" s="507"/>
      <c r="F101" s="360"/>
      <c r="G101" s="360"/>
      <c r="H101" s="360"/>
      <c r="I101" s="360"/>
      <c r="J101" s="360"/>
      <c r="K101" s="360"/>
      <c r="L101" s="360"/>
      <c r="M101" s="360"/>
      <c r="N101" s="360"/>
      <c r="O101" s="360"/>
      <c r="P101" s="360"/>
      <c r="Q101" s="360"/>
      <c r="R101" s="360"/>
      <c r="S101" s="361"/>
      <c r="T101" s="359"/>
      <c r="U101" s="369">
        <v>44</v>
      </c>
      <c r="V101" s="875"/>
      <c r="W101" s="875"/>
      <c r="X101" s="507"/>
      <c r="Y101" s="360"/>
      <c r="Z101" s="360"/>
      <c r="AA101" s="360"/>
      <c r="AB101" s="360"/>
      <c r="AC101" s="360"/>
      <c r="AD101" s="360"/>
      <c r="AE101" s="360"/>
      <c r="AF101" s="360"/>
      <c r="AG101" s="360"/>
      <c r="AH101" s="360"/>
      <c r="AI101" s="360"/>
      <c r="AJ101" s="360"/>
      <c r="AK101" s="360"/>
      <c r="AL101" s="361"/>
    </row>
    <row r="102" spans="1:38">
      <c r="A102" s="359"/>
      <c r="B102" s="369">
        <v>45</v>
      </c>
      <c r="C102" s="875"/>
      <c r="D102" s="875"/>
      <c r="E102" s="507"/>
      <c r="F102" s="360"/>
      <c r="G102" s="360"/>
      <c r="H102" s="360"/>
      <c r="I102" s="360"/>
      <c r="J102" s="360"/>
      <c r="K102" s="360"/>
      <c r="L102" s="360"/>
      <c r="M102" s="360"/>
      <c r="N102" s="360"/>
      <c r="O102" s="360"/>
      <c r="P102" s="360"/>
      <c r="Q102" s="360"/>
      <c r="R102" s="360"/>
      <c r="S102" s="361"/>
      <c r="T102" s="359"/>
      <c r="U102" s="369">
        <v>45</v>
      </c>
      <c r="V102" s="875"/>
      <c r="W102" s="875"/>
      <c r="X102" s="507"/>
      <c r="Y102" s="360"/>
      <c r="Z102" s="360"/>
      <c r="AA102" s="360"/>
      <c r="AB102" s="360"/>
      <c r="AC102" s="360"/>
      <c r="AD102" s="360"/>
      <c r="AE102" s="360"/>
      <c r="AF102" s="360"/>
      <c r="AG102" s="360"/>
      <c r="AH102" s="360"/>
      <c r="AI102" s="360"/>
      <c r="AJ102" s="360"/>
      <c r="AK102" s="360"/>
      <c r="AL102" s="361"/>
    </row>
    <row r="103" spans="1:38">
      <c r="A103" s="359"/>
      <c r="B103" s="369">
        <v>46</v>
      </c>
      <c r="C103" s="875"/>
      <c r="D103" s="875"/>
      <c r="E103" s="507"/>
      <c r="F103" s="360"/>
      <c r="G103" s="360"/>
      <c r="H103" s="360"/>
      <c r="I103" s="360"/>
      <c r="J103" s="360"/>
      <c r="K103" s="360"/>
      <c r="L103" s="360"/>
      <c r="M103" s="360"/>
      <c r="N103" s="360"/>
      <c r="O103" s="360"/>
      <c r="P103" s="360"/>
      <c r="Q103" s="360"/>
      <c r="R103" s="360"/>
      <c r="S103" s="361"/>
      <c r="T103" s="359"/>
      <c r="U103" s="369">
        <v>46</v>
      </c>
      <c r="V103" s="875"/>
      <c r="W103" s="875"/>
      <c r="X103" s="507"/>
      <c r="Y103" s="360"/>
      <c r="Z103" s="360"/>
      <c r="AA103" s="360"/>
      <c r="AB103" s="360"/>
      <c r="AC103" s="360"/>
      <c r="AD103" s="360"/>
      <c r="AE103" s="360"/>
      <c r="AF103" s="360"/>
      <c r="AG103" s="360"/>
      <c r="AH103" s="360"/>
      <c r="AI103" s="360"/>
      <c r="AJ103" s="360"/>
      <c r="AK103" s="360"/>
      <c r="AL103" s="361"/>
    </row>
    <row r="104" spans="1:38">
      <c r="A104" s="359"/>
      <c r="B104" s="369">
        <v>47</v>
      </c>
      <c r="C104" s="875"/>
      <c r="D104" s="875"/>
      <c r="E104" s="507"/>
      <c r="F104" s="360"/>
      <c r="G104" s="360"/>
      <c r="H104" s="360"/>
      <c r="I104" s="360"/>
      <c r="J104" s="360"/>
      <c r="K104" s="360"/>
      <c r="L104" s="360"/>
      <c r="M104" s="360"/>
      <c r="N104" s="360"/>
      <c r="O104" s="360"/>
      <c r="P104" s="360"/>
      <c r="Q104" s="360"/>
      <c r="R104" s="360"/>
      <c r="S104" s="361"/>
      <c r="T104" s="359"/>
      <c r="U104" s="369">
        <v>47</v>
      </c>
      <c r="V104" s="875"/>
      <c r="W104" s="875"/>
      <c r="X104" s="507"/>
      <c r="Y104" s="360"/>
      <c r="Z104" s="360"/>
      <c r="AA104" s="360"/>
      <c r="AB104" s="360"/>
      <c r="AC104" s="360"/>
      <c r="AD104" s="360"/>
      <c r="AE104" s="360"/>
      <c r="AF104" s="360"/>
      <c r="AG104" s="360"/>
      <c r="AH104" s="360"/>
      <c r="AI104" s="360"/>
      <c r="AJ104" s="360"/>
      <c r="AK104" s="360"/>
      <c r="AL104" s="361"/>
    </row>
    <row r="105" spans="1:38">
      <c r="A105" s="359"/>
      <c r="B105" s="369">
        <v>48</v>
      </c>
      <c r="C105" s="875"/>
      <c r="D105" s="875"/>
      <c r="E105" s="507"/>
      <c r="F105" s="360"/>
      <c r="G105" s="360"/>
      <c r="H105" s="360"/>
      <c r="I105" s="360"/>
      <c r="J105" s="360"/>
      <c r="K105" s="360"/>
      <c r="L105" s="360"/>
      <c r="M105" s="360"/>
      <c r="N105" s="360"/>
      <c r="O105" s="360"/>
      <c r="P105" s="360"/>
      <c r="Q105" s="360"/>
      <c r="R105" s="360"/>
      <c r="S105" s="361"/>
      <c r="T105" s="359"/>
      <c r="U105" s="369">
        <v>48</v>
      </c>
      <c r="V105" s="875"/>
      <c r="W105" s="875"/>
      <c r="X105" s="507"/>
      <c r="Y105" s="360"/>
      <c r="Z105" s="360"/>
      <c r="AA105" s="360"/>
      <c r="AB105" s="360"/>
      <c r="AC105" s="360"/>
      <c r="AD105" s="360"/>
      <c r="AE105" s="360"/>
      <c r="AF105" s="360"/>
      <c r="AG105" s="360"/>
      <c r="AH105" s="360"/>
      <c r="AI105" s="360"/>
      <c r="AJ105" s="360"/>
      <c r="AK105" s="360"/>
      <c r="AL105" s="361"/>
    </row>
    <row r="106" spans="1:38">
      <c r="A106" s="359"/>
      <c r="B106" s="369">
        <v>49</v>
      </c>
      <c r="C106" s="875"/>
      <c r="D106" s="875"/>
      <c r="E106" s="507"/>
      <c r="F106" s="360"/>
      <c r="G106" s="360"/>
      <c r="H106" s="360"/>
      <c r="I106" s="360"/>
      <c r="J106" s="360"/>
      <c r="K106" s="360"/>
      <c r="L106" s="360"/>
      <c r="M106" s="360"/>
      <c r="N106" s="360"/>
      <c r="O106" s="360"/>
      <c r="P106" s="360"/>
      <c r="Q106" s="360"/>
      <c r="R106" s="360"/>
      <c r="S106" s="361"/>
      <c r="T106" s="359"/>
      <c r="U106" s="369">
        <v>49</v>
      </c>
      <c r="V106" s="875"/>
      <c r="W106" s="875"/>
      <c r="X106" s="507"/>
      <c r="Y106" s="360"/>
      <c r="Z106" s="360"/>
      <c r="AA106" s="360"/>
      <c r="AB106" s="360"/>
      <c r="AC106" s="360"/>
      <c r="AD106" s="360"/>
      <c r="AE106" s="360"/>
      <c r="AF106" s="360"/>
      <c r="AG106" s="360"/>
      <c r="AH106" s="360"/>
      <c r="AI106" s="360"/>
      <c r="AJ106" s="360"/>
      <c r="AK106" s="360"/>
      <c r="AL106" s="361"/>
    </row>
    <row r="107" spans="1:38">
      <c r="A107" s="359"/>
      <c r="B107" s="369">
        <v>50</v>
      </c>
      <c r="C107" s="875"/>
      <c r="D107" s="875"/>
      <c r="E107" s="507"/>
      <c r="F107" s="360"/>
      <c r="G107" s="360"/>
      <c r="H107" s="360"/>
      <c r="I107" s="360"/>
      <c r="J107" s="360"/>
      <c r="K107" s="360"/>
      <c r="L107" s="360"/>
      <c r="M107" s="360"/>
      <c r="N107" s="360"/>
      <c r="O107" s="360"/>
      <c r="P107" s="360"/>
      <c r="Q107" s="360"/>
      <c r="R107" s="360"/>
      <c r="S107" s="361"/>
      <c r="T107" s="359"/>
      <c r="U107" s="369">
        <v>50</v>
      </c>
      <c r="V107" s="875"/>
      <c r="W107" s="875"/>
      <c r="X107" s="507"/>
      <c r="Y107" s="360"/>
      <c r="Z107" s="360"/>
      <c r="AA107" s="360"/>
      <c r="AB107" s="360"/>
      <c r="AC107" s="360"/>
      <c r="AD107" s="360"/>
      <c r="AE107" s="360"/>
      <c r="AF107" s="360"/>
      <c r="AG107" s="360"/>
      <c r="AH107" s="360"/>
      <c r="AI107" s="360"/>
      <c r="AJ107" s="360"/>
      <c r="AK107" s="360"/>
      <c r="AL107" s="361"/>
    </row>
    <row r="108" spans="1:38">
      <c r="A108" s="359"/>
      <c r="B108" s="369">
        <v>51</v>
      </c>
      <c r="C108" s="875"/>
      <c r="D108" s="875"/>
      <c r="E108" s="507"/>
      <c r="F108" s="360"/>
      <c r="G108" s="360"/>
      <c r="H108" s="360"/>
      <c r="I108" s="360"/>
      <c r="J108" s="360"/>
      <c r="K108" s="360"/>
      <c r="L108" s="360"/>
      <c r="M108" s="360"/>
      <c r="N108" s="360"/>
      <c r="O108" s="360"/>
      <c r="P108" s="360"/>
      <c r="Q108" s="360"/>
      <c r="R108" s="360"/>
      <c r="S108" s="361"/>
      <c r="T108" s="359"/>
      <c r="U108" s="369">
        <v>51</v>
      </c>
      <c r="V108" s="875"/>
      <c r="W108" s="875"/>
      <c r="X108" s="507"/>
      <c r="Y108" s="360"/>
      <c r="Z108" s="360"/>
      <c r="AA108" s="360"/>
      <c r="AB108" s="360"/>
      <c r="AC108" s="360"/>
      <c r="AD108" s="360"/>
      <c r="AE108" s="360"/>
      <c r="AF108" s="360"/>
      <c r="AG108" s="360"/>
      <c r="AH108" s="360"/>
      <c r="AI108" s="360"/>
      <c r="AJ108" s="360"/>
      <c r="AK108" s="360"/>
      <c r="AL108" s="361"/>
    </row>
    <row r="109" spans="1:38">
      <c r="A109" s="359"/>
      <c r="B109" s="369">
        <v>52</v>
      </c>
      <c r="C109" s="875"/>
      <c r="D109" s="875"/>
      <c r="E109" s="507"/>
      <c r="F109" s="360"/>
      <c r="G109" s="360"/>
      <c r="H109" s="360"/>
      <c r="I109" s="360"/>
      <c r="J109" s="360"/>
      <c r="K109" s="360"/>
      <c r="L109" s="360"/>
      <c r="M109" s="360"/>
      <c r="N109" s="360"/>
      <c r="O109" s="360"/>
      <c r="P109" s="360"/>
      <c r="Q109" s="360"/>
      <c r="R109" s="360"/>
      <c r="S109" s="361"/>
      <c r="T109" s="359"/>
      <c r="U109" s="369">
        <v>52</v>
      </c>
      <c r="V109" s="875"/>
      <c r="W109" s="875"/>
      <c r="X109" s="507"/>
      <c r="Y109" s="360"/>
      <c r="Z109" s="360"/>
      <c r="AA109" s="360"/>
      <c r="AB109" s="360"/>
      <c r="AC109" s="360"/>
      <c r="AD109" s="360"/>
      <c r="AE109" s="360"/>
      <c r="AF109" s="360"/>
      <c r="AG109" s="360"/>
      <c r="AH109" s="360"/>
      <c r="AI109" s="360"/>
      <c r="AJ109" s="360"/>
      <c r="AK109" s="360"/>
      <c r="AL109" s="361"/>
    </row>
    <row r="110" spans="1:38">
      <c r="A110" s="359"/>
      <c r="B110" s="369">
        <v>53</v>
      </c>
      <c r="C110" s="875"/>
      <c r="D110" s="875"/>
      <c r="E110" s="507"/>
      <c r="F110" s="360"/>
      <c r="G110" s="360"/>
      <c r="H110" s="360"/>
      <c r="I110" s="360"/>
      <c r="J110" s="360"/>
      <c r="K110" s="360"/>
      <c r="L110" s="360"/>
      <c r="M110" s="360"/>
      <c r="N110" s="360"/>
      <c r="O110" s="360"/>
      <c r="P110" s="360"/>
      <c r="Q110" s="360"/>
      <c r="R110" s="360"/>
      <c r="S110" s="361"/>
      <c r="T110" s="359"/>
      <c r="U110" s="369">
        <v>53</v>
      </c>
      <c r="V110" s="875"/>
      <c r="W110" s="875"/>
      <c r="X110" s="507"/>
      <c r="Y110" s="360"/>
      <c r="Z110" s="360"/>
      <c r="AA110" s="360"/>
      <c r="AB110" s="360"/>
      <c r="AC110" s="360"/>
      <c r="AD110" s="360"/>
      <c r="AE110" s="360"/>
      <c r="AF110" s="360"/>
      <c r="AG110" s="360"/>
      <c r="AH110" s="360"/>
      <c r="AI110" s="360"/>
      <c r="AJ110" s="360"/>
      <c r="AK110" s="360"/>
      <c r="AL110" s="361"/>
    </row>
    <row r="111" spans="1:38">
      <c r="A111" s="359"/>
      <c r="B111" s="369">
        <v>54</v>
      </c>
      <c r="C111" s="875"/>
      <c r="D111" s="875"/>
      <c r="E111" s="507"/>
      <c r="F111" s="360"/>
      <c r="G111" s="360"/>
      <c r="H111" s="360"/>
      <c r="I111" s="360"/>
      <c r="J111" s="360"/>
      <c r="K111" s="360"/>
      <c r="L111" s="360"/>
      <c r="M111" s="360"/>
      <c r="N111" s="360"/>
      <c r="O111" s="360"/>
      <c r="P111" s="360"/>
      <c r="Q111" s="360"/>
      <c r="R111" s="360"/>
      <c r="S111" s="361"/>
      <c r="T111" s="359"/>
      <c r="U111" s="369">
        <v>54</v>
      </c>
      <c r="V111" s="875"/>
      <c r="W111" s="875"/>
      <c r="X111" s="507"/>
      <c r="Y111" s="360"/>
      <c r="Z111" s="360"/>
      <c r="AA111" s="360"/>
      <c r="AB111" s="360"/>
      <c r="AC111" s="360"/>
      <c r="AD111" s="360"/>
      <c r="AE111" s="360"/>
      <c r="AF111" s="360"/>
      <c r="AG111" s="360"/>
      <c r="AH111" s="360"/>
      <c r="AI111" s="360"/>
      <c r="AJ111" s="360"/>
      <c r="AK111" s="360"/>
      <c r="AL111" s="361"/>
    </row>
    <row r="112" spans="1:38">
      <c r="A112" s="359"/>
      <c r="B112" s="369">
        <v>55</v>
      </c>
      <c r="C112" s="875"/>
      <c r="D112" s="875"/>
      <c r="E112" s="507"/>
      <c r="F112" s="360"/>
      <c r="G112" s="360"/>
      <c r="H112" s="360"/>
      <c r="I112" s="360"/>
      <c r="J112" s="360"/>
      <c r="K112" s="360"/>
      <c r="L112" s="360"/>
      <c r="M112" s="360"/>
      <c r="N112" s="360"/>
      <c r="O112" s="360"/>
      <c r="P112" s="360"/>
      <c r="Q112" s="360"/>
      <c r="R112" s="360"/>
      <c r="S112" s="361"/>
      <c r="T112" s="359"/>
      <c r="U112" s="369">
        <v>55</v>
      </c>
      <c r="V112" s="875"/>
      <c r="W112" s="875"/>
      <c r="X112" s="507"/>
      <c r="Y112" s="360"/>
      <c r="Z112" s="360"/>
      <c r="AA112" s="360"/>
      <c r="AB112" s="360"/>
      <c r="AC112" s="360"/>
      <c r="AD112" s="360"/>
      <c r="AE112" s="360"/>
      <c r="AF112" s="360"/>
      <c r="AG112" s="360"/>
      <c r="AH112" s="360"/>
      <c r="AI112" s="360"/>
      <c r="AJ112" s="360"/>
      <c r="AK112" s="360"/>
      <c r="AL112" s="361"/>
    </row>
    <row r="113" spans="1:38">
      <c r="A113" s="359"/>
      <c r="B113" s="369">
        <v>56</v>
      </c>
      <c r="C113" s="875"/>
      <c r="D113" s="875"/>
      <c r="E113" s="507"/>
      <c r="F113" s="360"/>
      <c r="G113" s="360"/>
      <c r="H113" s="360"/>
      <c r="I113" s="360"/>
      <c r="J113" s="360"/>
      <c r="K113" s="360"/>
      <c r="L113" s="360"/>
      <c r="M113" s="360"/>
      <c r="N113" s="360"/>
      <c r="O113" s="360"/>
      <c r="P113" s="360"/>
      <c r="Q113" s="360"/>
      <c r="R113" s="360"/>
      <c r="S113" s="361"/>
      <c r="T113" s="359"/>
      <c r="U113" s="369">
        <v>56</v>
      </c>
      <c r="V113" s="875"/>
      <c r="W113" s="875"/>
      <c r="X113" s="507"/>
      <c r="Y113" s="360"/>
      <c r="Z113" s="360"/>
      <c r="AA113" s="360"/>
      <c r="AB113" s="360"/>
      <c r="AC113" s="360"/>
      <c r="AD113" s="360"/>
      <c r="AE113" s="360"/>
      <c r="AF113" s="360"/>
      <c r="AG113" s="360"/>
      <c r="AH113" s="360"/>
      <c r="AI113" s="360"/>
      <c r="AJ113" s="360"/>
      <c r="AK113" s="360"/>
      <c r="AL113" s="361"/>
    </row>
    <row r="114" spans="1:38">
      <c r="A114" s="359"/>
      <c r="B114" s="369">
        <v>57</v>
      </c>
      <c r="C114" s="875"/>
      <c r="D114" s="875"/>
      <c r="E114" s="507"/>
      <c r="F114" s="360"/>
      <c r="G114" s="360"/>
      <c r="H114" s="360"/>
      <c r="I114" s="360"/>
      <c r="J114" s="360"/>
      <c r="K114" s="360"/>
      <c r="L114" s="360"/>
      <c r="M114" s="360"/>
      <c r="N114" s="360"/>
      <c r="O114" s="360"/>
      <c r="P114" s="360"/>
      <c r="Q114" s="360"/>
      <c r="R114" s="360"/>
      <c r="S114" s="361"/>
      <c r="T114" s="359"/>
      <c r="U114" s="369">
        <v>57</v>
      </c>
      <c r="V114" s="875"/>
      <c r="W114" s="875"/>
      <c r="X114" s="507"/>
      <c r="Y114" s="360"/>
      <c r="Z114" s="360"/>
      <c r="AA114" s="360"/>
      <c r="AB114" s="360"/>
      <c r="AC114" s="360"/>
      <c r="AD114" s="360"/>
      <c r="AE114" s="360"/>
      <c r="AF114" s="360"/>
      <c r="AG114" s="360"/>
      <c r="AH114" s="360"/>
      <c r="AI114" s="360"/>
      <c r="AJ114" s="360"/>
      <c r="AK114" s="360"/>
      <c r="AL114" s="361"/>
    </row>
    <row r="115" spans="1:38">
      <c r="A115" s="359"/>
      <c r="B115" s="369">
        <v>58</v>
      </c>
      <c r="C115" s="875"/>
      <c r="D115" s="875"/>
      <c r="E115" s="507"/>
      <c r="F115" s="360"/>
      <c r="G115" s="360"/>
      <c r="H115" s="360"/>
      <c r="I115" s="360"/>
      <c r="J115" s="360"/>
      <c r="K115" s="360"/>
      <c r="L115" s="360"/>
      <c r="M115" s="360"/>
      <c r="N115" s="360"/>
      <c r="O115" s="360"/>
      <c r="P115" s="360"/>
      <c r="Q115" s="360"/>
      <c r="R115" s="360"/>
      <c r="S115" s="361"/>
      <c r="T115" s="359"/>
      <c r="U115" s="369">
        <v>58</v>
      </c>
      <c r="V115" s="875"/>
      <c r="W115" s="875"/>
      <c r="X115" s="507"/>
      <c r="Y115" s="360"/>
      <c r="Z115" s="360"/>
      <c r="AA115" s="360"/>
      <c r="AB115" s="360"/>
      <c r="AC115" s="360"/>
      <c r="AD115" s="360"/>
      <c r="AE115" s="360"/>
      <c r="AF115" s="360"/>
      <c r="AG115" s="360"/>
      <c r="AH115" s="360"/>
      <c r="AI115" s="360"/>
      <c r="AJ115" s="360"/>
      <c r="AK115" s="360"/>
      <c r="AL115" s="361"/>
    </row>
    <row r="116" spans="1:38">
      <c r="A116" s="359"/>
      <c r="B116" s="369">
        <v>59</v>
      </c>
      <c r="C116" s="875"/>
      <c r="D116" s="875"/>
      <c r="E116" s="507"/>
      <c r="F116" s="360"/>
      <c r="G116" s="360"/>
      <c r="H116" s="360"/>
      <c r="I116" s="360"/>
      <c r="J116" s="360"/>
      <c r="K116" s="360"/>
      <c r="L116" s="360"/>
      <c r="M116" s="360"/>
      <c r="N116" s="360"/>
      <c r="O116" s="360"/>
      <c r="P116" s="360"/>
      <c r="Q116" s="360"/>
      <c r="R116" s="360"/>
      <c r="S116" s="361"/>
      <c r="T116" s="359"/>
      <c r="U116" s="369">
        <v>59</v>
      </c>
      <c r="V116" s="875"/>
      <c r="W116" s="875"/>
      <c r="X116" s="507"/>
      <c r="Y116" s="360"/>
      <c r="Z116" s="360"/>
      <c r="AA116" s="360"/>
      <c r="AB116" s="360"/>
      <c r="AC116" s="360"/>
      <c r="AD116" s="360"/>
      <c r="AE116" s="360"/>
      <c r="AF116" s="360"/>
      <c r="AG116" s="360"/>
      <c r="AH116" s="360"/>
      <c r="AI116" s="360"/>
      <c r="AJ116" s="360"/>
      <c r="AK116" s="360"/>
      <c r="AL116" s="361"/>
    </row>
    <row r="117" spans="1:38">
      <c r="A117" s="359"/>
      <c r="B117" s="369">
        <v>60</v>
      </c>
      <c r="C117" s="875"/>
      <c r="D117" s="875"/>
      <c r="E117" s="507"/>
      <c r="F117" s="360"/>
      <c r="G117" s="360"/>
      <c r="H117" s="360"/>
      <c r="I117" s="360"/>
      <c r="J117" s="360"/>
      <c r="K117" s="360"/>
      <c r="L117" s="360"/>
      <c r="M117" s="360"/>
      <c r="N117" s="360"/>
      <c r="O117" s="360"/>
      <c r="P117" s="360"/>
      <c r="Q117" s="360"/>
      <c r="R117" s="360"/>
      <c r="S117" s="361"/>
      <c r="T117" s="359"/>
      <c r="U117" s="369">
        <v>60</v>
      </c>
      <c r="V117" s="875"/>
      <c r="W117" s="875"/>
      <c r="X117" s="507"/>
      <c r="Y117" s="360"/>
      <c r="Z117" s="360"/>
      <c r="AA117" s="360"/>
      <c r="AB117" s="360"/>
      <c r="AC117" s="360"/>
      <c r="AD117" s="360"/>
      <c r="AE117" s="360"/>
      <c r="AF117" s="360"/>
      <c r="AG117" s="360"/>
      <c r="AH117" s="360"/>
      <c r="AI117" s="360"/>
      <c r="AJ117" s="360"/>
      <c r="AK117" s="360"/>
      <c r="AL117" s="361"/>
    </row>
    <row r="118" spans="1:38">
      <c r="A118" s="359"/>
      <c r="B118" s="369">
        <v>61</v>
      </c>
      <c r="C118" s="875"/>
      <c r="D118" s="875"/>
      <c r="E118" s="507"/>
      <c r="F118" s="360"/>
      <c r="G118" s="360"/>
      <c r="H118" s="360"/>
      <c r="I118" s="360"/>
      <c r="J118" s="360"/>
      <c r="K118" s="360"/>
      <c r="L118" s="360"/>
      <c r="M118" s="360"/>
      <c r="N118" s="360"/>
      <c r="O118" s="360"/>
      <c r="P118" s="360"/>
      <c r="Q118" s="360"/>
      <c r="R118" s="360"/>
      <c r="S118" s="361"/>
      <c r="T118" s="359"/>
      <c r="U118" s="369">
        <v>61</v>
      </c>
      <c r="V118" s="875"/>
      <c r="W118" s="875"/>
      <c r="X118" s="507"/>
      <c r="Y118" s="360"/>
      <c r="Z118" s="360"/>
      <c r="AA118" s="360"/>
      <c r="AB118" s="360"/>
      <c r="AC118" s="360"/>
      <c r="AD118" s="360"/>
      <c r="AE118" s="360"/>
      <c r="AF118" s="360"/>
      <c r="AG118" s="360"/>
      <c r="AH118" s="360"/>
      <c r="AI118" s="360"/>
      <c r="AJ118" s="360"/>
      <c r="AK118" s="360"/>
      <c r="AL118" s="361"/>
    </row>
    <row r="119" spans="1:38">
      <c r="A119" s="359"/>
      <c r="B119" s="369">
        <v>62</v>
      </c>
      <c r="C119" s="875"/>
      <c r="D119" s="875"/>
      <c r="E119" s="507"/>
      <c r="F119" s="360"/>
      <c r="G119" s="360"/>
      <c r="H119" s="360"/>
      <c r="I119" s="360"/>
      <c r="J119" s="360"/>
      <c r="K119" s="360"/>
      <c r="L119" s="360"/>
      <c r="M119" s="360"/>
      <c r="N119" s="360"/>
      <c r="O119" s="360"/>
      <c r="P119" s="360"/>
      <c r="Q119" s="360"/>
      <c r="R119" s="360"/>
      <c r="S119" s="361"/>
      <c r="T119" s="359"/>
      <c r="U119" s="369">
        <v>62</v>
      </c>
      <c r="V119" s="875"/>
      <c r="W119" s="875"/>
      <c r="X119" s="507"/>
      <c r="Y119" s="360"/>
      <c r="Z119" s="360"/>
      <c r="AA119" s="360"/>
      <c r="AB119" s="360"/>
      <c r="AC119" s="360"/>
      <c r="AD119" s="360"/>
      <c r="AE119" s="360"/>
      <c r="AF119" s="360"/>
      <c r="AG119" s="360"/>
      <c r="AH119" s="360"/>
      <c r="AI119" s="360"/>
      <c r="AJ119" s="360"/>
      <c r="AK119" s="360"/>
      <c r="AL119" s="361"/>
    </row>
    <row r="120" spans="1:38">
      <c r="A120" s="359"/>
      <c r="B120" s="369">
        <v>63</v>
      </c>
      <c r="C120" s="875"/>
      <c r="D120" s="875"/>
      <c r="E120" s="507"/>
      <c r="F120" s="360"/>
      <c r="G120" s="360"/>
      <c r="H120" s="360"/>
      <c r="I120" s="360"/>
      <c r="J120" s="360"/>
      <c r="K120" s="360"/>
      <c r="L120" s="360"/>
      <c r="M120" s="360"/>
      <c r="N120" s="360"/>
      <c r="O120" s="360"/>
      <c r="P120" s="360"/>
      <c r="Q120" s="360"/>
      <c r="R120" s="360"/>
      <c r="S120" s="361"/>
      <c r="T120" s="359"/>
      <c r="U120" s="369">
        <v>63</v>
      </c>
      <c r="V120" s="875"/>
      <c r="W120" s="875"/>
      <c r="X120" s="507"/>
      <c r="Y120" s="360"/>
      <c r="Z120" s="360"/>
      <c r="AA120" s="360"/>
      <c r="AB120" s="360"/>
      <c r="AC120" s="360"/>
      <c r="AD120" s="360"/>
      <c r="AE120" s="360"/>
      <c r="AF120" s="360"/>
      <c r="AG120" s="360"/>
      <c r="AH120" s="360"/>
      <c r="AI120" s="360"/>
      <c r="AJ120" s="360"/>
      <c r="AK120" s="360"/>
      <c r="AL120" s="361"/>
    </row>
    <row r="121" spans="1:38">
      <c r="A121" s="359"/>
      <c r="B121" s="369">
        <v>64</v>
      </c>
      <c r="C121" s="875"/>
      <c r="D121" s="875"/>
      <c r="E121" s="507"/>
      <c r="F121" s="360"/>
      <c r="G121" s="360"/>
      <c r="H121" s="360"/>
      <c r="I121" s="360"/>
      <c r="J121" s="360"/>
      <c r="K121" s="360"/>
      <c r="L121" s="360"/>
      <c r="M121" s="360"/>
      <c r="N121" s="360"/>
      <c r="O121" s="360"/>
      <c r="P121" s="360"/>
      <c r="Q121" s="360"/>
      <c r="R121" s="360"/>
      <c r="S121" s="361"/>
      <c r="T121" s="359"/>
      <c r="U121" s="369">
        <v>64</v>
      </c>
      <c r="V121" s="875"/>
      <c r="W121" s="875"/>
      <c r="X121" s="507"/>
      <c r="Y121" s="360"/>
      <c r="Z121" s="360"/>
      <c r="AA121" s="360"/>
      <c r="AB121" s="360"/>
      <c r="AC121" s="360"/>
      <c r="AD121" s="360"/>
      <c r="AE121" s="360"/>
      <c r="AF121" s="360"/>
      <c r="AG121" s="360"/>
      <c r="AH121" s="360"/>
      <c r="AI121" s="360"/>
      <c r="AJ121" s="360"/>
      <c r="AK121" s="360"/>
      <c r="AL121" s="361"/>
    </row>
    <row r="122" spans="1:38">
      <c r="A122" s="359"/>
      <c r="B122" s="369">
        <v>65</v>
      </c>
      <c r="C122" s="875"/>
      <c r="D122" s="875"/>
      <c r="E122" s="507"/>
      <c r="F122" s="360"/>
      <c r="G122" s="360"/>
      <c r="H122" s="360"/>
      <c r="I122" s="360"/>
      <c r="J122" s="360"/>
      <c r="K122" s="360"/>
      <c r="L122" s="360"/>
      <c r="M122" s="360"/>
      <c r="N122" s="360"/>
      <c r="O122" s="360"/>
      <c r="P122" s="360"/>
      <c r="Q122" s="360"/>
      <c r="R122" s="360"/>
      <c r="S122" s="361"/>
      <c r="T122" s="359"/>
      <c r="U122" s="369">
        <v>65</v>
      </c>
      <c r="V122" s="875"/>
      <c r="W122" s="875"/>
      <c r="X122" s="507"/>
      <c r="Y122" s="360"/>
      <c r="Z122" s="360"/>
      <c r="AA122" s="360"/>
      <c r="AB122" s="360"/>
      <c r="AC122" s="360"/>
      <c r="AD122" s="360"/>
      <c r="AE122" s="360"/>
      <c r="AF122" s="360"/>
      <c r="AG122" s="360"/>
      <c r="AH122" s="360"/>
      <c r="AI122" s="360"/>
      <c r="AJ122" s="360"/>
      <c r="AK122" s="360"/>
      <c r="AL122" s="361"/>
    </row>
    <row r="123" spans="1:38">
      <c r="A123" s="359"/>
      <c r="B123" s="369">
        <v>66</v>
      </c>
      <c r="C123" s="875"/>
      <c r="D123" s="875"/>
      <c r="E123" s="507"/>
      <c r="F123" s="360"/>
      <c r="G123" s="360"/>
      <c r="H123" s="360"/>
      <c r="I123" s="360"/>
      <c r="J123" s="360"/>
      <c r="K123" s="360"/>
      <c r="L123" s="360"/>
      <c r="M123" s="360"/>
      <c r="N123" s="360"/>
      <c r="O123" s="360"/>
      <c r="P123" s="360"/>
      <c r="Q123" s="360"/>
      <c r="R123" s="360"/>
      <c r="S123" s="361"/>
      <c r="T123" s="359"/>
      <c r="U123" s="369">
        <v>66</v>
      </c>
      <c r="V123" s="875"/>
      <c r="W123" s="875"/>
      <c r="X123" s="507"/>
      <c r="Y123" s="360"/>
      <c r="Z123" s="360"/>
      <c r="AA123" s="360"/>
      <c r="AB123" s="360"/>
      <c r="AC123" s="360"/>
      <c r="AD123" s="360"/>
      <c r="AE123" s="360"/>
      <c r="AF123" s="360"/>
      <c r="AG123" s="360"/>
      <c r="AH123" s="360"/>
      <c r="AI123" s="360"/>
      <c r="AJ123" s="360"/>
      <c r="AK123" s="360"/>
      <c r="AL123" s="361"/>
    </row>
    <row r="124" spans="1:38">
      <c r="A124" s="359"/>
      <c r="B124" s="369">
        <v>67</v>
      </c>
      <c r="C124" s="875"/>
      <c r="D124" s="875"/>
      <c r="E124" s="507"/>
      <c r="F124" s="360"/>
      <c r="G124" s="360"/>
      <c r="H124" s="360"/>
      <c r="I124" s="360"/>
      <c r="J124" s="360"/>
      <c r="K124" s="360"/>
      <c r="L124" s="360"/>
      <c r="M124" s="360"/>
      <c r="N124" s="360"/>
      <c r="O124" s="360"/>
      <c r="P124" s="360"/>
      <c r="Q124" s="360"/>
      <c r="R124" s="360"/>
      <c r="S124" s="361"/>
      <c r="T124" s="359"/>
      <c r="U124" s="369">
        <v>67</v>
      </c>
      <c r="V124" s="875"/>
      <c r="W124" s="875"/>
      <c r="X124" s="507"/>
      <c r="Y124" s="360"/>
      <c r="Z124" s="360"/>
      <c r="AA124" s="360"/>
      <c r="AB124" s="360"/>
      <c r="AC124" s="360"/>
      <c r="AD124" s="360"/>
      <c r="AE124" s="360"/>
      <c r="AF124" s="360"/>
      <c r="AG124" s="360"/>
      <c r="AH124" s="360"/>
      <c r="AI124" s="360"/>
      <c r="AJ124" s="360"/>
      <c r="AK124" s="360"/>
      <c r="AL124" s="361"/>
    </row>
    <row r="125" spans="1:38">
      <c r="A125" s="359"/>
      <c r="B125" s="369">
        <v>68</v>
      </c>
      <c r="C125" s="875"/>
      <c r="D125" s="875"/>
      <c r="E125" s="507"/>
      <c r="F125" s="360"/>
      <c r="G125" s="360"/>
      <c r="H125" s="360"/>
      <c r="I125" s="360"/>
      <c r="J125" s="360"/>
      <c r="K125" s="360"/>
      <c r="L125" s="360"/>
      <c r="M125" s="360"/>
      <c r="N125" s="360"/>
      <c r="O125" s="360"/>
      <c r="P125" s="360"/>
      <c r="Q125" s="360"/>
      <c r="R125" s="360"/>
      <c r="S125" s="361"/>
      <c r="T125" s="359"/>
      <c r="U125" s="369">
        <v>68</v>
      </c>
      <c r="V125" s="875"/>
      <c r="W125" s="875"/>
      <c r="X125" s="507"/>
      <c r="Y125" s="360"/>
      <c r="Z125" s="360"/>
      <c r="AA125" s="360"/>
      <c r="AB125" s="360"/>
      <c r="AC125" s="360"/>
      <c r="AD125" s="360"/>
      <c r="AE125" s="360"/>
      <c r="AF125" s="360"/>
      <c r="AG125" s="360"/>
      <c r="AH125" s="360"/>
      <c r="AI125" s="360"/>
      <c r="AJ125" s="360"/>
      <c r="AK125" s="360"/>
      <c r="AL125" s="361"/>
    </row>
    <row r="126" spans="1:38">
      <c r="A126" s="359"/>
      <c r="B126" s="369">
        <v>69</v>
      </c>
      <c r="C126" s="875"/>
      <c r="D126" s="875"/>
      <c r="E126" s="507"/>
      <c r="F126" s="360"/>
      <c r="G126" s="360"/>
      <c r="H126" s="360"/>
      <c r="I126" s="360"/>
      <c r="J126" s="360"/>
      <c r="K126" s="360"/>
      <c r="L126" s="360"/>
      <c r="M126" s="360"/>
      <c r="N126" s="360"/>
      <c r="O126" s="360"/>
      <c r="P126" s="360"/>
      <c r="Q126" s="360"/>
      <c r="R126" s="360"/>
      <c r="S126" s="361"/>
      <c r="T126" s="359"/>
      <c r="U126" s="369">
        <v>69</v>
      </c>
      <c r="V126" s="875"/>
      <c r="W126" s="875"/>
      <c r="X126" s="507"/>
      <c r="Y126" s="360"/>
      <c r="Z126" s="360"/>
      <c r="AA126" s="360"/>
      <c r="AB126" s="360"/>
      <c r="AC126" s="360"/>
      <c r="AD126" s="360"/>
      <c r="AE126" s="360"/>
      <c r="AF126" s="360"/>
      <c r="AG126" s="360"/>
      <c r="AH126" s="360"/>
      <c r="AI126" s="360"/>
      <c r="AJ126" s="360"/>
      <c r="AK126" s="360"/>
      <c r="AL126" s="361"/>
    </row>
    <row r="127" spans="1:38">
      <c r="A127" s="359"/>
      <c r="B127" s="369">
        <v>70</v>
      </c>
      <c r="C127" s="875"/>
      <c r="D127" s="875"/>
      <c r="E127" s="507"/>
      <c r="F127" s="360"/>
      <c r="G127" s="360"/>
      <c r="H127" s="360"/>
      <c r="I127" s="360"/>
      <c r="J127" s="360"/>
      <c r="K127" s="360"/>
      <c r="L127" s="360"/>
      <c r="M127" s="360"/>
      <c r="N127" s="360"/>
      <c r="O127" s="360"/>
      <c r="P127" s="360"/>
      <c r="Q127" s="360"/>
      <c r="R127" s="360"/>
      <c r="S127" s="361"/>
      <c r="T127" s="359"/>
      <c r="U127" s="369">
        <v>70</v>
      </c>
      <c r="V127" s="875"/>
      <c r="W127" s="875"/>
      <c r="X127" s="507"/>
      <c r="Y127" s="360"/>
      <c r="Z127" s="360"/>
      <c r="AA127" s="360"/>
      <c r="AB127" s="360"/>
      <c r="AC127" s="360"/>
      <c r="AD127" s="360"/>
      <c r="AE127" s="360"/>
      <c r="AF127" s="360"/>
      <c r="AG127" s="360"/>
      <c r="AH127" s="360"/>
      <c r="AI127" s="360"/>
      <c r="AJ127" s="360"/>
      <c r="AK127" s="360"/>
      <c r="AL127" s="361"/>
    </row>
    <row r="128" spans="1:38">
      <c r="A128" s="359"/>
      <c r="B128" s="369">
        <v>71</v>
      </c>
      <c r="C128" s="875"/>
      <c r="D128" s="875"/>
      <c r="E128" s="507"/>
      <c r="F128" s="360"/>
      <c r="G128" s="360"/>
      <c r="H128" s="360"/>
      <c r="I128" s="360"/>
      <c r="J128" s="360"/>
      <c r="K128" s="360"/>
      <c r="L128" s="360"/>
      <c r="M128" s="360"/>
      <c r="N128" s="360"/>
      <c r="O128" s="360"/>
      <c r="P128" s="360"/>
      <c r="Q128" s="360"/>
      <c r="R128" s="360"/>
      <c r="S128" s="361"/>
      <c r="T128" s="359"/>
      <c r="U128" s="369">
        <v>71</v>
      </c>
      <c r="V128" s="875"/>
      <c r="W128" s="875"/>
      <c r="X128" s="507"/>
      <c r="Y128" s="360"/>
      <c r="Z128" s="360"/>
      <c r="AA128" s="360"/>
      <c r="AB128" s="360"/>
      <c r="AC128" s="360"/>
      <c r="AD128" s="360"/>
      <c r="AE128" s="360"/>
      <c r="AF128" s="360"/>
      <c r="AG128" s="360"/>
      <c r="AH128" s="360"/>
      <c r="AI128" s="360"/>
      <c r="AJ128" s="360"/>
      <c r="AK128" s="360"/>
      <c r="AL128" s="361"/>
    </row>
    <row r="129" spans="1:38">
      <c r="A129" s="359"/>
      <c r="B129" s="369">
        <v>72</v>
      </c>
      <c r="C129" s="875"/>
      <c r="D129" s="875"/>
      <c r="E129" s="507"/>
      <c r="F129" s="360"/>
      <c r="G129" s="360"/>
      <c r="H129" s="360"/>
      <c r="I129" s="360"/>
      <c r="J129" s="360"/>
      <c r="K129" s="360"/>
      <c r="L129" s="360"/>
      <c r="M129" s="360"/>
      <c r="N129" s="360"/>
      <c r="O129" s="360"/>
      <c r="P129" s="360"/>
      <c r="Q129" s="360"/>
      <c r="R129" s="360"/>
      <c r="S129" s="361"/>
      <c r="T129" s="359"/>
      <c r="U129" s="369">
        <v>72</v>
      </c>
      <c r="V129" s="875"/>
      <c r="W129" s="875"/>
      <c r="X129" s="507"/>
      <c r="Y129" s="360"/>
      <c r="Z129" s="360"/>
      <c r="AA129" s="360"/>
      <c r="AB129" s="360"/>
      <c r="AC129" s="360"/>
      <c r="AD129" s="360"/>
      <c r="AE129" s="360"/>
      <c r="AF129" s="360"/>
      <c r="AG129" s="360"/>
      <c r="AH129" s="360"/>
      <c r="AI129" s="360"/>
      <c r="AJ129" s="360"/>
      <c r="AK129" s="360"/>
      <c r="AL129" s="361"/>
    </row>
    <row r="130" spans="1:38">
      <c r="A130" s="359"/>
      <c r="B130" s="369">
        <v>73</v>
      </c>
      <c r="C130" s="875"/>
      <c r="D130" s="875"/>
      <c r="E130" s="507"/>
      <c r="F130" s="360"/>
      <c r="G130" s="360"/>
      <c r="H130" s="360"/>
      <c r="I130" s="360"/>
      <c r="J130" s="360"/>
      <c r="K130" s="360"/>
      <c r="L130" s="360"/>
      <c r="M130" s="360"/>
      <c r="N130" s="360"/>
      <c r="O130" s="360"/>
      <c r="P130" s="360"/>
      <c r="Q130" s="360"/>
      <c r="R130" s="360"/>
      <c r="S130" s="361"/>
      <c r="T130" s="359"/>
      <c r="U130" s="369">
        <v>73</v>
      </c>
      <c r="V130" s="875"/>
      <c r="W130" s="875"/>
      <c r="X130" s="507"/>
      <c r="Y130" s="360"/>
      <c r="Z130" s="360"/>
      <c r="AA130" s="360"/>
      <c r="AB130" s="360"/>
      <c r="AC130" s="360"/>
      <c r="AD130" s="360"/>
      <c r="AE130" s="360"/>
      <c r="AF130" s="360"/>
      <c r="AG130" s="360"/>
      <c r="AH130" s="360"/>
      <c r="AI130" s="360"/>
      <c r="AJ130" s="360"/>
      <c r="AK130" s="360"/>
      <c r="AL130" s="361"/>
    </row>
    <row r="131" spans="1:38">
      <c r="A131" s="359"/>
      <c r="B131" s="369">
        <v>74</v>
      </c>
      <c r="C131" s="875"/>
      <c r="D131" s="875"/>
      <c r="E131" s="507"/>
      <c r="F131" s="360"/>
      <c r="G131" s="360"/>
      <c r="H131" s="360"/>
      <c r="I131" s="360"/>
      <c r="J131" s="360"/>
      <c r="K131" s="360"/>
      <c r="L131" s="360"/>
      <c r="M131" s="360"/>
      <c r="N131" s="360"/>
      <c r="O131" s="360"/>
      <c r="P131" s="360"/>
      <c r="Q131" s="360"/>
      <c r="R131" s="360"/>
      <c r="S131" s="361"/>
      <c r="T131" s="359"/>
      <c r="U131" s="369">
        <v>74</v>
      </c>
      <c r="V131" s="875"/>
      <c r="W131" s="875"/>
      <c r="X131" s="507"/>
      <c r="Y131" s="360"/>
      <c r="Z131" s="360"/>
      <c r="AA131" s="360"/>
      <c r="AB131" s="360"/>
      <c r="AC131" s="360"/>
      <c r="AD131" s="360"/>
      <c r="AE131" s="360"/>
      <c r="AF131" s="360"/>
      <c r="AG131" s="360"/>
      <c r="AH131" s="360"/>
      <c r="AI131" s="360"/>
      <c r="AJ131" s="360"/>
      <c r="AK131" s="360"/>
      <c r="AL131" s="361"/>
    </row>
    <row r="132" spans="1:38">
      <c r="A132" s="359"/>
      <c r="B132" s="369">
        <v>75</v>
      </c>
      <c r="C132" s="875"/>
      <c r="D132" s="875"/>
      <c r="E132" s="507"/>
      <c r="F132" s="360"/>
      <c r="G132" s="360"/>
      <c r="H132" s="360"/>
      <c r="I132" s="360"/>
      <c r="J132" s="360"/>
      <c r="K132" s="360"/>
      <c r="L132" s="360"/>
      <c r="M132" s="360"/>
      <c r="N132" s="360"/>
      <c r="O132" s="360"/>
      <c r="P132" s="360"/>
      <c r="Q132" s="360"/>
      <c r="R132" s="360"/>
      <c r="S132" s="361"/>
      <c r="T132" s="359"/>
      <c r="U132" s="369">
        <v>75</v>
      </c>
      <c r="V132" s="875"/>
      <c r="W132" s="875"/>
      <c r="X132" s="507"/>
      <c r="Y132" s="360"/>
      <c r="Z132" s="360"/>
      <c r="AA132" s="360"/>
      <c r="AB132" s="360"/>
      <c r="AC132" s="360"/>
      <c r="AD132" s="360"/>
      <c r="AE132" s="360"/>
      <c r="AF132" s="360"/>
      <c r="AG132" s="360"/>
      <c r="AH132" s="360"/>
      <c r="AI132" s="360"/>
      <c r="AJ132" s="360"/>
      <c r="AK132" s="360"/>
      <c r="AL132" s="361"/>
    </row>
    <row r="133" spans="1:38">
      <c r="A133" s="359"/>
      <c r="B133" s="369">
        <v>76</v>
      </c>
      <c r="C133" s="875"/>
      <c r="D133" s="875"/>
      <c r="E133" s="507"/>
      <c r="F133" s="360"/>
      <c r="G133" s="360"/>
      <c r="H133" s="360"/>
      <c r="I133" s="360"/>
      <c r="J133" s="360"/>
      <c r="K133" s="360"/>
      <c r="L133" s="360"/>
      <c r="M133" s="360"/>
      <c r="N133" s="360"/>
      <c r="O133" s="360"/>
      <c r="P133" s="360"/>
      <c r="Q133" s="360"/>
      <c r="R133" s="360"/>
      <c r="S133" s="361"/>
      <c r="T133" s="359"/>
      <c r="U133" s="369">
        <v>76</v>
      </c>
      <c r="V133" s="875"/>
      <c r="W133" s="875"/>
      <c r="X133" s="507"/>
      <c r="Y133" s="360"/>
      <c r="Z133" s="360"/>
      <c r="AA133" s="360"/>
      <c r="AB133" s="360"/>
      <c r="AC133" s="360"/>
      <c r="AD133" s="360"/>
      <c r="AE133" s="360"/>
      <c r="AF133" s="360"/>
      <c r="AG133" s="360"/>
      <c r="AH133" s="360"/>
      <c r="AI133" s="360"/>
      <c r="AJ133" s="360"/>
      <c r="AK133" s="360"/>
      <c r="AL133" s="361"/>
    </row>
    <row r="134" spans="1:38">
      <c r="A134" s="359"/>
      <c r="B134" s="369">
        <v>77</v>
      </c>
      <c r="C134" s="875"/>
      <c r="D134" s="875"/>
      <c r="E134" s="507"/>
      <c r="F134" s="360"/>
      <c r="G134" s="360"/>
      <c r="H134" s="360"/>
      <c r="I134" s="360"/>
      <c r="J134" s="360"/>
      <c r="K134" s="360"/>
      <c r="L134" s="360"/>
      <c r="M134" s="360"/>
      <c r="N134" s="360"/>
      <c r="O134" s="360"/>
      <c r="P134" s="360"/>
      <c r="Q134" s="360"/>
      <c r="R134" s="360"/>
      <c r="S134" s="361"/>
      <c r="T134" s="359"/>
      <c r="U134" s="369">
        <v>77</v>
      </c>
      <c r="V134" s="875"/>
      <c r="W134" s="875"/>
      <c r="X134" s="507"/>
      <c r="Y134" s="360"/>
      <c r="Z134" s="360"/>
      <c r="AA134" s="360"/>
      <c r="AB134" s="360"/>
      <c r="AC134" s="360"/>
      <c r="AD134" s="360"/>
      <c r="AE134" s="360"/>
      <c r="AF134" s="360"/>
      <c r="AG134" s="360"/>
      <c r="AH134" s="360"/>
      <c r="AI134" s="360"/>
      <c r="AJ134" s="360"/>
      <c r="AK134" s="360"/>
      <c r="AL134" s="361"/>
    </row>
    <row r="135" spans="1:38">
      <c r="A135" s="359"/>
      <c r="B135" s="369">
        <v>78</v>
      </c>
      <c r="C135" s="875"/>
      <c r="D135" s="875"/>
      <c r="E135" s="507"/>
      <c r="F135" s="360"/>
      <c r="G135" s="360"/>
      <c r="H135" s="360"/>
      <c r="I135" s="360"/>
      <c r="J135" s="360"/>
      <c r="K135" s="360"/>
      <c r="L135" s="360"/>
      <c r="M135" s="360"/>
      <c r="N135" s="360"/>
      <c r="O135" s="360"/>
      <c r="P135" s="360"/>
      <c r="Q135" s="360"/>
      <c r="R135" s="360"/>
      <c r="S135" s="361"/>
      <c r="T135" s="359"/>
      <c r="U135" s="369">
        <v>78</v>
      </c>
      <c r="V135" s="875"/>
      <c r="W135" s="875"/>
      <c r="X135" s="507"/>
      <c r="Y135" s="360"/>
      <c r="Z135" s="360"/>
      <c r="AA135" s="360"/>
      <c r="AB135" s="360"/>
      <c r="AC135" s="360"/>
      <c r="AD135" s="360"/>
      <c r="AE135" s="360"/>
      <c r="AF135" s="360"/>
      <c r="AG135" s="360"/>
      <c r="AH135" s="360"/>
      <c r="AI135" s="360"/>
      <c r="AJ135" s="360"/>
      <c r="AK135" s="360"/>
      <c r="AL135" s="361"/>
    </row>
    <row r="136" spans="1:38">
      <c r="A136" s="359"/>
      <c r="B136" s="369">
        <v>79</v>
      </c>
      <c r="C136" s="875"/>
      <c r="D136" s="875"/>
      <c r="E136" s="507"/>
      <c r="F136" s="360"/>
      <c r="G136" s="360"/>
      <c r="H136" s="360"/>
      <c r="I136" s="360"/>
      <c r="J136" s="360"/>
      <c r="K136" s="360"/>
      <c r="L136" s="360"/>
      <c r="M136" s="360"/>
      <c r="N136" s="360"/>
      <c r="O136" s="360"/>
      <c r="P136" s="360"/>
      <c r="Q136" s="360"/>
      <c r="R136" s="360"/>
      <c r="S136" s="361"/>
      <c r="T136" s="359"/>
      <c r="U136" s="369">
        <v>79</v>
      </c>
      <c r="V136" s="875"/>
      <c r="W136" s="875"/>
      <c r="X136" s="507"/>
      <c r="Y136" s="360"/>
      <c r="Z136" s="360"/>
      <c r="AA136" s="360"/>
      <c r="AB136" s="360"/>
      <c r="AC136" s="360"/>
      <c r="AD136" s="360"/>
      <c r="AE136" s="360"/>
      <c r="AF136" s="360"/>
      <c r="AG136" s="360"/>
      <c r="AH136" s="360"/>
      <c r="AI136" s="360"/>
      <c r="AJ136" s="360"/>
      <c r="AK136" s="360"/>
      <c r="AL136" s="361"/>
    </row>
    <row r="137" spans="1:38">
      <c r="A137" s="359"/>
      <c r="B137" s="369">
        <v>80</v>
      </c>
      <c r="C137" s="875"/>
      <c r="D137" s="875"/>
      <c r="E137" s="507"/>
      <c r="F137" s="360"/>
      <c r="G137" s="360"/>
      <c r="H137" s="360"/>
      <c r="I137" s="360"/>
      <c r="J137" s="360"/>
      <c r="K137" s="360"/>
      <c r="L137" s="360"/>
      <c r="M137" s="360"/>
      <c r="N137" s="360"/>
      <c r="O137" s="360"/>
      <c r="P137" s="360"/>
      <c r="Q137" s="360"/>
      <c r="R137" s="360"/>
      <c r="S137" s="361"/>
      <c r="T137" s="359"/>
      <c r="U137" s="369">
        <v>80</v>
      </c>
      <c r="V137" s="875"/>
      <c r="W137" s="875"/>
      <c r="X137" s="507"/>
      <c r="Y137" s="360"/>
      <c r="Z137" s="360"/>
      <c r="AA137" s="360"/>
      <c r="AB137" s="360"/>
      <c r="AC137" s="360"/>
      <c r="AD137" s="360"/>
      <c r="AE137" s="360"/>
      <c r="AF137" s="360"/>
      <c r="AG137" s="360"/>
      <c r="AH137" s="360"/>
      <c r="AI137" s="360"/>
      <c r="AJ137" s="360"/>
      <c r="AK137" s="360"/>
      <c r="AL137" s="361"/>
    </row>
    <row r="138" spans="1:38">
      <c r="A138" s="359"/>
      <c r="B138" s="369">
        <v>81</v>
      </c>
      <c r="C138" s="875"/>
      <c r="D138" s="875"/>
      <c r="E138" s="507"/>
      <c r="F138" s="360"/>
      <c r="G138" s="360"/>
      <c r="H138" s="360"/>
      <c r="I138" s="360"/>
      <c r="J138" s="360"/>
      <c r="K138" s="360"/>
      <c r="L138" s="360"/>
      <c r="M138" s="360"/>
      <c r="N138" s="360"/>
      <c r="O138" s="360"/>
      <c r="P138" s="360"/>
      <c r="Q138" s="360"/>
      <c r="R138" s="360"/>
      <c r="S138" s="361"/>
      <c r="T138" s="359"/>
      <c r="U138" s="369">
        <v>81</v>
      </c>
      <c r="V138" s="875"/>
      <c r="W138" s="875"/>
      <c r="X138" s="507"/>
      <c r="Y138" s="360"/>
      <c r="Z138" s="360"/>
      <c r="AA138" s="360"/>
      <c r="AB138" s="360"/>
      <c r="AC138" s="360"/>
      <c r="AD138" s="360"/>
      <c r="AE138" s="360"/>
      <c r="AF138" s="360"/>
      <c r="AG138" s="360"/>
      <c r="AH138" s="360"/>
      <c r="AI138" s="360"/>
      <c r="AJ138" s="360"/>
      <c r="AK138" s="360"/>
      <c r="AL138" s="361"/>
    </row>
    <row r="139" spans="1:38">
      <c r="A139" s="359"/>
      <c r="B139" s="369">
        <v>82</v>
      </c>
      <c r="C139" s="875"/>
      <c r="D139" s="875"/>
      <c r="E139" s="507"/>
      <c r="F139" s="360"/>
      <c r="G139" s="360"/>
      <c r="H139" s="360"/>
      <c r="I139" s="360"/>
      <c r="J139" s="360"/>
      <c r="K139" s="360"/>
      <c r="L139" s="360"/>
      <c r="M139" s="360"/>
      <c r="N139" s="360"/>
      <c r="O139" s="360"/>
      <c r="P139" s="360"/>
      <c r="Q139" s="360"/>
      <c r="R139" s="360"/>
      <c r="S139" s="361"/>
      <c r="T139" s="359"/>
      <c r="U139" s="369">
        <v>82</v>
      </c>
      <c r="V139" s="875"/>
      <c r="W139" s="875"/>
      <c r="X139" s="507"/>
      <c r="Y139" s="360"/>
      <c r="Z139" s="360"/>
      <c r="AA139" s="360"/>
      <c r="AB139" s="360"/>
      <c r="AC139" s="360"/>
      <c r="AD139" s="360"/>
      <c r="AE139" s="360"/>
      <c r="AF139" s="360"/>
      <c r="AG139" s="360"/>
      <c r="AH139" s="360"/>
      <c r="AI139" s="360"/>
      <c r="AJ139" s="360"/>
      <c r="AK139" s="360"/>
      <c r="AL139" s="361"/>
    </row>
    <row r="140" spans="1:38">
      <c r="A140" s="359"/>
      <c r="B140" s="369">
        <v>83</v>
      </c>
      <c r="C140" s="875"/>
      <c r="D140" s="875"/>
      <c r="E140" s="507"/>
      <c r="F140" s="360"/>
      <c r="G140" s="360"/>
      <c r="H140" s="360"/>
      <c r="I140" s="360"/>
      <c r="J140" s="360"/>
      <c r="K140" s="360"/>
      <c r="L140" s="360"/>
      <c r="M140" s="360"/>
      <c r="N140" s="360"/>
      <c r="O140" s="360"/>
      <c r="P140" s="360"/>
      <c r="Q140" s="360"/>
      <c r="R140" s="360"/>
      <c r="S140" s="361"/>
      <c r="T140" s="359"/>
      <c r="U140" s="369">
        <v>83</v>
      </c>
      <c r="V140" s="875"/>
      <c r="W140" s="875"/>
      <c r="X140" s="507"/>
      <c r="Y140" s="360"/>
      <c r="Z140" s="360"/>
      <c r="AA140" s="360"/>
      <c r="AB140" s="360"/>
      <c r="AC140" s="360"/>
      <c r="AD140" s="360"/>
      <c r="AE140" s="360"/>
      <c r="AF140" s="360"/>
      <c r="AG140" s="360"/>
      <c r="AH140" s="360"/>
      <c r="AI140" s="360"/>
      <c r="AJ140" s="360"/>
      <c r="AK140" s="360"/>
      <c r="AL140" s="361"/>
    </row>
    <row r="141" spans="1:38">
      <c r="A141" s="359"/>
      <c r="B141" s="369">
        <v>84</v>
      </c>
      <c r="C141" s="875"/>
      <c r="D141" s="875"/>
      <c r="E141" s="507"/>
      <c r="F141" s="360"/>
      <c r="G141" s="360"/>
      <c r="H141" s="360"/>
      <c r="I141" s="360"/>
      <c r="J141" s="360"/>
      <c r="K141" s="360"/>
      <c r="L141" s="360"/>
      <c r="M141" s="360"/>
      <c r="N141" s="360"/>
      <c r="O141" s="360"/>
      <c r="P141" s="360"/>
      <c r="Q141" s="360"/>
      <c r="R141" s="360"/>
      <c r="S141" s="361"/>
      <c r="T141" s="359"/>
      <c r="U141" s="369">
        <v>84</v>
      </c>
      <c r="V141" s="875"/>
      <c r="W141" s="875"/>
      <c r="X141" s="507"/>
      <c r="Y141" s="360"/>
      <c r="Z141" s="360"/>
      <c r="AA141" s="360"/>
      <c r="AB141" s="360"/>
      <c r="AC141" s="360"/>
      <c r="AD141" s="360"/>
      <c r="AE141" s="360"/>
      <c r="AF141" s="360"/>
      <c r="AG141" s="360"/>
      <c r="AH141" s="360"/>
      <c r="AI141" s="360"/>
      <c r="AJ141" s="360"/>
      <c r="AK141" s="360"/>
      <c r="AL141" s="361"/>
    </row>
    <row r="142" spans="1:38">
      <c r="A142" s="359"/>
      <c r="B142" s="369">
        <v>85</v>
      </c>
      <c r="C142" s="875"/>
      <c r="D142" s="875"/>
      <c r="E142" s="507"/>
      <c r="F142" s="360"/>
      <c r="G142" s="360"/>
      <c r="H142" s="360"/>
      <c r="I142" s="360"/>
      <c r="J142" s="360"/>
      <c r="K142" s="360"/>
      <c r="L142" s="360"/>
      <c r="M142" s="360"/>
      <c r="N142" s="360"/>
      <c r="O142" s="360"/>
      <c r="P142" s="360"/>
      <c r="Q142" s="360"/>
      <c r="R142" s="360"/>
      <c r="S142" s="361"/>
      <c r="T142" s="359"/>
      <c r="U142" s="369">
        <v>85</v>
      </c>
      <c r="V142" s="875"/>
      <c r="W142" s="875"/>
      <c r="X142" s="507"/>
      <c r="Y142" s="360"/>
      <c r="Z142" s="360"/>
      <c r="AA142" s="360"/>
      <c r="AB142" s="360"/>
      <c r="AC142" s="360"/>
      <c r="AD142" s="360"/>
      <c r="AE142" s="360"/>
      <c r="AF142" s="360"/>
      <c r="AG142" s="360"/>
      <c r="AH142" s="360"/>
      <c r="AI142" s="360"/>
      <c r="AJ142" s="360"/>
      <c r="AK142" s="360"/>
      <c r="AL142" s="361"/>
    </row>
    <row r="143" spans="1:38">
      <c r="A143" s="359"/>
      <c r="B143" s="369">
        <v>86</v>
      </c>
      <c r="C143" s="875"/>
      <c r="D143" s="875"/>
      <c r="E143" s="507"/>
      <c r="F143" s="360"/>
      <c r="G143" s="360"/>
      <c r="H143" s="360"/>
      <c r="I143" s="360"/>
      <c r="J143" s="360"/>
      <c r="K143" s="360"/>
      <c r="L143" s="360"/>
      <c r="M143" s="360"/>
      <c r="N143" s="360"/>
      <c r="O143" s="360"/>
      <c r="P143" s="360"/>
      <c r="Q143" s="360"/>
      <c r="R143" s="360"/>
      <c r="S143" s="361"/>
      <c r="T143" s="359"/>
      <c r="U143" s="369">
        <v>86</v>
      </c>
      <c r="V143" s="875"/>
      <c r="W143" s="875"/>
      <c r="X143" s="507"/>
      <c r="Y143" s="360"/>
      <c r="Z143" s="360"/>
      <c r="AA143" s="360"/>
      <c r="AB143" s="360"/>
      <c r="AC143" s="360"/>
      <c r="AD143" s="360"/>
      <c r="AE143" s="360"/>
      <c r="AF143" s="360"/>
      <c r="AG143" s="360"/>
      <c r="AH143" s="360"/>
      <c r="AI143" s="360"/>
      <c r="AJ143" s="360"/>
      <c r="AK143" s="360"/>
      <c r="AL143" s="361"/>
    </row>
    <row r="144" spans="1:38">
      <c r="A144" s="359"/>
      <c r="B144" s="369">
        <v>87</v>
      </c>
      <c r="C144" s="875"/>
      <c r="D144" s="875"/>
      <c r="E144" s="507"/>
      <c r="F144" s="360"/>
      <c r="G144" s="360"/>
      <c r="H144" s="360"/>
      <c r="I144" s="360"/>
      <c r="J144" s="360"/>
      <c r="K144" s="360"/>
      <c r="L144" s="360"/>
      <c r="M144" s="360"/>
      <c r="N144" s="360"/>
      <c r="O144" s="360"/>
      <c r="P144" s="360"/>
      <c r="Q144" s="360"/>
      <c r="R144" s="360"/>
      <c r="S144" s="361"/>
      <c r="T144" s="359"/>
      <c r="U144" s="369">
        <v>87</v>
      </c>
      <c r="V144" s="875"/>
      <c r="W144" s="875"/>
      <c r="X144" s="507"/>
      <c r="Y144" s="360"/>
      <c r="Z144" s="360"/>
      <c r="AA144" s="360"/>
      <c r="AB144" s="360"/>
      <c r="AC144" s="360"/>
      <c r="AD144" s="360"/>
      <c r="AE144" s="360"/>
      <c r="AF144" s="360"/>
      <c r="AG144" s="360"/>
      <c r="AH144" s="360"/>
      <c r="AI144" s="360"/>
      <c r="AJ144" s="360"/>
      <c r="AK144" s="360"/>
      <c r="AL144" s="361"/>
    </row>
    <row r="145" spans="1:38">
      <c r="A145" s="359"/>
      <c r="B145" s="369">
        <v>88</v>
      </c>
      <c r="C145" s="875"/>
      <c r="D145" s="875"/>
      <c r="E145" s="507"/>
      <c r="F145" s="360"/>
      <c r="G145" s="360"/>
      <c r="H145" s="360"/>
      <c r="I145" s="360"/>
      <c r="J145" s="360"/>
      <c r="K145" s="360"/>
      <c r="L145" s="360"/>
      <c r="M145" s="360"/>
      <c r="N145" s="360"/>
      <c r="O145" s="360"/>
      <c r="P145" s="360"/>
      <c r="Q145" s="360"/>
      <c r="R145" s="360"/>
      <c r="S145" s="361"/>
      <c r="T145" s="359"/>
      <c r="U145" s="369">
        <v>88</v>
      </c>
      <c r="V145" s="875"/>
      <c r="W145" s="875"/>
      <c r="X145" s="507"/>
      <c r="Y145" s="360"/>
      <c r="Z145" s="360"/>
      <c r="AA145" s="360"/>
      <c r="AB145" s="360"/>
      <c r="AC145" s="360"/>
      <c r="AD145" s="360"/>
      <c r="AE145" s="360"/>
      <c r="AF145" s="360"/>
      <c r="AG145" s="360"/>
      <c r="AH145" s="360"/>
      <c r="AI145" s="360"/>
      <c r="AJ145" s="360"/>
      <c r="AK145" s="360"/>
      <c r="AL145" s="361"/>
    </row>
    <row r="146" spans="1:38">
      <c r="A146" s="359"/>
      <c r="B146" s="369">
        <v>89</v>
      </c>
      <c r="C146" s="875"/>
      <c r="D146" s="875"/>
      <c r="E146" s="507"/>
      <c r="F146" s="360"/>
      <c r="G146" s="360"/>
      <c r="H146" s="360"/>
      <c r="I146" s="360"/>
      <c r="J146" s="360"/>
      <c r="K146" s="360"/>
      <c r="L146" s="360"/>
      <c r="M146" s="360"/>
      <c r="N146" s="360"/>
      <c r="O146" s="360"/>
      <c r="P146" s="360"/>
      <c r="Q146" s="360"/>
      <c r="R146" s="360"/>
      <c r="S146" s="361"/>
      <c r="T146" s="359"/>
      <c r="U146" s="369">
        <v>89</v>
      </c>
      <c r="V146" s="875"/>
      <c r="W146" s="875"/>
      <c r="X146" s="507"/>
      <c r="Y146" s="360"/>
      <c r="Z146" s="360"/>
      <c r="AA146" s="360"/>
      <c r="AB146" s="360"/>
      <c r="AC146" s="360"/>
      <c r="AD146" s="360"/>
      <c r="AE146" s="360"/>
      <c r="AF146" s="360"/>
      <c r="AG146" s="360"/>
      <c r="AH146" s="360"/>
      <c r="AI146" s="360"/>
      <c r="AJ146" s="360"/>
      <c r="AK146" s="360"/>
      <c r="AL146" s="361"/>
    </row>
    <row r="147" spans="1:38">
      <c r="A147" s="359"/>
      <c r="B147" s="369">
        <v>90</v>
      </c>
      <c r="C147" s="875"/>
      <c r="D147" s="875"/>
      <c r="E147" s="507"/>
      <c r="F147" s="360"/>
      <c r="G147" s="360"/>
      <c r="H147" s="360"/>
      <c r="I147" s="360"/>
      <c r="J147" s="360"/>
      <c r="K147" s="360"/>
      <c r="L147" s="360"/>
      <c r="M147" s="360"/>
      <c r="N147" s="360"/>
      <c r="O147" s="360"/>
      <c r="P147" s="360"/>
      <c r="Q147" s="360"/>
      <c r="R147" s="360"/>
      <c r="S147" s="361"/>
      <c r="T147" s="359"/>
      <c r="U147" s="369">
        <v>90</v>
      </c>
      <c r="V147" s="875"/>
      <c r="W147" s="875"/>
      <c r="X147" s="507"/>
      <c r="Y147" s="360"/>
      <c r="Z147" s="360"/>
      <c r="AA147" s="360"/>
      <c r="AB147" s="360"/>
      <c r="AC147" s="360"/>
      <c r="AD147" s="360"/>
      <c r="AE147" s="360"/>
      <c r="AF147" s="360"/>
      <c r="AG147" s="360"/>
      <c r="AH147" s="360"/>
      <c r="AI147" s="360"/>
      <c r="AJ147" s="360"/>
      <c r="AK147" s="360"/>
      <c r="AL147" s="361"/>
    </row>
    <row r="148" spans="1:38">
      <c r="A148" s="359"/>
      <c r="B148" s="369">
        <v>91</v>
      </c>
      <c r="C148" s="875"/>
      <c r="D148" s="875"/>
      <c r="E148" s="507"/>
      <c r="F148" s="360"/>
      <c r="G148" s="360"/>
      <c r="H148" s="360"/>
      <c r="I148" s="360"/>
      <c r="J148" s="360"/>
      <c r="K148" s="360"/>
      <c r="L148" s="360"/>
      <c r="M148" s="360"/>
      <c r="N148" s="360"/>
      <c r="O148" s="360"/>
      <c r="P148" s="360"/>
      <c r="Q148" s="360"/>
      <c r="R148" s="360"/>
      <c r="S148" s="361"/>
      <c r="T148" s="359"/>
      <c r="U148" s="369">
        <v>91</v>
      </c>
      <c r="V148" s="875"/>
      <c r="W148" s="875"/>
      <c r="X148" s="507"/>
      <c r="Y148" s="360"/>
      <c r="Z148" s="360"/>
      <c r="AA148" s="360"/>
      <c r="AB148" s="360"/>
      <c r="AC148" s="360"/>
      <c r="AD148" s="360"/>
      <c r="AE148" s="360"/>
      <c r="AF148" s="360"/>
      <c r="AG148" s="360"/>
      <c r="AH148" s="360"/>
      <c r="AI148" s="360"/>
      <c r="AJ148" s="360"/>
      <c r="AK148" s="360"/>
      <c r="AL148" s="361"/>
    </row>
    <row r="149" spans="1:38">
      <c r="A149" s="359"/>
      <c r="B149" s="369">
        <v>92</v>
      </c>
      <c r="C149" s="875"/>
      <c r="D149" s="875"/>
      <c r="E149" s="507"/>
      <c r="F149" s="360"/>
      <c r="G149" s="360"/>
      <c r="H149" s="360"/>
      <c r="I149" s="360"/>
      <c r="J149" s="360"/>
      <c r="K149" s="360"/>
      <c r="L149" s="360"/>
      <c r="M149" s="360"/>
      <c r="N149" s="360"/>
      <c r="O149" s="360"/>
      <c r="P149" s="360"/>
      <c r="Q149" s="360"/>
      <c r="R149" s="360"/>
      <c r="S149" s="361"/>
      <c r="T149" s="359"/>
      <c r="U149" s="369">
        <v>92</v>
      </c>
      <c r="V149" s="875"/>
      <c r="W149" s="875"/>
      <c r="X149" s="507"/>
      <c r="Y149" s="360"/>
      <c r="Z149" s="360"/>
      <c r="AA149" s="360"/>
      <c r="AB149" s="360"/>
      <c r="AC149" s="360"/>
      <c r="AD149" s="360"/>
      <c r="AE149" s="360"/>
      <c r="AF149" s="360"/>
      <c r="AG149" s="360"/>
      <c r="AH149" s="360"/>
      <c r="AI149" s="360"/>
      <c r="AJ149" s="360"/>
      <c r="AK149" s="360"/>
      <c r="AL149" s="361"/>
    </row>
    <row r="150" spans="1:38">
      <c r="A150" s="359"/>
      <c r="B150" s="369">
        <v>93</v>
      </c>
      <c r="C150" s="875"/>
      <c r="D150" s="875"/>
      <c r="E150" s="507"/>
      <c r="F150" s="360"/>
      <c r="G150" s="360"/>
      <c r="H150" s="360"/>
      <c r="I150" s="360"/>
      <c r="J150" s="360"/>
      <c r="K150" s="360"/>
      <c r="L150" s="360"/>
      <c r="M150" s="360"/>
      <c r="N150" s="360"/>
      <c r="O150" s="360"/>
      <c r="P150" s="360"/>
      <c r="Q150" s="360"/>
      <c r="R150" s="360"/>
      <c r="S150" s="361"/>
      <c r="T150" s="359"/>
      <c r="U150" s="369">
        <v>93</v>
      </c>
      <c r="V150" s="875"/>
      <c r="W150" s="875"/>
      <c r="X150" s="507"/>
      <c r="Y150" s="360"/>
      <c r="Z150" s="360"/>
      <c r="AA150" s="360"/>
      <c r="AB150" s="360"/>
      <c r="AC150" s="360"/>
      <c r="AD150" s="360"/>
      <c r="AE150" s="360"/>
      <c r="AF150" s="360"/>
      <c r="AG150" s="360"/>
      <c r="AH150" s="360"/>
      <c r="AI150" s="360"/>
      <c r="AJ150" s="360"/>
      <c r="AK150" s="360"/>
      <c r="AL150" s="361"/>
    </row>
    <row r="151" spans="1:38">
      <c r="A151" s="359"/>
      <c r="B151" s="369">
        <v>94</v>
      </c>
      <c r="C151" s="875"/>
      <c r="D151" s="875"/>
      <c r="E151" s="507"/>
      <c r="F151" s="360"/>
      <c r="G151" s="360"/>
      <c r="H151" s="360"/>
      <c r="I151" s="360"/>
      <c r="J151" s="360"/>
      <c r="K151" s="360"/>
      <c r="L151" s="360"/>
      <c r="M151" s="360"/>
      <c r="N151" s="360"/>
      <c r="O151" s="360"/>
      <c r="P151" s="360"/>
      <c r="Q151" s="360"/>
      <c r="R151" s="360"/>
      <c r="S151" s="361"/>
      <c r="T151" s="359"/>
      <c r="U151" s="369">
        <v>94</v>
      </c>
      <c r="V151" s="875"/>
      <c r="W151" s="875"/>
      <c r="X151" s="507"/>
      <c r="Y151" s="360"/>
      <c r="Z151" s="360"/>
      <c r="AA151" s="360"/>
      <c r="AB151" s="360"/>
      <c r="AC151" s="360"/>
      <c r="AD151" s="360"/>
      <c r="AE151" s="360"/>
      <c r="AF151" s="360"/>
      <c r="AG151" s="360"/>
      <c r="AH151" s="360"/>
      <c r="AI151" s="360"/>
      <c r="AJ151" s="360"/>
      <c r="AK151" s="360"/>
      <c r="AL151" s="361"/>
    </row>
    <row r="152" spans="1:38">
      <c r="A152" s="359"/>
      <c r="B152" s="369">
        <v>95</v>
      </c>
      <c r="C152" s="875"/>
      <c r="D152" s="875"/>
      <c r="E152" s="507"/>
      <c r="F152" s="360"/>
      <c r="G152" s="360"/>
      <c r="H152" s="360"/>
      <c r="I152" s="360"/>
      <c r="J152" s="360"/>
      <c r="K152" s="360"/>
      <c r="L152" s="360"/>
      <c r="M152" s="360"/>
      <c r="N152" s="360"/>
      <c r="O152" s="360"/>
      <c r="P152" s="360"/>
      <c r="Q152" s="360"/>
      <c r="R152" s="360"/>
      <c r="S152" s="361"/>
      <c r="T152" s="359"/>
      <c r="U152" s="369">
        <v>95</v>
      </c>
      <c r="V152" s="875"/>
      <c r="W152" s="875"/>
      <c r="X152" s="507"/>
      <c r="Y152" s="360"/>
      <c r="Z152" s="360"/>
      <c r="AA152" s="360"/>
      <c r="AB152" s="360"/>
      <c r="AC152" s="360"/>
      <c r="AD152" s="360"/>
      <c r="AE152" s="360"/>
      <c r="AF152" s="360"/>
      <c r="AG152" s="360"/>
      <c r="AH152" s="360"/>
      <c r="AI152" s="360"/>
      <c r="AJ152" s="360"/>
      <c r="AK152" s="360"/>
      <c r="AL152" s="361"/>
    </row>
    <row r="153" spans="1:38">
      <c r="A153" s="359"/>
      <c r="B153" s="369">
        <v>96</v>
      </c>
      <c r="C153" s="875"/>
      <c r="D153" s="875"/>
      <c r="E153" s="507"/>
      <c r="F153" s="360"/>
      <c r="G153" s="360"/>
      <c r="H153" s="360"/>
      <c r="I153" s="360"/>
      <c r="J153" s="360"/>
      <c r="K153" s="360"/>
      <c r="L153" s="360"/>
      <c r="M153" s="360"/>
      <c r="N153" s="360"/>
      <c r="O153" s="360"/>
      <c r="P153" s="360"/>
      <c r="Q153" s="360"/>
      <c r="R153" s="360"/>
      <c r="S153" s="361"/>
      <c r="T153" s="359"/>
      <c r="U153" s="369">
        <v>96</v>
      </c>
      <c r="V153" s="875"/>
      <c r="W153" s="875"/>
      <c r="X153" s="507"/>
      <c r="Y153" s="360"/>
      <c r="Z153" s="360"/>
      <c r="AA153" s="360"/>
      <c r="AB153" s="360"/>
      <c r="AC153" s="360"/>
      <c r="AD153" s="360"/>
      <c r="AE153" s="360"/>
      <c r="AF153" s="360"/>
      <c r="AG153" s="360"/>
      <c r="AH153" s="360"/>
      <c r="AI153" s="360"/>
      <c r="AJ153" s="360"/>
      <c r="AK153" s="360"/>
      <c r="AL153" s="361"/>
    </row>
    <row r="154" spans="1:38">
      <c r="A154" s="359"/>
      <c r="B154" s="369">
        <v>97</v>
      </c>
      <c r="C154" s="875"/>
      <c r="D154" s="875"/>
      <c r="E154" s="507"/>
      <c r="F154" s="360"/>
      <c r="G154" s="360"/>
      <c r="H154" s="360"/>
      <c r="I154" s="360"/>
      <c r="J154" s="360"/>
      <c r="K154" s="360"/>
      <c r="L154" s="360"/>
      <c r="M154" s="360"/>
      <c r="N154" s="360"/>
      <c r="O154" s="360"/>
      <c r="P154" s="360"/>
      <c r="Q154" s="360"/>
      <c r="R154" s="360"/>
      <c r="S154" s="361"/>
      <c r="T154" s="359"/>
      <c r="U154" s="369">
        <v>97</v>
      </c>
      <c r="V154" s="875"/>
      <c r="W154" s="875"/>
      <c r="X154" s="507"/>
      <c r="Y154" s="360"/>
      <c r="Z154" s="360"/>
      <c r="AA154" s="360"/>
      <c r="AB154" s="360"/>
      <c r="AC154" s="360"/>
      <c r="AD154" s="360"/>
      <c r="AE154" s="360"/>
      <c r="AF154" s="360"/>
      <c r="AG154" s="360"/>
      <c r="AH154" s="360"/>
      <c r="AI154" s="360"/>
      <c r="AJ154" s="360"/>
      <c r="AK154" s="360"/>
      <c r="AL154" s="361"/>
    </row>
    <row r="155" spans="1:38">
      <c r="A155" s="359"/>
      <c r="B155" s="369">
        <v>98</v>
      </c>
      <c r="C155" s="875"/>
      <c r="D155" s="875"/>
      <c r="E155" s="507"/>
      <c r="F155" s="360"/>
      <c r="G155" s="360"/>
      <c r="H155" s="360"/>
      <c r="I155" s="360"/>
      <c r="J155" s="360"/>
      <c r="K155" s="360"/>
      <c r="L155" s="360"/>
      <c r="M155" s="360"/>
      <c r="N155" s="360"/>
      <c r="O155" s="360"/>
      <c r="P155" s="360"/>
      <c r="Q155" s="360"/>
      <c r="R155" s="360"/>
      <c r="S155" s="361"/>
      <c r="T155" s="359"/>
      <c r="U155" s="369">
        <v>98</v>
      </c>
      <c r="V155" s="875"/>
      <c r="W155" s="875"/>
      <c r="X155" s="507"/>
      <c r="Y155" s="360"/>
      <c r="Z155" s="360"/>
      <c r="AA155" s="360"/>
      <c r="AB155" s="360"/>
      <c r="AC155" s="360"/>
      <c r="AD155" s="360"/>
      <c r="AE155" s="360"/>
      <c r="AF155" s="360"/>
      <c r="AG155" s="360"/>
      <c r="AH155" s="360"/>
      <c r="AI155" s="360"/>
      <c r="AJ155" s="360"/>
      <c r="AK155" s="360"/>
      <c r="AL155" s="361"/>
    </row>
    <row r="156" spans="1:38">
      <c r="A156" s="359"/>
      <c r="B156" s="369">
        <v>99</v>
      </c>
      <c r="C156" s="875"/>
      <c r="D156" s="875"/>
      <c r="E156" s="507"/>
      <c r="F156" s="360"/>
      <c r="G156" s="360"/>
      <c r="H156" s="360"/>
      <c r="I156" s="360"/>
      <c r="J156" s="360"/>
      <c r="K156" s="360"/>
      <c r="L156" s="360"/>
      <c r="M156" s="360"/>
      <c r="N156" s="360"/>
      <c r="O156" s="360"/>
      <c r="P156" s="360"/>
      <c r="Q156" s="360"/>
      <c r="R156" s="360"/>
      <c r="S156" s="361"/>
      <c r="T156" s="359"/>
      <c r="U156" s="369">
        <v>99</v>
      </c>
      <c r="V156" s="875"/>
      <c r="W156" s="875"/>
      <c r="X156" s="507"/>
      <c r="Y156" s="360"/>
      <c r="Z156" s="360"/>
      <c r="AA156" s="360"/>
      <c r="AB156" s="360"/>
      <c r="AC156" s="360"/>
      <c r="AD156" s="360"/>
      <c r="AE156" s="360"/>
      <c r="AF156" s="360"/>
      <c r="AG156" s="360"/>
      <c r="AH156" s="360"/>
      <c r="AI156" s="360"/>
      <c r="AJ156" s="360"/>
      <c r="AK156" s="360"/>
      <c r="AL156" s="361"/>
    </row>
    <row r="157" spans="1:38">
      <c r="A157" s="359"/>
      <c r="B157" s="369">
        <v>100</v>
      </c>
      <c r="C157" s="875"/>
      <c r="D157" s="875"/>
      <c r="E157" s="507"/>
      <c r="F157" s="360"/>
      <c r="G157" s="360"/>
      <c r="H157" s="360"/>
      <c r="I157" s="360"/>
      <c r="J157" s="360"/>
      <c r="K157" s="360"/>
      <c r="L157" s="360"/>
      <c r="M157" s="360"/>
      <c r="N157" s="360"/>
      <c r="O157" s="360"/>
      <c r="P157" s="360"/>
      <c r="Q157" s="360"/>
      <c r="R157" s="360"/>
      <c r="S157" s="361"/>
      <c r="T157" s="359"/>
      <c r="U157" s="369">
        <v>100</v>
      </c>
      <c r="V157" s="875"/>
      <c r="W157" s="875"/>
      <c r="X157" s="507"/>
      <c r="Y157" s="360"/>
      <c r="Z157" s="360"/>
      <c r="AA157" s="360"/>
      <c r="AB157" s="360"/>
      <c r="AC157" s="360"/>
      <c r="AD157" s="360"/>
      <c r="AE157" s="360"/>
      <c r="AF157" s="360"/>
      <c r="AG157" s="360"/>
      <c r="AH157" s="360"/>
      <c r="AI157" s="360"/>
      <c r="AJ157" s="360"/>
      <c r="AK157" s="360"/>
      <c r="AL157" s="361"/>
    </row>
    <row r="158" spans="1:38">
      <c r="A158" s="359"/>
      <c r="B158" s="369">
        <v>101</v>
      </c>
      <c r="C158" s="875"/>
      <c r="D158" s="875"/>
      <c r="E158" s="507"/>
      <c r="F158" s="360"/>
      <c r="G158" s="360"/>
      <c r="H158" s="360"/>
      <c r="I158" s="360"/>
      <c r="J158" s="360"/>
      <c r="K158" s="360"/>
      <c r="L158" s="360"/>
      <c r="M158" s="360"/>
      <c r="N158" s="360"/>
      <c r="O158" s="360"/>
      <c r="P158" s="360"/>
      <c r="Q158" s="360"/>
      <c r="R158" s="360"/>
      <c r="S158" s="361"/>
      <c r="T158" s="359"/>
      <c r="U158" s="369">
        <v>101</v>
      </c>
      <c r="V158" s="875"/>
      <c r="W158" s="875"/>
      <c r="X158" s="507"/>
      <c r="Y158" s="360"/>
      <c r="Z158" s="360"/>
      <c r="AA158" s="360"/>
      <c r="AB158" s="360"/>
      <c r="AC158" s="360"/>
      <c r="AD158" s="360"/>
      <c r="AE158" s="360"/>
      <c r="AF158" s="360"/>
      <c r="AG158" s="360"/>
      <c r="AH158" s="360"/>
      <c r="AI158" s="360"/>
      <c r="AJ158" s="360"/>
      <c r="AK158" s="360"/>
      <c r="AL158" s="361"/>
    </row>
    <row r="159" spans="1:38">
      <c r="A159" s="359"/>
      <c r="B159" s="369">
        <v>102</v>
      </c>
      <c r="C159" s="875"/>
      <c r="D159" s="875"/>
      <c r="E159" s="507"/>
      <c r="F159" s="360"/>
      <c r="G159" s="360"/>
      <c r="H159" s="360"/>
      <c r="I159" s="360"/>
      <c r="J159" s="360"/>
      <c r="K159" s="360"/>
      <c r="L159" s="360"/>
      <c r="M159" s="360"/>
      <c r="N159" s="360"/>
      <c r="O159" s="360"/>
      <c r="P159" s="360"/>
      <c r="Q159" s="360"/>
      <c r="R159" s="360"/>
      <c r="S159" s="361"/>
      <c r="T159" s="359"/>
      <c r="U159" s="369">
        <v>102</v>
      </c>
      <c r="V159" s="875"/>
      <c r="W159" s="875"/>
      <c r="X159" s="507"/>
      <c r="Y159" s="360"/>
      <c r="Z159" s="360"/>
      <c r="AA159" s="360"/>
      <c r="AB159" s="360"/>
      <c r="AC159" s="360"/>
      <c r="AD159" s="360"/>
      <c r="AE159" s="360"/>
      <c r="AF159" s="360"/>
      <c r="AG159" s="360"/>
      <c r="AH159" s="360"/>
      <c r="AI159" s="360"/>
      <c r="AJ159" s="360"/>
      <c r="AK159" s="360"/>
      <c r="AL159" s="361"/>
    </row>
    <row r="160" spans="1:38">
      <c r="A160" s="359"/>
      <c r="B160" s="369">
        <v>103</v>
      </c>
      <c r="C160" s="875"/>
      <c r="D160" s="875"/>
      <c r="E160" s="507"/>
      <c r="F160" s="360"/>
      <c r="G160" s="360"/>
      <c r="H160" s="360"/>
      <c r="I160" s="360"/>
      <c r="J160" s="360"/>
      <c r="K160" s="360"/>
      <c r="L160" s="360"/>
      <c r="M160" s="360"/>
      <c r="N160" s="360"/>
      <c r="O160" s="360"/>
      <c r="P160" s="360"/>
      <c r="Q160" s="360"/>
      <c r="R160" s="360"/>
      <c r="S160" s="361"/>
      <c r="T160" s="359"/>
      <c r="U160" s="369">
        <v>103</v>
      </c>
      <c r="V160" s="875"/>
      <c r="W160" s="875"/>
      <c r="X160" s="507"/>
      <c r="Y160" s="360"/>
      <c r="Z160" s="360"/>
      <c r="AA160" s="360"/>
      <c r="AB160" s="360"/>
      <c r="AC160" s="360"/>
      <c r="AD160" s="360"/>
      <c r="AE160" s="360"/>
      <c r="AF160" s="360"/>
      <c r="AG160" s="360"/>
      <c r="AH160" s="360"/>
      <c r="AI160" s="360"/>
      <c r="AJ160" s="360"/>
      <c r="AK160" s="360"/>
      <c r="AL160" s="361"/>
    </row>
    <row r="161" spans="1:38">
      <c r="A161" s="359"/>
      <c r="B161" s="369">
        <v>104</v>
      </c>
      <c r="C161" s="875"/>
      <c r="D161" s="875"/>
      <c r="E161" s="507"/>
      <c r="F161" s="360"/>
      <c r="G161" s="360"/>
      <c r="H161" s="360"/>
      <c r="I161" s="360"/>
      <c r="J161" s="360"/>
      <c r="K161" s="360"/>
      <c r="L161" s="360"/>
      <c r="M161" s="360"/>
      <c r="N161" s="360"/>
      <c r="O161" s="360"/>
      <c r="P161" s="360"/>
      <c r="Q161" s="360"/>
      <c r="R161" s="360"/>
      <c r="S161" s="361"/>
      <c r="T161" s="359"/>
      <c r="U161" s="369">
        <v>104</v>
      </c>
      <c r="V161" s="875"/>
      <c r="W161" s="875"/>
      <c r="X161" s="507"/>
      <c r="Y161" s="360"/>
      <c r="Z161" s="360"/>
      <c r="AA161" s="360"/>
      <c r="AB161" s="360"/>
      <c r="AC161" s="360"/>
      <c r="AD161" s="360"/>
      <c r="AE161" s="360"/>
      <c r="AF161" s="360"/>
      <c r="AG161" s="360"/>
      <c r="AH161" s="360"/>
      <c r="AI161" s="360"/>
      <c r="AJ161" s="360"/>
      <c r="AK161" s="360"/>
      <c r="AL161" s="361"/>
    </row>
    <row r="162" spans="1:38">
      <c r="A162" s="359"/>
      <c r="B162" s="369">
        <v>105</v>
      </c>
      <c r="C162" s="875"/>
      <c r="D162" s="875"/>
      <c r="E162" s="507"/>
      <c r="F162" s="360"/>
      <c r="G162" s="360"/>
      <c r="H162" s="360"/>
      <c r="I162" s="360"/>
      <c r="J162" s="360"/>
      <c r="K162" s="360"/>
      <c r="L162" s="360"/>
      <c r="M162" s="360"/>
      <c r="N162" s="360"/>
      <c r="O162" s="360"/>
      <c r="P162" s="360"/>
      <c r="Q162" s="360"/>
      <c r="R162" s="360"/>
      <c r="S162" s="361"/>
      <c r="T162" s="359"/>
      <c r="U162" s="369">
        <v>105</v>
      </c>
      <c r="V162" s="875"/>
      <c r="W162" s="875"/>
      <c r="X162" s="507"/>
      <c r="Y162" s="360"/>
      <c r="Z162" s="360"/>
      <c r="AA162" s="360"/>
      <c r="AB162" s="360"/>
      <c r="AC162" s="360"/>
      <c r="AD162" s="360"/>
      <c r="AE162" s="360"/>
      <c r="AF162" s="360"/>
      <c r="AG162" s="360"/>
      <c r="AH162" s="360"/>
      <c r="AI162" s="360"/>
      <c r="AJ162" s="360"/>
      <c r="AK162" s="360"/>
      <c r="AL162" s="361"/>
    </row>
    <row r="163" spans="1:38">
      <c r="A163" s="359"/>
      <c r="B163" s="369">
        <v>106</v>
      </c>
      <c r="C163" s="875"/>
      <c r="D163" s="875"/>
      <c r="E163" s="507"/>
      <c r="F163" s="360"/>
      <c r="G163" s="360"/>
      <c r="H163" s="360"/>
      <c r="I163" s="360"/>
      <c r="J163" s="360"/>
      <c r="K163" s="360"/>
      <c r="L163" s="360"/>
      <c r="M163" s="360"/>
      <c r="N163" s="360"/>
      <c r="O163" s="360"/>
      <c r="P163" s="360"/>
      <c r="Q163" s="360"/>
      <c r="R163" s="360"/>
      <c r="S163" s="361"/>
      <c r="T163" s="359"/>
      <c r="U163" s="369">
        <v>106</v>
      </c>
      <c r="V163" s="875"/>
      <c r="W163" s="875"/>
      <c r="X163" s="507"/>
      <c r="Y163" s="360"/>
      <c r="Z163" s="360"/>
      <c r="AA163" s="360"/>
      <c r="AB163" s="360"/>
      <c r="AC163" s="360"/>
      <c r="AD163" s="360"/>
      <c r="AE163" s="360"/>
      <c r="AF163" s="360"/>
      <c r="AG163" s="360"/>
      <c r="AH163" s="360"/>
      <c r="AI163" s="360"/>
      <c r="AJ163" s="360"/>
      <c r="AK163" s="360"/>
      <c r="AL163" s="361"/>
    </row>
    <row r="164" spans="1:38">
      <c r="A164" s="359"/>
      <c r="B164" s="369">
        <v>107</v>
      </c>
      <c r="C164" s="875"/>
      <c r="D164" s="875"/>
      <c r="E164" s="507"/>
      <c r="F164" s="360"/>
      <c r="G164" s="360"/>
      <c r="H164" s="360"/>
      <c r="I164" s="360"/>
      <c r="J164" s="360"/>
      <c r="K164" s="360"/>
      <c r="L164" s="360"/>
      <c r="M164" s="360"/>
      <c r="N164" s="360"/>
      <c r="O164" s="360"/>
      <c r="P164" s="360"/>
      <c r="Q164" s="360"/>
      <c r="R164" s="360"/>
      <c r="S164" s="361"/>
      <c r="T164" s="359"/>
      <c r="U164" s="369">
        <v>107</v>
      </c>
      <c r="V164" s="875"/>
      <c r="W164" s="875"/>
      <c r="X164" s="507"/>
      <c r="Y164" s="360"/>
      <c r="Z164" s="360"/>
      <c r="AA164" s="360"/>
      <c r="AB164" s="360"/>
      <c r="AC164" s="360"/>
      <c r="AD164" s="360"/>
      <c r="AE164" s="360"/>
      <c r="AF164" s="360"/>
      <c r="AG164" s="360"/>
      <c r="AH164" s="360"/>
      <c r="AI164" s="360"/>
      <c r="AJ164" s="360"/>
      <c r="AK164" s="360"/>
      <c r="AL164" s="361"/>
    </row>
    <row r="165" spans="1:38">
      <c r="A165" s="359"/>
      <c r="B165" s="369">
        <v>108</v>
      </c>
      <c r="C165" s="875"/>
      <c r="D165" s="875"/>
      <c r="E165" s="507"/>
      <c r="F165" s="360"/>
      <c r="G165" s="360"/>
      <c r="H165" s="360"/>
      <c r="I165" s="360"/>
      <c r="J165" s="360"/>
      <c r="K165" s="360"/>
      <c r="L165" s="360"/>
      <c r="M165" s="360"/>
      <c r="N165" s="360"/>
      <c r="O165" s="360"/>
      <c r="P165" s="360"/>
      <c r="Q165" s="360"/>
      <c r="R165" s="360"/>
      <c r="S165" s="361"/>
      <c r="T165" s="359"/>
      <c r="U165" s="369">
        <v>108</v>
      </c>
      <c r="V165" s="875"/>
      <c r="W165" s="875"/>
      <c r="X165" s="507"/>
      <c r="Y165" s="360"/>
      <c r="Z165" s="360"/>
      <c r="AA165" s="360"/>
      <c r="AB165" s="360"/>
      <c r="AC165" s="360"/>
      <c r="AD165" s="360"/>
      <c r="AE165" s="360"/>
      <c r="AF165" s="360"/>
      <c r="AG165" s="360"/>
      <c r="AH165" s="360"/>
      <c r="AI165" s="360"/>
      <c r="AJ165" s="360"/>
      <c r="AK165" s="360"/>
      <c r="AL165" s="361"/>
    </row>
    <row r="166" spans="1:38">
      <c r="A166" s="359"/>
      <c r="B166" s="369">
        <v>109</v>
      </c>
      <c r="C166" s="875"/>
      <c r="D166" s="875"/>
      <c r="E166" s="507"/>
      <c r="F166" s="360"/>
      <c r="G166" s="360"/>
      <c r="H166" s="360"/>
      <c r="I166" s="360"/>
      <c r="J166" s="360"/>
      <c r="K166" s="360"/>
      <c r="L166" s="360"/>
      <c r="M166" s="360"/>
      <c r="N166" s="360"/>
      <c r="O166" s="360"/>
      <c r="P166" s="360"/>
      <c r="Q166" s="360"/>
      <c r="R166" s="360"/>
      <c r="S166" s="361"/>
      <c r="T166" s="359"/>
      <c r="U166" s="369">
        <v>109</v>
      </c>
      <c r="V166" s="875"/>
      <c r="W166" s="875"/>
      <c r="X166" s="507"/>
      <c r="Y166" s="360"/>
      <c r="Z166" s="360"/>
      <c r="AA166" s="360"/>
      <c r="AB166" s="360"/>
      <c r="AC166" s="360"/>
      <c r="AD166" s="360"/>
      <c r="AE166" s="360"/>
      <c r="AF166" s="360"/>
      <c r="AG166" s="360"/>
      <c r="AH166" s="360"/>
      <c r="AI166" s="360"/>
      <c r="AJ166" s="360"/>
      <c r="AK166" s="360"/>
      <c r="AL166" s="361"/>
    </row>
    <row r="167" spans="1:38">
      <c r="A167" s="359"/>
      <c r="B167" s="369">
        <v>110</v>
      </c>
      <c r="C167" s="875"/>
      <c r="D167" s="875"/>
      <c r="E167" s="507"/>
      <c r="F167" s="360"/>
      <c r="G167" s="360"/>
      <c r="H167" s="360"/>
      <c r="I167" s="360"/>
      <c r="J167" s="360"/>
      <c r="K167" s="360"/>
      <c r="L167" s="360"/>
      <c r="M167" s="360"/>
      <c r="N167" s="360"/>
      <c r="O167" s="360"/>
      <c r="P167" s="360"/>
      <c r="Q167" s="360"/>
      <c r="R167" s="360"/>
      <c r="S167" s="361"/>
      <c r="T167" s="359"/>
      <c r="U167" s="369">
        <v>110</v>
      </c>
      <c r="V167" s="875"/>
      <c r="W167" s="875"/>
      <c r="X167" s="507"/>
      <c r="Y167" s="360"/>
      <c r="Z167" s="360"/>
      <c r="AA167" s="360"/>
      <c r="AB167" s="360"/>
      <c r="AC167" s="360"/>
      <c r="AD167" s="360"/>
      <c r="AE167" s="360"/>
      <c r="AF167" s="360"/>
      <c r="AG167" s="360"/>
      <c r="AH167" s="360"/>
      <c r="AI167" s="360"/>
      <c r="AJ167" s="360"/>
      <c r="AK167" s="360"/>
      <c r="AL167" s="361"/>
    </row>
    <row r="168" spans="1:38">
      <c r="A168" s="359"/>
      <c r="B168" s="369">
        <v>111</v>
      </c>
      <c r="C168" s="875"/>
      <c r="D168" s="875"/>
      <c r="E168" s="507"/>
      <c r="F168" s="360"/>
      <c r="G168" s="360"/>
      <c r="H168" s="360"/>
      <c r="I168" s="360"/>
      <c r="J168" s="360"/>
      <c r="K168" s="360"/>
      <c r="L168" s="360"/>
      <c r="M168" s="360"/>
      <c r="N168" s="360"/>
      <c r="O168" s="360"/>
      <c r="P168" s="360"/>
      <c r="Q168" s="360"/>
      <c r="R168" s="360"/>
      <c r="S168" s="361"/>
      <c r="T168" s="359"/>
      <c r="U168" s="369">
        <v>111</v>
      </c>
      <c r="V168" s="875"/>
      <c r="W168" s="875"/>
      <c r="X168" s="507"/>
      <c r="Y168" s="360"/>
      <c r="Z168" s="360"/>
      <c r="AA168" s="360"/>
      <c r="AB168" s="360"/>
      <c r="AC168" s="360"/>
      <c r="AD168" s="360"/>
      <c r="AE168" s="360"/>
      <c r="AF168" s="360"/>
      <c r="AG168" s="360"/>
      <c r="AH168" s="360"/>
      <c r="AI168" s="360"/>
      <c r="AJ168" s="360"/>
      <c r="AK168" s="360"/>
      <c r="AL168" s="361"/>
    </row>
    <row r="169" spans="1:38">
      <c r="A169" s="359"/>
      <c r="B169" s="369">
        <v>112</v>
      </c>
      <c r="C169" s="875"/>
      <c r="D169" s="875"/>
      <c r="E169" s="507"/>
      <c r="F169" s="360"/>
      <c r="G169" s="360"/>
      <c r="H169" s="360"/>
      <c r="I169" s="360"/>
      <c r="J169" s="360"/>
      <c r="K169" s="360"/>
      <c r="L169" s="360"/>
      <c r="M169" s="360"/>
      <c r="N169" s="360"/>
      <c r="O169" s="360"/>
      <c r="P169" s="360"/>
      <c r="Q169" s="360"/>
      <c r="R169" s="360"/>
      <c r="S169" s="361"/>
      <c r="T169" s="359"/>
      <c r="U169" s="369">
        <v>112</v>
      </c>
      <c r="V169" s="875"/>
      <c r="W169" s="875"/>
      <c r="X169" s="507"/>
      <c r="Y169" s="360"/>
      <c r="Z169" s="360"/>
      <c r="AA169" s="360"/>
      <c r="AB169" s="360"/>
      <c r="AC169" s="360"/>
      <c r="AD169" s="360"/>
      <c r="AE169" s="360"/>
      <c r="AF169" s="360"/>
      <c r="AG169" s="360"/>
      <c r="AH169" s="360"/>
      <c r="AI169" s="360"/>
      <c r="AJ169" s="360"/>
      <c r="AK169" s="360"/>
      <c r="AL169" s="361"/>
    </row>
    <row r="170" spans="1:38">
      <c r="A170" s="359"/>
      <c r="B170" s="369">
        <v>113</v>
      </c>
      <c r="C170" s="875"/>
      <c r="D170" s="875"/>
      <c r="E170" s="507"/>
      <c r="F170" s="360"/>
      <c r="G170" s="360"/>
      <c r="H170" s="360"/>
      <c r="I170" s="360"/>
      <c r="J170" s="360"/>
      <c r="K170" s="360"/>
      <c r="L170" s="360"/>
      <c r="M170" s="360"/>
      <c r="N170" s="360"/>
      <c r="O170" s="360"/>
      <c r="P170" s="360"/>
      <c r="Q170" s="360"/>
      <c r="R170" s="360"/>
      <c r="S170" s="361"/>
      <c r="T170" s="359"/>
      <c r="U170" s="369">
        <v>113</v>
      </c>
      <c r="V170" s="875"/>
      <c r="W170" s="875"/>
      <c r="X170" s="507"/>
      <c r="Y170" s="360"/>
      <c r="Z170" s="360"/>
      <c r="AA170" s="360"/>
      <c r="AB170" s="360"/>
      <c r="AC170" s="360"/>
      <c r="AD170" s="360"/>
      <c r="AE170" s="360"/>
      <c r="AF170" s="360"/>
      <c r="AG170" s="360"/>
      <c r="AH170" s="360"/>
      <c r="AI170" s="360"/>
      <c r="AJ170" s="360"/>
      <c r="AK170" s="360"/>
      <c r="AL170" s="361"/>
    </row>
    <row r="171" spans="1:38">
      <c r="A171" s="359"/>
      <c r="B171" s="369">
        <v>114</v>
      </c>
      <c r="C171" s="875"/>
      <c r="D171" s="875"/>
      <c r="E171" s="507"/>
      <c r="F171" s="360"/>
      <c r="G171" s="360"/>
      <c r="H171" s="360"/>
      <c r="I171" s="360"/>
      <c r="J171" s="360"/>
      <c r="K171" s="360"/>
      <c r="L171" s="360"/>
      <c r="M171" s="360"/>
      <c r="N171" s="360"/>
      <c r="O171" s="360"/>
      <c r="P171" s="360"/>
      <c r="Q171" s="360"/>
      <c r="R171" s="360"/>
      <c r="S171" s="361"/>
      <c r="T171" s="359"/>
      <c r="U171" s="369">
        <v>114</v>
      </c>
      <c r="V171" s="875"/>
      <c r="W171" s="875"/>
      <c r="X171" s="507"/>
      <c r="Y171" s="360"/>
      <c r="Z171" s="360"/>
      <c r="AA171" s="360"/>
      <c r="AB171" s="360"/>
      <c r="AC171" s="360"/>
      <c r="AD171" s="360"/>
      <c r="AE171" s="360"/>
      <c r="AF171" s="360"/>
      <c r="AG171" s="360"/>
      <c r="AH171" s="360"/>
      <c r="AI171" s="360"/>
      <c r="AJ171" s="360"/>
      <c r="AK171" s="360"/>
      <c r="AL171" s="361"/>
    </row>
    <row r="172" spans="1:38">
      <c r="A172" s="359"/>
      <c r="B172" s="369">
        <v>115</v>
      </c>
      <c r="C172" s="875"/>
      <c r="D172" s="875"/>
      <c r="E172" s="507"/>
      <c r="F172" s="360"/>
      <c r="G172" s="360"/>
      <c r="H172" s="360"/>
      <c r="I172" s="360"/>
      <c r="J172" s="360"/>
      <c r="K172" s="360"/>
      <c r="L172" s="360"/>
      <c r="M172" s="360"/>
      <c r="N172" s="360"/>
      <c r="O172" s="360"/>
      <c r="P172" s="360"/>
      <c r="Q172" s="360"/>
      <c r="R172" s="360"/>
      <c r="S172" s="361"/>
      <c r="T172" s="359"/>
      <c r="U172" s="369">
        <v>115</v>
      </c>
      <c r="V172" s="875"/>
      <c r="W172" s="875"/>
      <c r="X172" s="507"/>
      <c r="Y172" s="360"/>
      <c r="Z172" s="360"/>
      <c r="AA172" s="360"/>
      <c r="AB172" s="360"/>
      <c r="AC172" s="360"/>
      <c r="AD172" s="360"/>
      <c r="AE172" s="360"/>
      <c r="AF172" s="360"/>
      <c r="AG172" s="360"/>
      <c r="AH172" s="360"/>
      <c r="AI172" s="360"/>
      <c r="AJ172" s="360"/>
      <c r="AK172" s="360"/>
      <c r="AL172" s="361"/>
    </row>
    <row r="173" spans="1:38">
      <c r="A173" s="359"/>
      <c r="B173" s="369">
        <v>116</v>
      </c>
      <c r="C173" s="875"/>
      <c r="D173" s="875"/>
      <c r="E173" s="507"/>
      <c r="F173" s="360"/>
      <c r="G173" s="360"/>
      <c r="H173" s="360"/>
      <c r="I173" s="360"/>
      <c r="J173" s="360"/>
      <c r="K173" s="360"/>
      <c r="L173" s="360"/>
      <c r="M173" s="360"/>
      <c r="N173" s="360"/>
      <c r="O173" s="360"/>
      <c r="P173" s="360"/>
      <c r="Q173" s="360"/>
      <c r="R173" s="360"/>
      <c r="S173" s="361"/>
      <c r="T173" s="359"/>
      <c r="U173" s="369">
        <v>116</v>
      </c>
      <c r="V173" s="875"/>
      <c r="W173" s="875"/>
      <c r="X173" s="507"/>
      <c r="Y173" s="360"/>
      <c r="Z173" s="360"/>
      <c r="AA173" s="360"/>
      <c r="AB173" s="360"/>
      <c r="AC173" s="360"/>
      <c r="AD173" s="360"/>
      <c r="AE173" s="360"/>
      <c r="AF173" s="360"/>
      <c r="AG173" s="360"/>
      <c r="AH173" s="360"/>
      <c r="AI173" s="360"/>
      <c r="AJ173" s="360"/>
      <c r="AK173" s="360"/>
      <c r="AL173" s="361"/>
    </row>
    <row r="174" spans="1:38">
      <c r="A174" s="359"/>
      <c r="B174" s="369">
        <v>117</v>
      </c>
      <c r="C174" s="875"/>
      <c r="D174" s="875"/>
      <c r="E174" s="507"/>
      <c r="F174" s="360"/>
      <c r="G174" s="360"/>
      <c r="H174" s="360"/>
      <c r="I174" s="360"/>
      <c r="J174" s="360"/>
      <c r="K174" s="360"/>
      <c r="L174" s="360"/>
      <c r="M174" s="360"/>
      <c r="N174" s="360"/>
      <c r="O174" s="360"/>
      <c r="P174" s="360"/>
      <c r="Q174" s="360"/>
      <c r="R174" s="360"/>
      <c r="S174" s="361"/>
      <c r="T174" s="359"/>
      <c r="U174" s="369">
        <v>117</v>
      </c>
      <c r="V174" s="875"/>
      <c r="W174" s="875"/>
      <c r="X174" s="507"/>
      <c r="Y174" s="360"/>
      <c r="Z174" s="360"/>
      <c r="AA174" s="360"/>
      <c r="AB174" s="360"/>
      <c r="AC174" s="360"/>
      <c r="AD174" s="360"/>
      <c r="AE174" s="360"/>
      <c r="AF174" s="360"/>
      <c r="AG174" s="360"/>
      <c r="AH174" s="360"/>
      <c r="AI174" s="360"/>
      <c r="AJ174" s="360"/>
      <c r="AK174" s="360"/>
      <c r="AL174" s="361"/>
    </row>
    <row r="175" spans="1:38">
      <c r="A175" s="359"/>
      <c r="B175" s="369">
        <v>118</v>
      </c>
      <c r="C175" s="875"/>
      <c r="D175" s="875"/>
      <c r="E175" s="507"/>
      <c r="F175" s="360"/>
      <c r="G175" s="360"/>
      <c r="H175" s="360"/>
      <c r="I175" s="360"/>
      <c r="J175" s="360"/>
      <c r="K175" s="360"/>
      <c r="L175" s="360"/>
      <c r="M175" s="360"/>
      <c r="N175" s="360"/>
      <c r="O175" s="360"/>
      <c r="P175" s="360"/>
      <c r="Q175" s="360"/>
      <c r="R175" s="360"/>
      <c r="S175" s="361"/>
      <c r="T175" s="359"/>
      <c r="U175" s="369">
        <v>118</v>
      </c>
      <c r="V175" s="875"/>
      <c r="W175" s="875"/>
      <c r="X175" s="507"/>
      <c r="Y175" s="360"/>
      <c r="Z175" s="360"/>
      <c r="AA175" s="360"/>
      <c r="AB175" s="360"/>
      <c r="AC175" s="360"/>
      <c r="AD175" s="360"/>
      <c r="AE175" s="360"/>
      <c r="AF175" s="360"/>
      <c r="AG175" s="360"/>
      <c r="AH175" s="360"/>
      <c r="AI175" s="360"/>
      <c r="AJ175" s="360"/>
      <c r="AK175" s="360"/>
      <c r="AL175" s="361"/>
    </row>
    <row r="176" spans="1:38">
      <c r="A176" s="359"/>
      <c r="B176" s="369">
        <v>119</v>
      </c>
      <c r="C176" s="875"/>
      <c r="D176" s="875"/>
      <c r="E176" s="507"/>
      <c r="F176" s="360"/>
      <c r="G176" s="360"/>
      <c r="H176" s="360"/>
      <c r="I176" s="360"/>
      <c r="J176" s="360"/>
      <c r="K176" s="360"/>
      <c r="L176" s="360"/>
      <c r="M176" s="360"/>
      <c r="N176" s="360"/>
      <c r="O176" s="360"/>
      <c r="P176" s="360"/>
      <c r="Q176" s="360"/>
      <c r="R176" s="360"/>
      <c r="S176" s="361"/>
      <c r="T176" s="359"/>
      <c r="U176" s="369">
        <v>119</v>
      </c>
      <c r="V176" s="875"/>
      <c r="W176" s="875"/>
      <c r="X176" s="507"/>
      <c r="Y176" s="360"/>
      <c r="Z176" s="360"/>
      <c r="AA176" s="360"/>
      <c r="AB176" s="360"/>
      <c r="AC176" s="360"/>
      <c r="AD176" s="360"/>
      <c r="AE176" s="360"/>
      <c r="AF176" s="360"/>
      <c r="AG176" s="360"/>
      <c r="AH176" s="360"/>
      <c r="AI176" s="360"/>
      <c r="AJ176" s="360"/>
      <c r="AK176" s="360"/>
      <c r="AL176" s="361"/>
    </row>
    <row r="177" spans="1:38">
      <c r="A177" s="359"/>
      <c r="B177" s="369">
        <v>120</v>
      </c>
      <c r="C177" s="875"/>
      <c r="D177" s="875"/>
      <c r="E177" s="507"/>
      <c r="F177" s="360"/>
      <c r="G177" s="360"/>
      <c r="H177" s="360"/>
      <c r="I177" s="360"/>
      <c r="J177" s="360"/>
      <c r="K177" s="360"/>
      <c r="L177" s="360"/>
      <c r="M177" s="360"/>
      <c r="N177" s="360"/>
      <c r="O177" s="360"/>
      <c r="P177" s="360"/>
      <c r="Q177" s="360"/>
      <c r="R177" s="360"/>
      <c r="S177" s="361"/>
      <c r="T177" s="359"/>
      <c r="U177" s="369">
        <v>120</v>
      </c>
      <c r="V177" s="875"/>
      <c r="W177" s="875"/>
      <c r="X177" s="507"/>
      <c r="Y177" s="360"/>
      <c r="Z177" s="360"/>
      <c r="AA177" s="360"/>
      <c r="AB177" s="360"/>
      <c r="AC177" s="360"/>
      <c r="AD177" s="360"/>
      <c r="AE177" s="360"/>
      <c r="AF177" s="360"/>
      <c r="AG177" s="360"/>
      <c r="AH177" s="360"/>
      <c r="AI177" s="360"/>
      <c r="AJ177" s="360"/>
      <c r="AK177" s="360"/>
      <c r="AL177" s="361"/>
    </row>
    <row r="178" spans="1:38">
      <c r="A178" s="360"/>
      <c r="B178" s="369">
        <v>121</v>
      </c>
      <c r="C178" s="875"/>
      <c r="D178" s="875"/>
      <c r="E178" s="507"/>
      <c r="F178" s="360"/>
      <c r="G178" s="360"/>
      <c r="H178" s="360"/>
      <c r="I178" s="360"/>
      <c r="J178" s="360"/>
      <c r="K178" s="360"/>
      <c r="L178" s="360"/>
      <c r="M178" s="360"/>
      <c r="N178" s="360"/>
      <c r="O178" s="360"/>
      <c r="P178" s="360"/>
      <c r="Q178" s="360"/>
      <c r="R178" s="360"/>
      <c r="S178" s="361"/>
      <c r="T178" s="360"/>
      <c r="U178" s="369">
        <v>121</v>
      </c>
      <c r="V178" s="875"/>
      <c r="W178" s="875"/>
      <c r="X178" s="507"/>
      <c r="Y178" s="360"/>
      <c r="Z178" s="360"/>
      <c r="AA178" s="360"/>
      <c r="AB178" s="360"/>
      <c r="AC178" s="360"/>
      <c r="AD178" s="360"/>
      <c r="AE178" s="360"/>
      <c r="AF178" s="360"/>
      <c r="AG178" s="360"/>
      <c r="AH178" s="360"/>
      <c r="AI178" s="360"/>
      <c r="AJ178" s="360"/>
      <c r="AK178" s="360"/>
      <c r="AL178" s="361"/>
    </row>
    <row r="179" spans="1:38">
      <c r="B179" s="369">
        <v>122</v>
      </c>
      <c r="C179" s="875"/>
      <c r="D179" s="875"/>
      <c r="E179" s="507"/>
      <c r="S179" s="294"/>
      <c r="U179" s="369">
        <v>122</v>
      </c>
      <c r="V179" s="875"/>
      <c r="W179" s="875"/>
      <c r="X179" s="507"/>
      <c r="AL179" s="294"/>
    </row>
    <row r="180" spans="1:38">
      <c r="B180" s="369">
        <v>123</v>
      </c>
      <c r="C180" s="875"/>
      <c r="D180" s="875"/>
      <c r="E180" s="507"/>
      <c r="S180" s="294"/>
      <c r="U180" s="369">
        <v>123</v>
      </c>
      <c r="V180" s="875"/>
      <c r="W180" s="875"/>
      <c r="X180" s="507"/>
      <c r="AL180" s="294"/>
    </row>
    <row r="181" spans="1:38">
      <c r="B181" s="369">
        <v>124</v>
      </c>
      <c r="C181" s="875"/>
      <c r="D181" s="875"/>
      <c r="E181" s="507"/>
      <c r="S181" s="294"/>
      <c r="U181" s="369">
        <v>124</v>
      </c>
      <c r="V181" s="875"/>
      <c r="W181" s="875"/>
      <c r="X181" s="507"/>
      <c r="AL181" s="294"/>
    </row>
    <row r="182" spans="1:38">
      <c r="B182" s="369">
        <v>125</v>
      </c>
      <c r="C182" s="875"/>
      <c r="D182" s="875"/>
      <c r="E182" s="507"/>
      <c r="S182" s="294"/>
      <c r="U182" s="369">
        <v>125</v>
      </c>
      <c r="V182" s="875"/>
      <c r="W182" s="875"/>
      <c r="X182" s="507"/>
      <c r="AL182" s="294"/>
    </row>
    <row r="183" spans="1:38">
      <c r="B183" s="369">
        <v>126</v>
      </c>
      <c r="C183" s="875"/>
      <c r="D183" s="875"/>
      <c r="E183" s="507"/>
      <c r="S183" s="294"/>
      <c r="U183" s="369">
        <v>126</v>
      </c>
      <c r="V183" s="875"/>
      <c r="W183" s="875"/>
      <c r="X183" s="507"/>
      <c r="AL183" s="294"/>
    </row>
    <row r="184" spans="1:38">
      <c r="B184" s="369">
        <v>127</v>
      </c>
      <c r="C184" s="875"/>
      <c r="D184" s="875"/>
      <c r="E184" s="507"/>
      <c r="S184" s="294"/>
      <c r="U184" s="369">
        <v>127</v>
      </c>
      <c r="V184" s="875"/>
      <c r="W184" s="875"/>
      <c r="X184" s="507"/>
      <c r="AL184" s="294"/>
    </row>
    <row r="185" spans="1:38">
      <c r="B185" s="369">
        <v>128</v>
      </c>
      <c r="C185" s="875"/>
      <c r="D185" s="875"/>
      <c r="E185" s="507"/>
      <c r="S185" s="294"/>
      <c r="U185" s="369">
        <v>128</v>
      </c>
      <c r="V185" s="875"/>
      <c r="W185" s="875"/>
      <c r="X185" s="507"/>
      <c r="AL185" s="294"/>
    </row>
    <row r="186" spans="1:38">
      <c r="B186" s="369">
        <v>129</v>
      </c>
      <c r="C186" s="875"/>
      <c r="D186" s="875"/>
      <c r="E186" s="507"/>
      <c r="S186" s="294"/>
      <c r="U186" s="369">
        <v>129</v>
      </c>
      <c r="V186" s="875"/>
      <c r="W186" s="875"/>
      <c r="X186" s="507"/>
      <c r="AL186" s="294"/>
    </row>
    <row r="187" spans="1:38">
      <c r="B187" s="369">
        <v>130</v>
      </c>
      <c r="C187" s="875"/>
      <c r="D187" s="875"/>
      <c r="E187" s="507"/>
      <c r="S187" s="294"/>
      <c r="U187" s="369">
        <v>130</v>
      </c>
      <c r="V187" s="875"/>
      <c r="W187" s="875"/>
      <c r="X187" s="507"/>
      <c r="AL187" s="294"/>
    </row>
    <row r="188" spans="1:38">
      <c r="B188" s="369">
        <v>131</v>
      </c>
      <c r="C188" s="875"/>
      <c r="D188" s="875"/>
      <c r="E188" s="507"/>
      <c r="S188" s="294"/>
      <c r="U188" s="369">
        <v>131</v>
      </c>
      <c r="V188" s="875"/>
      <c r="W188" s="875"/>
      <c r="X188" s="507"/>
      <c r="AL188" s="294"/>
    </row>
    <row r="189" spans="1:38">
      <c r="B189" s="369">
        <v>132</v>
      </c>
      <c r="C189" s="875"/>
      <c r="D189" s="875"/>
      <c r="E189" s="507"/>
      <c r="S189" s="294"/>
      <c r="U189" s="369">
        <v>132</v>
      </c>
      <c r="V189" s="875"/>
      <c r="W189" s="875"/>
      <c r="X189" s="507"/>
      <c r="AL189" s="294"/>
    </row>
    <row r="190" spans="1:38">
      <c r="B190" s="369">
        <v>133</v>
      </c>
      <c r="C190" s="875"/>
      <c r="D190" s="875"/>
      <c r="E190" s="507"/>
      <c r="S190" s="294"/>
      <c r="U190" s="369">
        <v>133</v>
      </c>
      <c r="V190" s="875"/>
      <c r="W190" s="875"/>
      <c r="X190" s="507"/>
      <c r="AL190" s="294"/>
    </row>
    <row r="191" spans="1:38">
      <c r="B191" s="369">
        <v>134</v>
      </c>
      <c r="C191" s="875"/>
      <c r="D191" s="875"/>
      <c r="E191" s="507"/>
      <c r="S191" s="294"/>
      <c r="U191" s="369">
        <v>134</v>
      </c>
      <c r="V191" s="875"/>
      <c r="W191" s="875"/>
      <c r="X191" s="507"/>
      <c r="AL191" s="294"/>
    </row>
    <row r="192" spans="1:38">
      <c r="B192" s="369">
        <v>135</v>
      </c>
      <c r="C192" s="875"/>
      <c r="D192" s="875"/>
      <c r="E192" s="507"/>
      <c r="S192" s="294"/>
      <c r="U192" s="369">
        <v>135</v>
      </c>
      <c r="V192" s="875"/>
      <c r="W192" s="875"/>
      <c r="X192" s="507"/>
      <c r="AL192" s="294"/>
    </row>
    <row r="193" spans="2:38">
      <c r="B193" s="369">
        <v>136</v>
      </c>
      <c r="C193" s="875"/>
      <c r="D193" s="875"/>
      <c r="E193" s="507"/>
      <c r="S193" s="294"/>
      <c r="U193" s="369">
        <v>136</v>
      </c>
      <c r="V193" s="875"/>
      <c r="W193" s="875"/>
      <c r="X193" s="507"/>
      <c r="AL193" s="294"/>
    </row>
    <row r="194" spans="2:38">
      <c r="B194" s="369">
        <v>137</v>
      </c>
      <c r="C194" s="875"/>
      <c r="D194" s="875"/>
      <c r="E194" s="507"/>
      <c r="S194" s="294"/>
      <c r="U194" s="369">
        <v>137</v>
      </c>
      <c r="V194" s="875"/>
      <c r="W194" s="875"/>
      <c r="X194" s="507"/>
      <c r="AL194" s="294"/>
    </row>
    <row r="195" spans="2:38">
      <c r="B195" s="369">
        <v>138</v>
      </c>
      <c r="C195" s="875"/>
      <c r="D195" s="875"/>
      <c r="E195" s="507"/>
      <c r="S195" s="294"/>
      <c r="U195" s="369">
        <v>138</v>
      </c>
      <c r="V195" s="875"/>
      <c r="W195" s="875"/>
      <c r="X195" s="507"/>
      <c r="AL195" s="294"/>
    </row>
    <row r="196" spans="2:38">
      <c r="B196" s="369">
        <v>139</v>
      </c>
      <c r="C196" s="875"/>
      <c r="D196" s="875"/>
      <c r="E196" s="507"/>
      <c r="S196" s="294"/>
      <c r="U196" s="369">
        <v>139</v>
      </c>
      <c r="V196" s="875"/>
      <c r="W196" s="875"/>
      <c r="X196" s="507"/>
      <c r="AL196" s="294"/>
    </row>
    <row r="197" spans="2:38">
      <c r="B197" s="369">
        <v>140</v>
      </c>
      <c r="C197" s="875"/>
      <c r="D197" s="875"/>
      <c r="E197" s="507"/>
      <c r="S197" s="294"/>
      <c r="U197" s="369">
        <v>140</v>
      </c>
      <c r="V197" s="875"/>
      <c r="W197" s="875"/>
      <c r="X197" s="507"/>
      <c r="AL197" s="294"/>
    </row>
    <row r="198" spans="2:38">
      <c r="B198" s="369">
        <v>141</v>
      </c>
      <c r="C198" s="875"/>
      <c r="D198" s="875"/>
      <c r="E198" s="507"/>
      <c r="S198" s="294"/>
      <c r="U198" s="369">
        <v>141</v>
      </c>
      <c r="V198" s="875"/>
      <c r="W198" s="875"/>
      <c r="X198" s="507"/>
      <c r="AL198" s="294"/>
    </row>
    <row r="199" spans="2:38">
      <c r="B199" s="369">
        <v>142</v>
      </c>
      <c r="C199" s="875"/>
      <c r="D199" s="875"/>
      <c r="E199" s="507"/>
      <c r="S199" s="294"/>
      <c r="U199" s="369">
        <v>142</v>
      </c>
      <c r="V199" s="875"/>
      <c r="W199" s="875"/>
      <c r="X199" s="507"/>
      <c r="AL199" s="294"/>
    </row>
    <row r="200" spans="2:38">
      <c r="B200" s="369">
        <v>143</v>
      </c>
      <c r="C200" s="875"/>
      <c r="D200" s="875"/>
      <c r="E200" s="507"/>
      <c r="S200" s="294"/>
      <c r="U200" s="369">
        <v>143</v>
      </c>
      <c r="V200" s="875"/>
      <c r="W200" s="875"/>
      <c r="X200" s="507"/>
      <c r="AL200" s="294"/>
    </row>
    <row r="201" spans="2:38">
      <c r="B201" s="369">
        <v>144</v>
      </c>
      <c r="C201" s="875"/>
      <c r="D201" s="875"/>
      <c r="E201" s="507"/>
      <c r="S201" s="294"/>
      <c r="U201" s="369">
        <v>144</v>
      </c>
      <c r="V201" s="875"/>
      <c r="W201" s="875"/>
      <c r="X201" s="507"/>
      <c r="AL201" s="294"/>
    </row>
    <row r="202" spans="2:38">
      <c r="B202" s="369">
        <v>145</v>
      </c>
      <c r="C202" s="875"/>
      <c r="D202" s="875"/>
      <c r="E202" s="507"/>
      <c r="S202" s="294"/>
      <c r="U202" s="369">
        <v>145</v>
      </c>
      <c r="V202" s="875"/>
      <c r="W202" s="875"/>
      <c r="X202" s="507"/>
      <c r="AL202" s="294"/>
    </row>
    <row r="203" spans="2:38">
      <c r="B203" s="369">
        <v>146</v>
      </c>
      <c r="C203" s="875"/>
      <c r="D203" s="875"/>
      <c r="E203" s="507"/>
      <c r="S203" s="294"/>
      <c r="U203" s="369">
        <v>146</v>
      </c>
      <c r="V203" s="875"/>
      <c r="W203" s="875"/>
      <c r="X203" s="507"/>
      <c r="AL203" s="294"/>
    </row>
    <row r="204" spans="2:38">
      <c r="B204" s="369">
        <v>147</v>
      </c>
      <c r="C204" s="875"/>
      <c r="D204" s="875"/>
      <c r="E204" s="507"/>
      <c r="S204" s="294"/>
      <c r="U204" s="369">
        <v>147</v>
      </c>
      <c r="V204" s="875"/>
      <c r="W204" s="875"/>
      <c r="X204" s="507"/>
      <c r="AL204" s="294"/>
    </row>
    <row r="205" spans="2:38">
      <c r="B205" s="369">
        <v>148</v>
      </c>
      <c r="C205" s="875"/>
      <c r="D205" s="875"/>
      <c r="E205" s="507"/>
      <c r="S205" s="294"/>
      <c r="U205" s="369">
        <v>148</v>
      </c>
      <c r="V205" s="875"/>
      <c r="W205" s="875"/>
      <c r="X205" s="507"/>
      <c r="AL205" s="294"/>
    </row>
    <row r="206" spans="2:38">
      <c r="B206" s="369">
        <v>149</v>
      </c>
      <c r="C206" s="875"/>
      <c r="D206" s="875"/>
      <c r="E206" s="507"/>
      <c r="S206" s="294"/>
      <c r="U206" s="369">
        <v>149</v>
      </c>
      <c r="V206" s="875"/>
      <c r="W206" s="875"/>
      <c r="X206" s="507"/>
      <c r="AL206" s="294"/>
    </row>
    <row r="207" spans="2:38">
      <c r="B207" s="369">
        <v>150</v>
      </c>
      <c r="C207" s="875"/>
      <c r="D207" s="875"/>
      <c r="E207" s="507"/>
      <c r="S207" s="294"/>
      <c r="U207" s="369">
        <v>150</v>
      </c>
      <c r="V207" s="875"/>
      <c r="W207" s="875"/>
      <c r="X207" s="507"/>
      <c r="AL207" s="294"/>
    </row>
    <row r="208" spans="2:38">
      <c r="B208" s="369">
        <v>151</v>
      </c>
      <c r="C208" s="875"/>
      <c r="D208" s="875"/>
      <c r="E208" s="507"/>
      <c r="S208" s="294"/>
      <c r="U208" s="369">
        <v>151</v>
      </c>
      <c r="V208" s="875"/>
      <c r="W208" s="875"/>
      <c r="X208" s="507"/>
      <c r="AL208" s="294"/>
    </row>
    <row r="209" spans="2:38">
      <c r="B209" s="369">
        <v>152</v>
      </c>
      <c r="C209" s="875"/>
      <c r="D209" s="875"/>
      <c r="E209" s="507"/>
      <c r="S209" s="294"/>
      <c r="U209" s="369">
        <v>152</v>
      </c>
      <c r="V209" s="875"/>
      <c r="W209" s="875"/>
      <c r="X209" s="507"/>
      <c r="AL209" s="294"/>
    </row>
    <row r="210" spans="2:38">
      <c r="B210" s="369">
        <v>153</v>
      </c>
      <c r="C210" s="875"/>
      <c r="D210" s="875"/>
      <c r="E210" s="507"/>
      <c r="S210" s="294"/>
      <c r="U210" s="369">
        <v>153</v>
      </c>
      <c r="V210" s="875"/>
      <c r="W210" s="875"/>
      <c r="X210" s="507"/>
      <c r="AL210" s="294"/>
    </row>
    <row r="211" spans="2:38">
      <c r="B211" s="369">
        <v>154</v>
      </c>
      <c r="C211" s="875"/>
      <c r="D211" s="875"/>
      <c r="E211" s="507"/>
      <c r="S211" s="294"/>
      <c r="U211" s="369">
        <v>154</v>
      </c>
      <c r="V211" s="875"/>
      <c r="W211" s="875"/>
      <c r="X211" s="507"/>
      <c r="AL211" s="294"/>
    </row>
    <row r="212" spans="2:38">
      <c r="B212" s="369">
        <v>155</v>
      </c>
      <c r="C212" s="875"/>
      <c r="D212" s="875"/>
      <c r="E212" s="507"/>
      <c r="S212" s="294"/>
      <c r="U212" s="369">
        <v>155</v>
      </c>
      <c r="V212" s="875"/>
      <c r="W212" s="875"/>
      <c r="X212" s="507"/>
      <c r="AL212" s="294"/>
    </row>
    <row r="213" spans="2:38">
      <c r="B213" s="369">
        <v>156</v>
      </c>
      <c r="C213" s="875"/>
      <c r="D213" s="875"/>
      <c r="E213" s="507"/>
      <c r="S213" s="294"/>
      <c r="U213" s="369">
        <v>156</v>
      </c>
      <c r="V213" s="875"/>
      <c r="W213" s="875"/>
      <c r="X213" s="507"/>
      <c r="AL213" s="294"/>
    </row>
    <row r="214" spans="2:38">
      <c r="B214" s="369">
        <v>157</v>
      </c>
      <c r="C214" s="875"/>
      <c r="D214" s="875"/>
      <c r="E214" s="507"/>
      <c r="S214" s="294"/>
      <c r="U214" s="369">
        <v>157</v>
      </c>
      <c r="V214" s="875"/>
      <c r="W214" s="875"/>
      <c r="X214" s="507"/>
      <c r="AL214" s="294"/>
    </row>
    <row r="215" spans="2:38">
      <c r="B215" s="369">
        <v>158</v>
      </c>
      <c r="C215" s="875"/>
      <c r="D215" s="875"/>
      <c r="E215" s="507"/>
      <c r="S215" s="294"/>
      <c r="U215" s="369">
        <v>158</v>
      </c>
      <c r="V215" s="875"/>
      <c r="W215" s="875"/>
      <c r="X215" s="507"/>
      <c r="AL215" s="294"/>
    </row>
    <row r="216" spans="2:38">
      <c r="B216" s="369">
        <v>159</v>
      </c>
      <c r="C216" s="875"/>
      <c r="D216" s="875"/>
      <c r="E216" s="507"/>
      <c r="S216" s="294"/>
      <c r="U216" s="369">
        <v>159</v>
      </c>
      <c r="V216" s="875"/>
      <c r="W216" s="875"/>
      <c r="X216" s="507"/>
      <c r="AL216" s="294"/>
    </row>
    <row r="217" spans="2:38">
      <c r="B217" s="369">
        <v>160</v>
      </c>
      <c r="C217" s="875"/>
      <c r="D217" s="875"/>
      <c r="E217" s="507"/>
      <c r="S217" s="294"/>
      <c r="U217" s="369">
        <v>160</v>
      </c>
      <c r="V217" s="875"/>
      <c r="W217" s="875"/>
      <c r="X217" s="507"/>
      <c r="AL217" s="294"/>
    </row>
    <row r="218" spans="2:38">
      <c r="B218" s="369">
        <v>161</v>
      </c>
      <c r="C218" s="875"/>
      <c r="D218" s="875"/>
      <c r="E218" s="507"/>
      <c r="S218" s="294"/>
      <c r="U218" s="369">
        <v>161</v>
      </c>
      <c r="V218" s="875"/>
      <c r="W218" s="875"/>
      <c r="X218" s="507"/>
      <c r="AL218" s="294"/>
    </row>
    <row r="219" spans="2:38">
      <c r="B219" s="369">
        <v>162</v>
      </c>
      <c r="C219" s="875"/>
      <c r="D219" s="875"/>
      <c r="E219" s="507"/>
      <c r="S219" s="294"/>
      <c r="U219" s="369">
        <v>162</v>
      </c>
      <c r="V219" s="875"/>
      <c r="W219" s="875"/>
      <c r="X219" s="507"/>
      <c r="AL219" s="294"/>
    </row>
    <row r="220" spans="2:38">
      <c r="B220" s="369">
        <v>163</v>
      </c>
      <c r="C220" s="875"/>
      <c r="D220" s="875"/>
      <c r="E220" s="507"/>
      <c r="S220" s="294"/>
      <c r="U220" s="369">
        <v>163</v>
      </c>
      <c r="V220" s="875"/>
      <c r="W220" s="875"/>
      <c r="X220" s="507"/>
      <c r="AL220" s="294"/>
    </row>
    <row r="221" spans="2:38">
      <c r="B221" s="369">
        <v>164</v>
      </c>
      <c r="C221" s="875"/>
      <c r="D221" s="875"/>
      <c r="E221" s="507"/>
      <c r="S221" s="294"/>
      <c r="U221" s="369">
        <v>164</v>
      </c>
      <c r="V221" s="875"/>
      <c r="W221" s="875"/>
      <c r="X221" s="507"/>
      <c r="AL221" s="294"/>
    </row>
    <row r="222" spans="2:38">
      <c r="B222" s="369">
        <v>165</v>
      </c>
      <c r="C222" s="875"/>
      <c r="D222" s="875"/>
      <c r="E222" s="507"/>
      <c r="S222" s="294"/>
      <c r="U222" s="369">
        <v>165</v>
      </c>
      <c r="V222" s="875"/>
      <c r="W222" s="875"/>
      <c r="X222" s="507"/>
      <c r="AL222" s="294"/>
    </row>
    <row r="223" spans="2:38">
      <c r="B223" s="369">
        <v>166</v>
      </c>
      <c r="C223" s="875"/>
      <c r="D223" s="875"/>
      <c r="E223" s="507"/>
      <c r="S223" s="294"/>
      <c r="U223" s="369">
        <v>166</v>
      </c>
      <c r="V223" s="875"/>
      <c r="W223" s="875"/>
      <c r="X223" s="507"/>
      <c r="AL223" s="294"/>
    </row>
    <row r="224" spans="2:38">
      <c r="B224" s="369">
        <v>167</v>
      </c>
      <c r="C224" s="875"/>
      <c r="D224" s="875"/>
      <c r="E224" s="507"/>
      <c r="S224" s="294"/>
      <c r="U224" s="369">
        <v>167</v>
      </c>
      <c r="V224" s="875"/>
      <c r="W224" s="875"/>
      <c r="X224" s="507"/>
      <c r="AL224" s="294"/>
    </row>
    <row r="225" spans="2:38">
      <c r="B225" s="369">
        <v>168</v>
      </c>
      <c r="C225" s="875"/>
      <c r="D225" s="875"/>
      <c r="E225" s="507"/>
      <c r="S225" s="294"/>
      <c r="U225" s="369">
        <v>168</v>
      </c>
      <c r="V225" s="875"/>
      <c r="W225" s="875"/>
      <c r="X225" s="507"/>
      <c r="AL225" s="294"/>
    </row>
    <row r="226" spans="2:38">
      <c r="B226" s="369">
        <v>169</v>
      </c>
      <c r="C226" s="875"/>
      <c r="D226" s="875"/>
      <c r="E226" s="507"/>
      <c r="S226" s="294"/>
      <c r="U226" s="369">
        <v>169</v>
      </c>
      <c r="V226" s="875"/>
      <c r="W226" s="875"/>
      <c r="X226" s="507"/>
      <c r="AL226" s="294"/>
    </row>
    <row r="227" spans="2:38">
      <c r="B227" s="369">
        <v>170</v>
      </c>
      <c r="C227" s="875"/>
      <c r="D227" s="875"/>
      <c r="E227" s="507"/>
      <c r="S227" s="294"/>
      <c r="U227" s="369">
        <v>170</v>
      </c>
      <c r="V227" s="875"/>
      <c r="W227" s="875"/>
      <c r="X227" s="507"/>
      <c r="AL227" s="294"/>
    </row>
    <row r="228" spans="2:38">
      <c r="B228" s="369">
        <v>171</v>
      </c>
      <c r="C228" s="875"/>
      <c r="D228" s="875"/>
      <c r="E228" s="507"/>
      <c r="S228" s="294"/>
      <c r="U228" s="369">
        <v>171</v>
      </c>
      <c r="V228" s="875"/>
      <c r="W228" s="875"/>
      <c r="X228" s="507"/>
      <c r="AL228" s="294"/>
    </row>
    <row r="229" spans="2:38">
      <c r="B229" s="369">
        <v>172</v>
      </c>
      <c r="C229" s="875"/>
      <c r="D229" s="875"/>
      <c r="E229" s="384"/>
      <c r="S229" s="294"/>
      <c r="U229" s="369">
        <v>172</v>
      </c>
      <c r="V229" s="875"/>
      <c r="W229" s="875"/>
      <c r="X229" s="384"/>
      <c r="AL229" s="294"/>
    </row>
    <row r="230" spans="2:38">
      <c r="B230" s="369">
        <v>173</v>
      </c>
      <c r="C230" s="876"/>
      <c r="D230" s="876"/>
      <c r="E230" s="384"/>
      <c r="S230" s="294"/>
      <c r="U230" s="369">
        <v>173</v>
      </c>
      <c r="V230" s="876"/>
      <c r="W230" s="876"/>
      <c r="X230" s="384"/>
      <c r="AL230" s="294"/>
    </row>
    <row r="231" spans="2:38">
      <c r="B231" s="369">
        <v>174</v>
      </c>
      <c r="C231" s="876"/>
      <c r="D231" s="876"/>
      <c r="E231" s="384"/>
      <c r="S231" s="294"/>
      <c r="U231" s="369">
        <v>174</v>
      </c>
      <c r="V231" s="876"/>
      <c r="W231" s="876"/>
      <c r="X231" s="384"/>
      <c r="AL231" s="294"/>
    </row>
    <row r="232" spans="2:38">
      <c r="B232" s="369">
        <v>175</v>
      </c>
      <c r="C232" s="876"/>
      <c r="D232" s="876"/>
      <c r="E232" s="384"/>
      <c r="S232" s="294"/>
      <c r="U232" s="369">
        <v>175</v>
      </c>
      <c r="V232" s="876"/>
      <c r="W232" s="876"/>
      <c r="X232" s="384"/>
      <c r="AL232" s="294"/>
    </row>
    <row r="233" spans="2:38">
      <c r="B233" s="369">
        <v>176</v>
      </c>
      <c r="C233" s="876"/>
      <c r="D233" s="876"/>
      <c r="E233" s="384"/>
      <c r="S233" s="294"/>
      <c r="U233" s="369">
        <v>176</v>
      </c>
      <c r="V233" s="876"/>
      <c r="W233" s="876"/>
      <c r="X233" s="384"/>
      <c r="AL233" s="294"/>
    </row>
    <row r="234" spans="2:38">
      <c r="B234" s="369">
        <v>177</v>
      </c>
      <c r="C234" s="876"/>
      <c r="D234" s="876"/>
      <c r="E234" s="384"/>
      <c r="S234" s="294"/>
      <c r="U234" s="369">
        <v>177</v>
      </c>
      <c r="V234" s="876"/>
      <c r="W234" s="876"/>
      <c r="X234" s="384"/>
      <c r="AL234" s="294"/>
    </row>
    <row r="235" spans="2:38">
      <c r="B235" s="369">
        <v>178</v>
      </c>
      <c r="C235" s="876"/>
      <c r="D235" s="876"/>
      <c r="E235" s="384"/>
      <c r="S235" s="294"/>
      <c r="U235" s="369">
        <v>178</v>
      </c>
      <c r="V235" s="876"/>
      <c r="W235" s="876"/>
      <c r="X235" s="384"/>
      <c r="AL235" s="294"/>
    </row>
    <row r="236" spans="2:38">
      <c r="B236" s="369">
        <v>179</v>
      </c>
      <c r="C236" s="876"/>
      <c r="D236" s="876"/>
      <c r="E236" s="384"/>
      <c r="S236" s="294"/>
      <c r="U236" s="369">
        <v>179</v>
      </c>
      <c r="V236" s="876"/>
      <c r="W236" s="876"/>
      <c r="X236" s="384"/>
      <c r="AL236" s="294"/>
    </row>
    <row r="237" spans="2:38">
      <c r="B237" s="369">
        <v>180</v>
      </c>
      <c r="C237" s="876"/>
      <c r="D237" s="876"/>
      <c r="E237" s="384"/>
      <c r="S237" s="294"/>
      <c r="U237" s="369">
        <v>180</v>
      </c>
      <c r="V237" s="876"/>
      <c r="W237" s="876"/>
      <c r="X237" s="384"/>
      <c r="AL237" s="294"/>
    </row>
    <row r="238" spans="2:38">
      <c r="B238" s="369">
        <v>181</v>
      </c>
      <c r="C238" s="876"/>
      <c r="D238" s="876"/>
      <c r="E238" s="384"/>
      <c r="S238" s="294"/>
      <c r="U238" s="369">
        <v>181</v>
      </c>
      <c r="V238" s="876"/>
      <c r="W238" s="876"/>
      <c r="X238" s="384"/>
      <c r="AL238" s="294"/>
    </row>
    <row r="239" spans="2:38">
      <c r="B239" s="369">
        <v>182</v>
      </c>
      <c r="C239" s="876"/>
      <c r="D239" s="876"/>
      <c r="E239" s="384"/>
      <c r="S239" s="294"/>
      <c r="U239" s="369">
        <v>182</v>
      </c>
      <c r="V239" s="876"/>
      <c r="W239" s="876"/>
      <c r="X239" s="384"/>
      <c r="AL239" s="294"/>
    </row>
    <row r="240" spans="2:38">
      <c r="B240" s="369">
        <v>183</v>
      </c>
      <c r="C240" s="876"/>
      <c r="D240" s="876"/>
      <c r="E240" s="384"/>
      <c r="S240" s="294"/>
      <c r="U240" s="369">
        <v>183</v>
      </c>
      <c r="V240" s="876"/>
      <c r="W240" s="876"/>
      <c r="X240" s="384"/>
      <c r="AL240" s="294"/>
    </row>
    <row r="241" spans="2:38">
      <c r="B241" s="369">
        <v>184</v>
      </c>
      <c r="C241" s="876"/>
      <c r="D241" s="876"/>
      <c r="E241" s="384"/>
      <c r="S241" s="294"/>
      <c r="U241" s="369">
        <v>184</v>
      </c>
      <c r="V241" s="876"/>
      <c r="W241" s="876"/>
      <c r="X241" s="384"/>
      <c r="AL241" s="294"/>
    </row>
    <row r="242" spans="2:38">
      <c r="B242" s="369">
        <v>185</v>
      </c>
      <c r="C242" s="876"/>
      <c r="D242" s="876"/>
      <c r="E242" s="384"/>
      <c r="S242" s="294"/>
      <c r="U242" s="369">
        <v>185</v>
      </c>
      <c r="V242" s="876"/>
      <c r="W242" s="876"/>
      <c r="X242" s="384"/>
      <c r="AL242" s="294"/>
    </row>
    <row r="243" spans="2:38">
      <c r="B243" s="369">
        <v>186</v>
      </c>
      <c r="C243" s="876"/>
      <c r="D243" s="876"/>
      <c r="E243" s="384"/>
      <c r="S243" s="294"/>
      <c r="U243" s="369">
        <v>186</v>
      </c>
      <c r="V243" s="876"/>
      <c r="W243" s="876"/>
      <c r="X243" s="384"/>
      <c r="AL243" s="294"/>
    </row>
    <row r="244" spans="2:38">
      <c r="B244" s="369">
        <v>187</v>
      </c>
      <c r="C244" s="876"/>
      <c r="D244" s="876"/>
      <c r="E244" s="384"/>
      <c r="S244" s="294"/>
      <c r="U244" s="369">
        <v>187</v>
      </c>
      <c r="V244" s="876"/>
      <c r="W244" s="876"/>
      <c r="X244" s="384"/>
      <c r="AL244" s="294"/>
    </row>
    <row r="245" spans="2:38">
      <c r="B245" s="369">
        <v>188</v>
      </c>
      <c r="C245" s="876"/>
      <c r="D245" s="876"/>
      <c r="E245" s="384"/>
      <c r="S245" s="294"/>
      <c r="U245" s="369">
        <v>188</v>
      </c>
      <c r="V245" s="876"/>
      <c r="W245" s="876"/>
      <c r="X245" s="384"/>
      <c r="AL245" s="294"/>
    </row>
    <row r="246" spans="2:38">
      <c r="B246" s="369">
        <v>189</v>
      </c>
      <c r="C246" s="876"/>
      <c r="D246" s="876"/>
      <c r="E246" s="384"/>
      <c r="S246" s="294"/>
      <c r="U246" s="369">
        <v>189</v>
      </c>
      <c r="V246" s="876"/>
      <c r="W246" s="876"/>
      <c r="X246" s="384"/>
      <c r="AL246" s="294"/>
    </row>
    <row r="247" spans="2:38">
      <c r="B247" s="369">
        <v>190</v>
      </c>
      <c r="C247" s="876"/>
      <c r="D247" s="876"/>
      <c r="E247" s="384"/>
      <c r="S247" s="294"/>
      <c r="U247" s="369">
        <v>190</v>
      </c>
      <c r="V247" s="876"/>
      <c r="W247" s="876"/>
      <c r="X247" s="384"/>
      <c r="AL247" s="294"/>
    </row>
    <row r="248" spans="2:38">
      <c r="B248" s="369">
        <v>191</v>
      </c>
      <c r="C248" s="876"/>
      <c r="D248" s="876"/>
      <c r="E248" s="384"/>
      <c r="S248" s="294"/>
      <c r="U248" s="369">
        <v>191</v>
      </c>
      <c r="V248" s="876"/>
      <c r="W248" s="876"/>
      <c r="X248" s="384"/>
      <c r="AL248" s="294"/>
    </row>
    <row r="249" spans="2:38">
      <c r="B249" s="369">
        <v>192</v>
      </c>
      <c r="C249" s="876"/>
      <c r="D249" s="876"/>
      <c r="E249" s="384"/>
      <c r="S249" s="294"/>
      <c r="U249" s="369">
        <v>192</v>
      </c>
      <c r="V249" s="876"/>
      <c r="W249" s="876"/>
      <c r="X249" s="384"/>
      <c r="AL249" s="294"/>
    </row>
    <row r="250" spans="2:38">
      <c r="B250" s="369">
        <v>193</v>
      </c>
      <c r="C250" s="876"/>
      <c r="D250" s="876"/>
      <c r="E250" s="384"/>
      <c r="S250" s="294"/>
      <c r="U250" s="369">
        <v>193</v>
      </c>
      <c r="V250" s="876"/>
      <c r="W250" s="876"/>
      <c r="X250" s="384"/>
      <c r="AL250" s="294"/>
    </row>
    <row r="251" spans="2:38">
      <c r="B251" s="369">
        <v>194</v>
      </c>
      <c r="C251" s="876"/>
      <c r="D251" s="876"/>
      <c r="E251" s="384"/>
      <c r="S251" s="294"/>
      <c r="U251" s="369">
        <v>194</v>
      </c>
      <c r="V251" s="876"/>
      <c r="W251" s="876"/>
      <c r="X251" s="384"/>
      <c r="AL251" s="294"/>
    </row>
    <row r="252" spans="2:38">
      <c r="B252" s="369">
        <v>195</v>
      </c>
      <c r="C252" s="876"/>
      <c r="D252" s="876"/>
      <c r="E252" s="384"/>
      <c r="S252" s="294"/>
      <c r="U252" s="369">
        <v>195</v>
      </c>
      <c r="V252" s="876"/>
      <c r="W252" s="876"/>
      <c r="X252" s="384"/>
      <c r="AL252" s="294"/>
    </row>
    <row r="253" spans="2:38">
      <c r="B253" s="369">
        <v>196</v>
      </c>
      <c r="C253" s="876"/>
      <c r="D253" s="876"/>
      <c r="E253" s="384"/>
      <c r="S253" s="294"/>
      <c r="U253" s="369">
        <v>196</v>
      </c>
      <c r="V253" s="876"/>
      <c r="W253" s="876"/>
      <c r="X253" s="384"/>
      <c r="AL253" s="294"/>
    </row>
    <row r="254" spans="2:38">
      <c r="B254" s="369">
        <v>197</v>
      </c>
      <c r="C254" s="876"/>
      <c r="D254" s="876"/>
      <c r="E254" s="384"/>
      <c r="S254" s="294"/>
      <c r="U254" s="369">
        <v>197</v>
      </c>
      <c r="V254" s="876"/>
      <c r="W254" s="876"/>
      <c r="X254" s="384"/>
      <c r="AL254" s="294"/>
    </row>
    <row r="255" spans="2:38">
      <c r="B255" s="369">
        <v>198</v>
      </c>
      <c r="C255" s="876"/>
      <c r="D255" s="876"/>
      <c r="E255" s="384"/>
      <c r="S255" s="294"/>
      <c r="U255" s="369">
        <v>198</v>
      </c>
      <c r="V255" s="876"/>
      <c r="W255" s="876"/>
      <c r="X255" s="384"/>
      <c r="AL255" s="294"/>
    </row>
    <row r="256" spans="2:38">
      <c r="B256" s="369">
        <v>199</v>
      </c>
      <c r="C256" s="876"/>
      <c r="D256" s="876"/>
      <c r="E256" s="384"/>
      <c r="S256" s="294"/>
      <c r="U256" s="369">
        <v>199</v>
      </c>
      <c r="V256" s="876"/>
      <c r="W256" s="876"/>
      <c r="X256" s="384"/>
      <c r="AL256" s="294"/>
    </row>
    <row r="257" spans="2:38">
      <c r="B257" s="369">
        <v>200</v>
      </c>
      <c r="C257" s="876"/>
      <c r="D257" s="876"/>
      <c r="E257" s="384"/>
      <c r="S257" s="294"/>
      <c r="U257" s="369">
        <v>200</v>
      </c>
      <c r="V257" s="876"/>
      <c r="W257" s="876"/>
      <c r="X257" s="384"/>
      <c r="AL257" s="294"/>
    </row>
    <row r="258" spans="2:38">
      <c r="B258" s="369">
        <v>201</v>
      </c>
      <c r="C258" s="876"/>
      <c r="D258" s="876"/>
      <c r="E258" s="384"/>
      <c r="S258" s="294"/>
      <c r="U258" s="369">
        <v>201</v>
      </c>
      <c r="V258" s="876"/>
      <c r="W258" s="876"/>
      <c r="X258" s="384"/>
      <c r="AL258" s="294"/>
    </row>
    <row r="259" spans="2:38">
      <c r="B259" s="369">
        <v>202</v>
      </c>
      <c r="C259" s="876"/>
      <c r="D259" s="876"/>
      <c r="E259" s="384"/>
      <c r="S259" s="294"/>
      <c r="U259" s="369">
        <v>202</v>
      </c>
      <c r="V259" s="876"/>
      <c r="W259" s="876"/>
      <c r="X259" s="384"/>
      <c r="AL259" s="294"/>
    </row>
    <row r="260" spans="2:38">
      <c r="B260" s="369">
        <v>203</v>
      </c>
      <c r="C260" s="876"/>
      <c r="D260" s="876"/>
      <c r="E260" s="384"/>
      <c r="S260" s="294"/>
      <c r="U260" s="369">
        <v>203</v>
      </c>
      <c r="V260" s="876"/>
      <c r="W260" s="876"/>
      <c r="X260" s="384"/>
      <c r="AL260" s="294"/>
    </row>
    <row r="261" spans="2:38">
      <c r="B261" s="369">
        <v>204</v>
      </c>
      <c r="C261" s="876"/>
      <c r="D261" s="876"/>
      <c r="E261" s="384"/>
      <c r="S261" s="294"/>
      <c r="U261" s="369">
        <v>204</v>
      </c>
      <c r="V261" s="876"/>
      <c r="W261" s="876"/>
      <c r="X261" s="384"/>
      <c r="AL261" s="294"/>
    </row>
    <row r="262" spans="2:38">
      <c r="B262" s="369">
        <v>205</v>
      </c>
      <c r="C262" s="876"/>
      <c r="D262" s="876"/>
      <c r="E262" s="384"/>
      <c r="S262" s="294"/>
      <c r="U262" s="369">
        <v>205</v>
      </c>
      <c r="V262" s="876"/>
      <c r="W262" s="876"/>
      <c r="X262" s="384"/>
      <c r="AL262" s="294"/>
    </row>
    <row r="263" spans="2:38">
      <c r="B263" s="369">
        <v>206</v>
      </c>
      <c r="C263" s="876"/>
      <c r="D263" s="876"/>
      <c r="E263" s="384"/>
      <c r="S263" s="294"/>
      <c r="U263" s="369">
        <v>206</v>
      </c>
      <c r="V263" s="876"/>
      <c r="W263" s="876"/>
      <c r="X263" s="384"/>
      <c r="AL263" s="294"/>
    </row>
    <row r="264" spans="2:38">
      <c r="B264" s="369">
        <v>207</v>
      </c>
      <c r="C264" s="876"/>
      <c r="D264" s="876"/>
      <c r="E264" s="384"/>
      <c r="S264" s="294"/>
      <c r="U264" s="369">
        <v>207</v>
      </c>
      <c r="V264" s="876"/>
      <c r="W264" s="876"/>
      <c r="X264" s="384"/>
      <c r="AL264" s="294"/>
    </row>
    <row r="265" spans="2:38">
      <c r="B265" s="369">
        <v>208</v>
      </c>
      <c r="C265" s="876"/>
      <c r="D265" s="876"/>
      <c r="E265" s="384"/>
      <c r="S265" s="294"/>
      <c r="U265" s="369">
        <v>208</v>
      </c>
      <c r="V265" s="876"/>
      <c r="W265" s="876"/>
      <c r="X265" s="384"/>
      <c r="AL265" s="294"/>
    </row>
    <row r="266" spans="2:38">
      <c r="B266" s="369">
        <v>209</v>
      </c>
      <c r="C266" s="876"/>
      <c r="D266" s="876"/>
      <c r="E266" s="384"/>
      <c r="S266" s="294"/>
      <c r="U266" s="369">
        <v>209</v>
      </c>
      <c r="V266" s="876"/>
      <c r="W266" s="876"/>
      <c r="X266" s="384"/>
      <c r="AL266" s="294"/>
    </row>
    <row r="267" spans="2:38">
      <c r="B267" s="369">
        <v>210</v>
      </c>
      <c r="C267" s="876"/>
      <c r="D267" s="876"/>
      <c r="E267" s="384"/>
      <c r="S267" s="294"/>
      <c r="U267" s="369">
        <v>210</v>
      </c>
      <c r="V267" s="876"/>
      <c r="W267" s="876"/>
      <c r="X267" s="384"/>
      <c r="AL267" s="294"/>
    </row>
    <row r="268" spans="2:38">
      <c r="B268" s="369">
        <v>211</v>
      </c>
      <c r="C268" s="876"/>
      <c r="D268" s="876"/>
      <c r="E268" s="384"/>
      <c r="S268" s="294"/>
      <c r="U268" s="369">
        <v>211</v>
      </c>
      <c r="V268" s="876"/>
      <c r="W268" s="876"/>
      <c r="X268" s="384"/>
      <c r="AL268" s="294"/>
    </row>
    <row r="269" spans="2:38">
      <c r="B269" s="369">
        <v>212</v>
      </c>
      <c r="C269" s="876"/>
      <c r="D269" s="876"/>
      <c r="E269" s="384"/>
      <c r="S269" s="294"/>
      <c r="U269" s="369">
        <v>212</v>
      </c>
      <c r="V269" s="876"/>
      <c r="W269" s="876"/>
      <c r="X269" s="384"/>
      <c r="AL269" s="294"/>
    </row>
    <row r="270" spans="2:38">
      <c r="B270" s="369">
        <v>213</v>
      </c>
      <c r="C270" s="876"/>
      <c r="D270" s="876"/>
      <c r="E270" s="384"/>
      <c r="S270" s="294"/>
      <c r="U270" s="369">
        <v>213</v>
      </c>
      <c r="V270" s="876"/>
      <c r="W270" s="876"/>
      <c r="X270" s="384"/>
      <c r="AL270" s="294"/>
    </row>
    <row r="271" spans="2:38">
      <c r="B271" s="369">
        <v>214</v>
      </c>
      <c r="C271" s="876"/>
      <c r="D271" s="876"/>
      <c r="E271" s="384"/>
      <c r="S271" s="294"/>
      <c r="U271" s="369">
        <v>214</v>
      </c>
      <c r="V271" s="876"/>
      <c r="W271" s="876"/>
      <c r="X271" s="384"/>
      <c r="AL271" s="294"/>
    </row>
    <row r="272" spans="2:38">
      <c r="B272" s="369">
        <v>215</v>
      </c>
      <c r="C272" s="876"/>
      <c r="D272" s="876"/>
      <c r="E272" s="384"/>
      <c r="S272" s="294"/>
      <c r="U272" s="369">
        <v>215</v>
      </c>
      <c r="V272" s="876"/>
      <c r="W272" s="876"/>
      <c r="X272" s="384"/>
      <c r="AL272" s="294"/>
    </row>
    <row r="273" spans="2:38">
      <c r="B273" s="369">
        <v>216</v>
      </c>
      <c r="C273" s="876"/>
      <c r="D273" s="876"/>
      <c r="E273" s="384"/>
      <c r="S273" s="294"/>
      <c r="U273" s="369">
        <v>216</v>
      </c>
      <c r="V273" s="876"/>
      <c r="W273" s="876"/>
      <c r="X273" s="384"/>
      <c r="AL273" s="294"/>
    </row>
    <row r="274" spans="2:38">
      <c r="B274" s="369">
        <v>217</v>
      </c>
      <c r="C274" s="876"/>
      <c r="D274" s="876"/>
      <c r="E274" s="384"/>
      <c r="S274" s="294"/>
      <c r="U274" s="369">
        <v>217</v>
      </c>
      <c r="V274" s="876"/>
      <c r="W274" s="876"/>
      <c r="X274" s="384"/>
      <c r="AL274" s="294"/>
    </row>
    <row r="275" spans="2:38">
      <c r="B275" s="369">
        <v>218</v>
      </c>
      <c r="C275" s="876"/>
      <c r="D275" s="876"/>
      <c r="E275" s="384"/>
      <c r="S275" s="294"/>
      <c r="U275" s="369">
        <v>218</v>
      </c>
      <c r="V275" s="876"/>
      <c r="W275" s="876"/>
      <c r="X275" s="384"/>
      <c r="AL275" s="294"/>
    </row>
    <row r="276" spans="2:38">
      <c r="B276" s="369">
        <v>219</v>
      </c>
      <c r="C276" s="876"/>
      <c r="D276" s="876"/>
      <c r="E276" s="384"/>
      <c r="S276" s="294"/>
      <c r="U276" s="369">
        <v>219</v>
      </c>
      <c r="V276" s="876"/>
      <c r="W276" s="876"/>
      <c r="X276" s="384"/>
      <c r="AL276" s="294"/>
    </row>
    <row r="277" spans="2:38">
      <c r="B277" s="369">
        <v>220</v>
      </c>
      <c r="C277" s="876"/>
      <c r="D277" s="876"/>
      <c r="E277" s="384"/>
      <c r="S277" s="294"/>
      <c r="U277" s="369">
        <v>220</v>
      </c>
      <c r="V277" s="876"/>
      <c r="W277" s="876"/>
      <c r="X277" s="384"/>
      <c r="AL277" s="294"/>
    </row>
    <row r="278" spans="2:38">
      <c r="B278" s="369">
        <v>221</v>
      </c>
      <c r="C278" s="876"/>
      <c r="D278" s="876"/>
      <c r="E278" s="384"/>
      <c r="S278" s="294"/>
      <c r="U278" s="369">
        <v>221</v>
      </c>
      <c r="V278" s="876"/>
      <c r="W278" s="876"/>
      <c r="X278" s="384"/>
      <c r="AL278" s="294"/>
    </row>
    <row r="279" spans="2:38">
      <c r="B279" s="369">
        <v>222</v>
      </c>
      <c r="C279" s="876"/>
      <c r="D279" s="876"/>
      <c r="E279" s="384"/>
      <c r="S279" s="294"/>
      <c r="U279" s="369">
        <v>222</v>
      </c>
      <c r="V279" s="876"/>
      <c r="W279" s="876"/>
      <c r="X279" s="384"/>
      <c r="AL279" s="294"/>
    </row>
    <row r="280" spans="2:38">
      <c r="B280" s="369">
        <v>223</v>
      </c>
      <c r="C280" s="876"/>
      <c r="D280" s="876"/>
      <c r="E280" s="384"/>
      <c r="S280" s="294"/>
      <c r="U280" s="369">
        <v>223</v>
      </c>
      <c r="V280" s="876"/>
      <c r="W280" s="876"/>
      <c r="X280" s="384"/>
      <c r="AL280" s="294"/>
    </row>
    <row r="281" spans="2:38">
      <c r="B281" s="369">
        <v>224</v>
      </c>
      <c r="C281" s="876"/>
      <c r="D281" s="876"/>
      <c r="E281" s="384"/>
      <c r="S281" s="294"/>
      <c r="U281" s="369">
        <v>224</v>
      </c>
      <c r="V281" s="876"/>
      <c r="W281" s="876"/>
      <c r="X281" s="384"/>
      <c r="AL281" s="294"/>
    </row>
    <row r="282" spans="2:38">
      <c r="B282" s="369">
        <v>225</v>
      </c>
      <c r="C282" s="876"/>
      <c r="D282" s="876"/>
      <c r="E282" s="384"/>
      <c r="S282" s="294"/>
      <c r="U282" s="369">
        <v>225</v>
      </c>
      <c r="V282" s="876"/>
      <c r="W282" s="876"/>
      <c r="X282" s="384"/>
      <c r="AL282" s="294"/>
    </row>
    <row r="283" spans="2:38">
      <c r="B283" s="369">
        <v>226</v>
      </c>
      <c r="C283" s="876"/>
      <c r="D283" s="876"/>
      <c r="E283" s="384"/>
      <c r="S283" s="294"/>
      <c r="U283" s="369">
        <v>226</v>
      </c>
      <c r="V283" s="876"/>
      <c r="W283" s="876"/>
      <c r="X283" s="384"/>
      <c r="AL283" s="294"/>
    </row>
    <row r="284" spans="2:38">
      <c r="B284" s="369">
        <v>227</v>
      </c>
      <c r="C284" s="876"/>
      <c r="D284" s="876"/>
      <c r="E284" s="384"/>
      <c r="S284" s="294"/>
      <c r="U284" s="369">
        <v>227</v>
      </c>
      <c r="V284" s="876"/>
      <c r="W284" s="876"/>
      <c r="X284" s="384"/>
      <c r="AL284" s="294"/>
    </row>
    <row r="285" spans="2:38">
      <c r="B285" s="369">
        <v>228</v>
      </c>
      <c r="C285" s="876"/>
      <c r="D285" s="876"/>
      <c r="E285" s="384"/>
      <c r="S285" s="294"/>
      <c r="U285" s="369">
        <v>228</v>
      </c>
      <c r="V285" s="876"/>
      <c r="W285" s="876"/>
      <c r="X285" s="384"/>
      <c r="AL285" s="294"/>
    </row>
    <row r="286" spans="2:38">
      <c r="B286" s="369">
        <v>229</v>
      </c>
      <c r="C286" s="876"/>
      <c r="D286" s="876"/>
      <c r="E286" s="384"/>
      <c r="S286" s="294"/>
      <c r="U286" s="369">
        <v>229</v>
      </c>
      <c r="V286" s="876"/>
      <c r="W286" s="876"/>
      <c r="X286" s="384"/>
      <c r="AL286" s="294"/>
    </row>
    <row r="287" spans="2:38">
      <c r="B287" s="369">
        <v>230</v>
      </c>
      <c r="C287" s="876"/>
      <c r="D287" s="876"/>
      <c r="E287" s="384"/>
      <c r="S287" s="294"/>
      <c r="U287" s="369">
        <v>230</v>
      </c>
      <c r="V287" s="876"/>
      <c r="W287" s="876"/>
      <c r="X287" s="384"/>
      <c r="AL287" s="294"/>
    </row>
    <row r="288" spans="2:38">
      <c r="B288" s="369">
        <v>231</v>
      </c>
      <c r="C288" s="876"/>
      <c r="D288" s="876"/>
      <c r="E288" s="384"/>
      <c r="S288" s="294"/>
      <c r="U288" s="369">
        <v>231</v>
      </c>
      <c r="V288" s="876"/>
      <c r="W288" s="876"/>
      <c r="X288" s="384"/>
      <c r="AL288" s="294"/>
    </row>
    <row r="289" spans="2:38">
      <c r="B289" s="369">
        <v>232</v>
      </c>
      <c r="C289" s="876"/>
      <c r="D289" s="876"/>
      <c r="E289" s="384"/>
      <c r="S289" s="294"/>
      <c r="U289" s="369">
        <v>232</v>
      </c>
      <c r="V289" s="876"/>
      <c r="W289" s="876"/>
      <c r="X289" s="384"/>
      <c r="AL289" s="294"/>
    </row>
    <row r="290" spans="2:38">
      <c r="B290" s="369">
        <v>233</v>
      </c>
      <c r="C290" s="876"/>
      <c r="D290" s="876"/>
      <c r="E290" s="384"/>
      <c r="S290" s="294"/>
      <c r="U290" s="369">
        <v>233</v>
      </c>
      <c r="V290" s="876"/>
      <c r="W290" s="876"/>
      <c r="X290" s="384"/>
      <c r="AL290" s="294"/>
    </row>
    <row r="291" spans="2:38">
      <c r="B291" s="369">
        <v>234</v>
      </c>
      <c r="C291" s="876"/>
      <c r="D291" s="876"/>
      <c r="E291" s="384"/>
      <c r="S291" s="294"/>
      <c r="U291" s="369">
        <v>234</v>
      </c>
      <c r="V291" s="876"/>
      <c r="W291" s="876"/>
      <c r="X291" s="384"/>
      <c r="AL291" s="294"/>
    </row>
    <row r="292" spans="2:38">
      <c r="B292" s="369">
        <v>235</v>
      </c>
      <c r="C292" s="876"/>
      <c r="D292" s="876"/>
      <c r="E292" s="384"/>
      <c r="S292" s="294"/>
      <c r="U292" s="369">
        <v>235</v>
      </c>
      <c r="V292" s="876"/>
      <c r="W292" s="876"/>
      <c r="X292" s="384"/>
      <c r="AL292" s="294"/>
    </row>
    <row r="293" spans="2:38">
      <c r="B293" s="369">
        <v>236</v>
      </c>
      <c r="C293" s="876"/>
      <c r="D293" s="876"/>
      <c r="E293" s="384"/>
      <c r="S293" s="294"/>
      <c r="U293" s="369">
        <v>236</v>
      </c>
      <c r="V293" s="876"/>
      <c r="W293" s="876"/>
      <c r="X293" s="384"/>
      <c r="AL293" s="294"/>
    </row>
    <row r="294" spans="2:38">
      <c r="B294" s="369">
        <v>237</v>
      </c>
      <c r="C294" s="876"/>
      <c r="D294" s="876"/>
      <c r="E294" s="384"/>
      <c r="S294" s="294"/>
      <c r="U294" s="369">
        <v>237</v>
      </c>
      <c r="V294" s="876"/>
      <c r="W294" s="876"/>
      <c r="X294" s="384"/>
      <c r="AL294" s="294"/>
    </row>
    <row r="295" spans="2:38">
      <c r="B295" s="369">
        <v>238</v>
      </c>
      <c r="C295" s="876"/>
      <c r="D295" s="876"/>
      <c r="E295" s="384"/>
      <c r="S295" s="294"/>
      <c r="U295" s="369">
        <v>238</v>
      </c>
      <c r="V295" s="876"/>
      <c r="W295" s="876"/>
      <c r="X295" s="384"/>
      <c r="AL295" s="294"/>
    </row>
    <row r="296" spans="2:38">
      <c r="B296" s="369">
        <v>239</v>
      </c>
      <c r="C296" s="876"/>
      <c r="D296" s="876"/>
      <c r="E296" s="384"/>
      <c r="S296" s="294"/>
      <c r="U296" s="369">
        <v>239</v>
      </c>
      <c r="V296" s="876"/>
      <c r="W296" s="876"/>
      <c r="X296" s="384"/>
      <c r="AL296" s="294"/>
    </row>
    <row r="297" spans="2:38">
      <c r="B297" s="369">
        <v>240</v>
      </c>
      <c r="C297" s="876"/>
      <c r="D297" s="876"/>
      <c r="E297" s="384"/>
      <c r="S297" s="294"/>
      <c r="U297" s="369">
        <v>240</v>
      </c>
      <c r="V297" s="876"/>
      <c r="W297" s="876"/>
      <c r="X297" s="384"/>
      <c r="AL297" s="294"/>
    </row>
    <row r="298" spans="2:38">
      <c r="B298" s="369">
        <v>241</v>
      </c>
      <c r="C298" s="876"/>
      <c r="D298" s="876"/>
      <c r="E298" s="384"/>
      <c r="S298" s="294"/>
      <c r="U298" s="369">
        <v>241</v>
      </c>
      <c r="V298" s="876"/>
      <c r="W298" s="876"/>
      <c r="X298" s="384"/>
      <c r="AL298" s="294"/>
    </row>
    <row r="299" spans="2:38">
      <c r="B299" s="369">
        <v>242</v>
      </c>
      <c r="C299" s="876"/>
      <c r="D299" s="876"/>
      <c r="E299" s="384"/>
      <c r="S299" s="294"/>
      <c r="U299" s="369">
        <v>242</v>
      </c>
      <c r="V299" s="876"/>
      <c r="W299" s="876"/>
      <c r="X299" s="384"/>
      <c r="AL299" s="294"/>
    </row>
    <row r="300" spans="2:38">
      <c r="B300" s="369">
        <v>243</v>
      </c>
      <c r="C300" s="876"/>
      <c r="D300" s="876"/>
      <c r="E300" s="384"/>
      <c r="S300" s="294"/>
      <c r="U300" s="369">
        <v>243</v>
      </c>
      <c r="V300" s="876"/>
      <c r="W300" s="876"/>
      <c r="X300" s="384"/>
      <c r="AL300" s="294"/>
    </row>
    <row r="301" spans="2:38">
      <c r="B301" s="369">
        <v>244</v>
      </c>
      <c r="C301" s="876"/>
      <c r="D301" s="876"/>
      <c r="E301" s="384"/>
      <c r="S301" s="294"/>
      <c r="U301" s="369">
        <v>244</v>
      </c>
      <c r="V301" s="876"/>
      <c r="W301" s="876"/>
      <c r="X301" s="384"/>
      <c r="AL301" s="294"/>
    </row>
    <row r="302" spans="2:38">
      <c r="B302" s="369">
        <v>245</v>
      </c>
      <c r="C302" s="876"/>
      <c r="D302" s="876"/>
      <c r="E302" s="384"/>
      <c r="S302" s="294"/>
      <c r="U302" s="369">
        <v>245</v>
      </c>
      <c r="V302" s="876"/>
      <c r="W302" s="876"/>
      <c r="X302" s="384"/>
      <c r="AL302" s="294"/>
    </row>
    <row r="303" spans="2:38">
      <c r="B303" s="369">
        <v>246</v>
      </c>
      <c r="C303" s="876"/>
      <c r="D303" s="876"/>
      <c r="E303" s="384"/>
      <c r="S303" s="294"/>
      <c r="U303" s="369">
        <v>246</v>
      </c>
      <c r="V303" s="876"/>
      <c r="W303" s="876"/>
      <c r="X303" s="384"/>
      <c r="AL303" s="294"/>
    </row>
    <row r="304" spans="2:38">
      <c r="B304" s="369">
        <v>247</v>
      </c>
      <c r="C304" s="876"/>
      <c r="D304" s="876"/>
      <c r="E304" s="384"/>
      <c r="S304" s="294"/>
      <c r="U304" s="369">
        <v>247</v>
      </c>
      <c r="V304" s="876"/>
      <c r="W304" s="876"/>
      <c r="X304" s="384"/>
      <c r="AL304" s="294"/>
    </row>
    <row r="305" spans="2:38">
      <c r="B305" s="369">
        <v>248</v>
      </c>
      <c r="C305" s="876"/>
      <c r="D305" s="876"/>
      <c r="E305" s="384"/>
      <c r="S305" s="294"/>
      <c r="U305" s="369">
        <v>248</v>
      </c>
      <c r="V305" s="876"/>
      <c r="W305" s="876"/>
      <c r="X305" s="384"/>
      <c r="AL305" s="294"/>
    </row>
    <row r="306" spans="2:38">
      <c r="B306" s="369">
        <v>249</v>
      </c>
      <c r="C306" s="876"/>
      <c r="D306" s="876"/>
      <c r="E306" s="384"/>
      <c r="S306" s="294"/>
      <c r="U306" s="369">
        <v>249</v>
      </c>
      <c r="V306" s="876"/>
      <c r="W306" s="876"/>
      <c r="X306" s="384"/>
      <c r="AL306" s="294"/>
    </row>
    <row r="307" spans="2:38">
      <c r="B307" s="369">
        <v>250</v>
      </c>
      <c r="C307" s="876"/>
      <c r="D307" s="876"/>
      <c r="E307" s="384"/>
      <c r="S307" s="294"/>
      <c r="U307" s="369">
        <v>250</v>
      </c>
      <c r="V307" s="876"/>
      <c r="W307" s="876"/>
      <c r="X307" s="384"/>
      <c r="AL307" s="294"/>
    </row>
    <row r="308" spans="2:38">
      <c r="B308" s="369">
        <v>251</v>
      </c>
      <c r="C308" s="876"/>
      <c r="D308" s="876"/>
      <c r="E308" s="384"/>
      <c r="S308" s="294"/>
      <c r="U308" s="369">
        <v>251</v>
      </c>
      <c r="V308" s="876"/>
      <c r="W308" s="876"/>
      <c r="X308" s="384"/>
      <c r="AL308" s="294"/>
    </row>
    <row r="309" spans="2:38">
      <c r="B309" s="369">
        <v>252</v>
      </c>
      <c r="C309" s="876"/>
      <c r="D309" s="876"/>
      <c r="E309" s="384"/>
      <c r="S309" s="294"/>
      <c r="U309" s="369">
        <v>252</v>
      </c>
      <c r="V309" s="876"/>
      <c r="W309" s="876"/>
      <c r="X309" s="384"/>
      <c r="AL309" s="294"/>
    </row>
    <row r="310" spans="2:38">
      <c r="B310" s="369">
        <v>253</v>
      </c>
      <c r="C310" s="876"/>
      <c r="D310" s="876"/>
      <c r="E310" s="384"/>
      <c r="S310" s="294"/>
      <c r="U310" s="369">
        <v>253</v>
      </c>
      <c r="V310" s="876"/>
      <c r="W310" s="876"/>
      <c r="X310" s="384"/>
      <c r="AL310" s="294"/>
    </row>
    <row r="311" spans="2:38">
      <c r="B311" s="369">
        <v>254</v>
      </c>
      <c r="C311" s="876"/>
      <c r="D311" s="876"/>
      <c r="E311" s="384"/>
      <c r="S311" s="294"/>
      <c r="U311" s="369">
        <v>254</v>
      </c>
      <c r="V311" s="876"/>
      <c r="W311" s="876"/>
      <c r="X311" s="384"/>
      <c r="AL311" s="294"/>
    </row>
    <row r="312" spans="2:38">
      <c r="B312" s="369">
        <v>255</v>
      </c>
      <c r="C312" s="876"/>
      <c r="D312" s="876"/>
      <c r="E312" s="384"/>
      <c r="S312" s="294"/>
      <c r="U312" s="369">
        <v>255</v>
      </c>
      <c r="V312" s="876"/>
      <c r="W312" s="876"/>
      <c r="X312" s="384"/>
      <c r="AL312" s="294"/>
    </row>
    <row r="313" spans="2:38">
      <c r="B313" s="369">
        <v>256</v>
      </c>
      <c r="C313" s="876"/>
      <c r="D313" s="876"/>
      <c r="E313" s="384"/>
      <c r="S313" s="294"/>
      <c r="U313" s="369">
        <v>256</v>
      </c>
      <c r="V313" s="876"/>
      <c r="W313" s="876"/>
      <c r="X313" s="384"/>
      <c r="AL313" s="294"/>
    </row>
    <row r="314" spans="2:38">
      <c r="B314" s="369">
        <v>257</v>
      </c>
      <c r="C314" s="876"/>
      <c r="D314" s="876"/>
      <c r="E314" s="384"/>
      <c r="S314" s="294"/>
      <c r="U314" s="369">
        <v>257</v>
      </c>
      <c r="V314" s="876"/>
      <c r="W314" s="876"/>
      <c r="X314" s="384"/>
      <c r="AL314" s="294"/>
    </row>
    <row r="315" spans="2:38">
      <c r="B315" s="369">
        <v>258</v>
      </c>
      <c r="C315" s="876"/>
      <c r="D315" s="876"/>
      <c r="E315" s="384"/>
      <c r="S315" s="294"/>
      <c r="U315" s="369">
        <v>258</v>
      </c>
      <c r="V315" s="876"/>
      <c r="W315" s="876"/>
      <c r="X315" s="384"/>
      <c r="AL315" s="294"/>
    </row>
    <row r="316" spans="2:38">
      <c r="B316" s="369">
        <v>259</v>
      </c>
      <c r="C316" s="876"/>
      <c r="D316" s="876"/>
      <c r="E316" s="384"/>
      <c r="S316" s="294"/>
      <c r="U316" s="369">
        <v>259</v>
      </c>
      <c r="V316" s="876"/>
      <c r="W316" s="876"/>
      <c r="X316" s="384"/>
      <c r="AL316" s="294"/>
    </row>
    <row r="317" spans="2:38">
      <c r="B317" s="369">
        <v>260</v>
      </c>
      <c r="C317" s="876"/>
      <c r="D317" s="876"/>
      <c r="E317" s="384"/>
      <c r="S317" s="294"/>
      <c r="U317" s="369">
        <v>260</v>
      </c>
      <c r="V317" s="876"/>
      <c r="W317" s="876"/>
      <c r="X317" s="384"/>
      <c r="AL317" s="294"/>
    </row>
    <row r="318" spans="2:38">
      <c r="B318" s="369">
        <v>261</v>
      </c>
      <c r="C318" s="876"/>
      <c r="D318" s="876"/>
      <c r="E318" s="384"/>
      <c r="S318" s="294"/>
      <c r="U318" s="369">
        <v>261</v>
      </c>
      <c r="V318" s="876"/>
      <c r="W318" s="876"/>
      <c r="X318" s="384"/>
      <c r="AL318" s="294"/>
    </row>
    <row r="319" spans="2:38">
      <c r="B319" s="369">
        <v>262</v>
      </c>
      <c r="C319" s="876"/>
      <c r="D319" s="876"/>
      <c r="E319" s="384"/>
      <c r="S319" s="294"/>
      <c r="U319" s="369">
        <v>262</v>
      </c>
      <c r="V319" s="876"/>
      <c r="W319" s="876"/>
      <c r="X319" s="384"/>
      <c r="AL319" s="294"/>
    </row>
    <row r="320" spans="2:38">
      <c r="B320" s="369">
        <v>263</v>
      </c>
      <c r="C320" s="876"/>
      <c r="D320" s="876"/>
      <c r="E320" s="384"/>
      <c r="S320" s="294"/>
      <c r="U320" s="369">
        <v>263</v>
      </c>
      <c r="V320" s="876"/>
      <c r="W320" s="876"/>
      <c r="X320" s="384"/>
      <c r="AL320" s="294"/>
    </row>
    <row r="321" spans="2:38">
      <c r="B321" s="369">
        <v>264</v>
      </c>
      <c r="C321" s="876"/>
      <c r="D321" s="876"/>
      <c r="E321" s="384"/>
      <c r="S321" s="294"/>
      <c r="U321" s="369">
        <v>264</v>
      </c>
      <c r="V321" s="876"/>
      <c r="W321" s="876"/>
      <c r="X321" s="384"/>
      <c r="AL321" s="294"/>
    </row>
    <row r="322" spans="2:38">
      <c r="B322" s="369">
        <v>265</v>
      </c>
      <c r="C322" s="876"/>
      <c r="D322" s="876"/>
      <c r="E322" s="384"/>
      <c r="S322" s="294"/>
      <c r="U322" s="369">
        <v>265</v>
      </c>
      <c r="V322" s="876"/>
      <c r="W322" s="876"/>
      <c r="X322" s="384"/>
      <c r="AL322" s="294"/>
    </row>
    <row r="323" spans="2:38">
      <c r="B323" s="369">
        <v>266</v>
      </c>
      <c r="C323" s="876"/>
      <c r="D323" s="876"/>
      <c r="E323" s="384"/>
      <c r="S323" s="294"/>
      <c r="U323" s="369">
        <v>266</v>
      </c>
      <c r="V323" s="876"/>
      <c r="W323" s="876"/>
      <c r="X323" s="384"/>
      <c r="AL323" s="294"/>
    </row>
    <row r="324" spans="2:38">
      <c r="B324" s="369">
        <v>267</v>
      </c>
      <c r="C324" s="876"/>
      <c r="D324" s="876"/>
      <c r="E324" s="384"/>
      <c r="S324" s="294"/>
      <c r="U324" s="369">
        <v>267</v>
      </c>
      <c r="V324" s="876"/>
      <c r="W324" s="876"/>
      <c r="X324" s="384"/>
      <c r="AL324" s="294"/>
    </row>
    <row r="325" spans="2:38">
      <c r="B325" s="369">
        <v>268</v>
      </c>
      <c r="C325" s="876"/>
      <c r="D325" s="876"/>
      <c r="E325" s="384"/>
      <c r="S325" s="294"/>
      <c r="U325" s="369">
        <v>268</v>
      </c>
      <c r="V325" s="876"/>
      <c r="W325" s="876"/>
      <c r="X325" s="384"/>
      <c r="AL325" s="294"/>
    </row>
    <row r="326" spans="2:38">
      <c r="B326" s="369">
        <v>269</v>
      </c>
      <c r="C326" s="876"/>
      <c r="D326" s="876"/>
      <c r="E326" s="384"/>
      <c r="S326" s="294"/>
      <c r="U326" s="369">
        <v>269</v>
      </c>
      <c r="V326" s="876"/>
      <c r="W326" s="876"/>
      <c r="X326" s="384"/>
      <c r="AL326" s="294"/>
    </row>
    <row r="327" spans="2:38">
      <c r="B327" s="369">
        <v>270</v>
      </c>
      <c r="C327" s="876"/>
      <c r="D327" s="876"/>
      <c r="E327" s="384"/>
      <c r="S327" s="294"/>
      <c r="U327" s="369">
        <v>270</v>
      </c>
      <c r="V327" s="876"/>
      <c r="W327" s="876"/>
      <c r="X327" s="384"/>
      <c r="AL327" s="294"/>
    </row>
    <row r="328" spans="2:38">
      <c r="B328" s="369">
        <v>271</v>
      </c>
      <c r="C328" s="876"/>
      <c r="D328" s="876"/>
      <c r="E328" s="384"/>
      <c r="S328" s="294"/>
      <c r="U328" s="369">
        <v>271</v>
      </c>
      <c r="V328" s="876"/>
      <c r="W328" s="876"/>
      <c r="X328" s="384"/>
      <c r="AL328" s="294"/>
    </row>
    <row r="329" spans="2:38">
      <c r="B329" s="369">
        <v>272</v>
      </c>
      <c r="C329" s="876"/>
      <c r="D329" s="876"/>
      <c r="E329" s="384"/>
      <c r="S329" s="294"/>
      <c r="U329" s="369">
        <v>272</v>
      </c>
      <c r="V329" s="876"/>
      <c r="W329" s="876"/>
      <c r="X329" s="384"/>
      <c r="AL329" s="294"/>
    </row>
    <row r="330" spans="2:38">
      <c r="B330" s="369">
        <v>273</v>
      </c>
      <c r="C330" s="876"/>
      <c r="D330" s="876"/>
      <c r="E330" s="384"/>
      <c r="S330" s="294"/>
      <c r="U330" s="369">
        <v>273</v>
      </c>
      <c r="V330" s="876"/>
      <c r="W330" s="876"/>
      <c r="X330" s="384"/>
      <c r="AL330" s="294"/>
    </row>
    <row r="331" spans="2:38">
      <c r="B331" s="369">
        <v>274</v>
      </c>
      <c r="C331" s="876"/>
      <c r="D331" s="876"/>
      <c r="E331" s="384"/>
      <c r="S331" s="294"/>
      <c r="U331" s="369">
        <v>274</v>
      </c>
      <c r="V331" s="876"/>
      <c r="W331" s="876"/>
      <c r="X331" s="384"/>
      <c r="AL331" s="294"/>
    </row>
    <row r="332" spans="2:38">
      <c r="B332" s="369">
        <v>275</v>
      </c>
      <c r="C332" s="876"/>
      <c r="D332" s="876"/>
      <c r="E332" s="384"/>
      <c r="S332" s="294"/>
      <c r="U332" s="369">
        <v>275</v>
      </c>
      <c r="V332" s="876"/>
      <c r="W332" s="876"/>
      <c r="X332" s="384"/>
      <c r="AL332" s="294"/>
    </row>
    <row r="333" spans="2:38">
      <c r="B333" s="369">
        <v>276</v>
      </c>
      <c r="C333" s="876"/>
      <c r="D333" s="876"/>
      <c r="E333" s="384"/>
      <c r="S333" s="294"/>
      <c r="U333" s="369">
        <v>276</v>
      </c>
      <c r="V333" s="876"/>
      <c r="W333" s="876"/>
      <c r="X333" s="384"/>
      <c r="AL333" s="294"/>
    </row>
    <row r="334" spans="2:38">
      <c r="B334" s="369">
        <v>277</v>
      </c>
      <c r="C334" s="876"/>
      <c r="D334" s="876"/>
      <c r="E334" s="384"/>
      <c r="S334" s="294"/>
      <c r="U334" s="369">
        <v>277</v>
      </c>
      <c r="V334" s="876"/>
      <c r="W334" s="876"/>
      <c r="X334" s="384"/>
      <c r="AL334" s="294"/>
    </row>
    <row r="335" spans="2:38">
      <c r="B335" s="369">
        <v>278</v>
      </c>
      <c r="C335" s="876"/>
      <c r="D335" s="876"/>
      <c r="E335" s="384"/>
      <c r="S335" s="294"/>
      <c r="U335" s="369">
        <v>278</v>
      </c>
      <c r="V335" s="876"/>
      <c r="W335" s="876"/>
      <c r="X335" s="384"/>
      <c r="AL335" s="294"/>
    </row>
    <row r="336" spans="2:38">
      <c r="B336" s="369">
        <v>279</v>
      </c>
      <c r="C336" s="876"/>
      <c r="D336" s="876"/>
      <c r="E336" s="384"/>
      <c r="S336" s="294"/>
      <c r="U336" s="369">
        <v>279</v>
      </c>
      <c r="V336" s="876"/>
      <c r="W336" s="876"/>
      <c r="X336" s="384"/>
      <c r="AL336" s="294"/>
    </row>
    <row r="337" spans="2:38">
      <c r="B337" s="369">
        <v>280</v>
      </c>
      <c r="C337" s="876"/>
      <c r="D337" s="876"/>
      <c r="E337" s="384"/>
      <c r="S337" s="294"/>
      <c r="U337" s="369">
        <v>280</v>
      </c>
      <c r="V337" s="876"/>
      <c r="W337" s="876"/>
      <c r="X337" s="384"/>
      <c r="AL337" s="294"/>
    </row>
    <row r="338" spans="2:38">
      <c r="B338" s="369">
        <v>281</v>
      </c>
      <c r="C338" s="876"/>
      <c r="D338" s="876"/>
      <c r="E338" s="384"/>
      <c r="S338" s="294"/>
      <c r="U338" s="369">
        <v>281</v>
      </c>
      <c r="V338" s="876"/>
      <c r="W338" s="876"/>
      <c r="X338" s="384"/>
      <c r="AL338" s="294"/>
    </row>
    <row r="339" spans="2:38">
      <c r="B339" s="369">
        <v>282</v>
      </c>
      <c r="C339" s="876"/>
      <c r="D339" s="876"/>
      <c r="E339" s="384"/>
      <c r="S339" s="294"/>
      <c r="U339" s="369">
        <v>282</v>
      </c>
      <c r="V339" s="876"/>
      <c r="W339" s="876"/>
      <c r="X339" s="384"/>
      <c r="AL339" s="294"/>
    </row>
    <row r="340" spans="2:38">
      <c r="B340" s="369">
        <v>283</v>
      </c>
      <c r="C340" s="876"/>
      <c r="D340" s="876"/>
      <c r="E340" s="384"/>
      <c r="S340" s="294"/>
      <c r="U340" s="369">
        <v>283</v>
      </c>
      <c r="V340" s="876"/>
      <c r="W340" s="876"/>
      <c r="X340" s="384"/>
      <c r="AL340" s="294"/>
    </row>
    <row r="341" spans="2:38">
      <c r="B341" s="369">
        <v>284</v>
      </c>
      <c r="C341" s="876"/>
      <c r="D341" s="876"/>
      <c r="E341" s="384"/>
      <c r="S341" s="294"/>
      <c r="U341" s="369">
        <v>284</v>
      </c>
      <c r="V341" s="876"/>
      <c r="W341" s="876"/>
      <c r="X341" s="384"/>
      <c r="AL341" s="294"/>
    </row>
    <row r="342" spans="2:38">
      <c r="B342" s="369">
        <v>285</v>
      </c>
      <c r="C342" s="876"/>
      <c r="D342" s="876"/>
      <c r="E342" s="384"/>
      <c r="S342" s="294"/>
      <c r="U342" s="369">
        <v>285</v>
      </c>
      <c r="V342" s="876"/>
      <c r="W342" s="876"/>
      <c r="X342" s="384"/>
      <c r="AL342" s="294"/>
    </row>
    <row r="343" spans="2:38">
      <c r="B343" s="369">
        <v>286</v>
      </c>
      <c r="C343" s="876"/>
      <c r="D343" s="876"/>
      <c r="E343" s="384"/>
      <c r="S343" s="294"/>
      <c r="U343" s="369">
        <v>286</v>
      </c>
      <c r="V343" s="876"/>
      <c r="W343" s="876"/>
      <c r="X343" s="384"/>
      <c r="AL343" s="294"/>
    </row>
    <row r="344" spans="2:38">
      <c r="B344" s="369">
        <v>287</v>
      </c>
      <c r="C344" s="876"/>
      <c r="D344" s="876"/>
      <c r="E344" s="384"/>
      <c r="S344" s="294"/>
      <c r="U344" s="369">
        <v>287</v>
      </c>
      <c r="V344" s="876"/>
      <c r="W344" s="876"/>
      <c r="X344" s="384"/>
      <c r="AL344" s="294"/>
    </row>
    <row r="345" spans="2:38">
      <c r="B345" s="369">
        <v>288</v>
      </c>
      <c r="C345" s="876"/>
      <c r="D345" s="876"/>
      <c r="E345" s="384"/>
      <c r="S345" s="294"/>
      <c r="U345" s="369">
        <v>288</v>
      </c>
      <c r="V345" s="876"/>
      <c r="W345" s="876"/>
      <c r="X345" s="384"/>
      <c r="AL345" s="294"/>
    </row>
    <row r="346" spans="2:38">
      <c r="B346" s="369">
        <v>289</v>
      </c>
      <c r="C346" s="876"/>
      <c r="D346" s="876"/>
      <c r="E346" s="384"/>
      <c r="S346" s="294"/>
      <c r="U346" s="369">
        <v>289</v>
      </c>
      <c r="V346" s="876"/>
      <c r="W346" s="876"/>
      <c r="X346" s="384"/>
      <c r="AL346" s="294"/>
    </row>
    <row r="347" spans="2:38">
      <c r="B347" s="369">
        <v>290</v>
      </c>
      <c r="C347" s="876"/>
      <c r="D347" s="876"/>
      <c r="E347" s="384"/>
      <c r="S347" s="294"/>
      <c r="U347" s="369">
        <v>290</v>
      </c>
      <c r="V347" s="876"/>
      <c r="W347" s="876"/>
      <c r="X347" s="384"/>
      <c r="AL347" s="294"/>
    </row>
    <row r="348" spans="2:38">
      <c r="B348" s="369">
        <v>291</v>
      </c>
      <c r="C348" s="876"/>
      <c r="D348" s="876"/>
      <c r="E348" s="384"/>
      <c r="S348" s="294"/>
      <c r="U348" s="369">
        <v>291</v>
      </c>
      <c r="V348" s="876"/>
      <c r="W348" s="876"/>
      <c r="X348" s="384"/>
      <c r="AL348" s="294"/>
    </row>
    <row r="349" spans="2:38">
      <c r="B349" s="369">
        <v>292</v>
      </c>
      <c r="C349" s="876"/>
      <c r="D349" s="876"/>
      <c r="E349" s="384"/>
      <c r="S349" s="294"/>
      <c r="U349" s="369">
        <v>292</v>
      </c>
      <c r="V349" s="876"/>
      <c r="W349" s="876"/>
      <c r="X349" s="384"/>
      <c r="AL349" s="294"/>
    </row>
    <row r="350" spans="2:38">
      <c r="B350" s="369">
        <v>293</v>
      </c>
      <c r="C350" s="876"/>
      <c r="D350" s="876"/>
      <c r="E350" s="384"/>
      <c r="S350" s="294"/>
      <c r="U350" s="369">
        <v>293</v>
      </c>
      <c r="V350" s="876"/>
      <c r="W350" s="876"/>
      <c r="X350" s="384"/>
      <c r="AL350" s="294"/>
    </row>
    <row r="351" spans="2:38">
      <c r="B351" s="369">
        <v>294</v>
      </c>
      <c r="C351" s="876"/>
      <c r="D351" s="876"/>
      <c r="E351" s="384"/>
      <c r="S351" s="294"/>
      <c r="U351" s="369">
        <v>294</v>
      </c>
      <c r="V351" s="876"/>
      <c r="W351" s="876"/>
      <c r="X351" s="384"/>
      <c r="AL351" s="294"/>
    </row>
    <row r="352" spans="2:38">
      <c r="B352" s="369">
        <v>295</v>
      </c>
      <c r="C352" s="876"/>
      <c r="D352" s="876"/>
      <c r="E352" s="384"/>
      <c r="S352" s="294"/>
      <c r="U352" s="369">
        <v>295</v>
      </c>
      <c r="V352" s="876"/>
      <c r="W352" s="876"/>
      <c r="X352" s="384"/>
      <c r="AL352" s="294"/>
    </row>
    <row r="353" spans="1:38">
      <c r="B353" s="369">
        <v>296</v>
      </c>
      <c r="C353" s="876"/>
      <c r="D353" s="876"/>
      <c r="E353" s="384"/>
      <c r="S353" s="294"/>
      <c r="U353" s="369">
        <v>296</v>
      </c>
      <c r="V353" s="876"/>
      <c r="W353" s="876"/>
      <c r="X353" s="384"/>
      <c r="AL353" s="294"/>
    </row>
    <row r="354" spans="1:38">
      <c r="B354" s="369">
        <v>297</v>
      </c>
      <c r="C354" s="876"/>
      <c r="D354" s="876"/>
      <c r="E354" s="384"/>
      <c r="S354" s="294"/>
      <c r="U354" s="369">
        <v>297</v>
      </c>
      <c r="V354" s="876"/>
      <c r="W354" s="876"/>
      <c r="X354" s="384"/>
      <c r="AL354" s="294"/>
    </row>
    <row r="355" spans="1:38">
      <c r="B355" s="369">
        <v>298</v>
      </c>
      <c r="C355" s="876"/>
      <c r="D355" s="876"/>
      <c r="E355" s="384"/>
      <c r="S355" s="294"/>
      <c r="U355" s="369">
        <v>298</v>
      </c>
      <c r="V355" s="876"/>
      <c r="W355" s="876"/>
      <c r="X355" s="384"/>
      <c r="AL355" s="294"/>
    </row>
    <row r="356" spans="1:38">
      <c r="B356" s="369">
        <v>299</v>
      </c>
      <c r="C356" s="876"/>
      <c r="D356" s="876"/>
      <c r="E356" s="384"/>
      <c r="S356" s="294"/>
      <c r="U356" s="369">
        <v>299</v>
      </c>
      <c r="V356" s="876"/>
      <c r="W356" s="876"/>
      <c r="X356" s="384"/>
      <c r="AL356" s="294"/>
    </row>
    <row r="357" spans="1:38">
      <c r="B357" s="369">
        <v>300</v>
      </c>
      <c r="C357" s="876"/>
      <c r="D357" s="876"/>
      <c r="E357" s="384"/>
      <c r="S357" s="294"/>
      <c r="U357" s="369">
        <v>300</v>
      </c>
      <c r="V357" s="876"/>
      <c r="W357" s="876"/>
      <c r="X357" s="384"/>
      <c r="AL357" s="294"/>
    </row>
    <row r="358" spans="1:38">
      <c r="A358" s="28"/>
      <c r="B358" s="28"/>
      <c r="C358" s="28"/>
      <c r="D358" s="28"/>
      <c r="E358" s="28"/>
      <c r="F358" s="28"/>
      <c r="G358" s="28"/>
      <c r="H358" s="28"/>
      <c r="I358" s="28"/>
      <c r="J358" s="28"/>
      <c r="K358" s="28"/>
      <c r="L358" s="28"/>
      <c r="M358" s="28"/>
      <c r="N358" s="28"/>
      <c r="O358" s="28"/>
      <c r="P358" s="28"/>
      <c r="Q358" s="28"/>
      <c r="R358" s="28"/>
      <c r="S358" s="301"/>
      <c r="T358" s="28"/>
      <c r="U358" s="28"/>
      <c r="V358" s="28"/>
      <c r="W358" s="28"/>
      <c r="X358" s="28"/>
      <c r="Y358" s="28"/>
      <c r="Z358" s="28"/>
      <c r="AA358" s="28"/>
      <c r="AB358" s="28"/>
      <c r="AC358" s="28"/>
      <c r="AD358" s="28"/>
      <c r="AE358" s="28"/>
      <c r="AF358" s="28"/>
      <c r="AG358" s="28"/>
      <c r="AH358" s="28"/>
      <c r="AI358" s="28"/>
      <c r="AJ358" s="28"/>
      <c r="AK358" s="28"/>
      <c r="AL358" s="30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zoomScale="140" zoomScaleNormal="100" zoomScalePageLayoutView="140" workbookViewId="0">
      <selection activeCell="F35" sqref="F35"/>
    </sheetView>
  </sheetViews>
  <sheetFormatPr baseColWidth="10" defaultColWidth="8.88671875" defaultRowHeight="13.2"/>
  <cols>
    <col min="1" max="1" width="4.21875" style="508" customWidth="1"/>
    <col min="2" max="2" width="21.44140625" style="508" customWidth="1"/>
    <col min="3" max="3" width="37.21875" style="508" customWidth="1"/>
    <col min="4" max="4" width="36.109375" style="508" customWidth="1"/>
    <col min="5" max="5" width="20" style="508" customWidth="1"/>
    <col min="6" max="6" width="7.44140625" style="508" customWidth="1"/>
    <col min="7" max="7" width="9.109375" style="508" customWidth="1"/>
    <col min="8" max="8" width="7.44140625" style="508" customWidth="1"/>
    <col min="9" max="9" width="6.109375" style="508" customWidth="1"/>
    <col min="10" max="1025" width="11.44140625" style="508" customWidth="1"/>
  </cols>
  <sheetData>
    <row r="1" spans="2:29" ht="15.6">
      <c r="B1" s="509" t="s">
        <v>125</v>
      </c>
      <c r="C1" s="509"/>
    </row>
    <row r="2" spans="2:29" ht="15.6">
      <c r="B2" s="509"/>
      <c r="C2" s="509"/>
      <c r="I2" s="42"/>
      <c r="J2" s="42"/>
    </row>
    <row r="3" spans="2:29">
      <c r="B3" s="877" t="s">
        <v>551</v>
      </c>
      <c r="C3" s="877"/>
      <c r="D3" s="510" t="str">
        <f>IF(OR(AND(E24="PASS",B11="PASS",C15="Yes",'Cover Sheet'!D17:J17="Internal Combustion"),AND(E39="PASS",E32="PASS",B11="PASS",C15="Yes",'Cover Sheet'!D17:J17="Electric Vehicle")),"PASS","FAIL")</f>
        <v>FAIL</v>
      </c>
      <c r="E3" s="511"/>
      <c r="F3" s="878"/>
      <c r="G3" s="878"/>
      <c r="H3" s="63" t="s">
        <v>259</v>
      </c>
      <c r="I3" s="512"/>
      <c r="J3" s="513"/>
      <c r="K3" s="513"/>
      <c r="L3" s="513"/>
      <c r="M3" s="513"/>
      <c r="N3" s="513"/>
      <c r="O3" s="513"/>
      <c r="P3" s="514"/>
      <c r="Q3" s="514"/>
      <c r="R3" s="514"/>
      <c r="S3" s="514"/>
      <c r="T3" s="514"/>
      <c r="U3" s="514"/>
      <c r="V3" s="514"/>
      <c r="W3" s="514"/>
      <c r="X3" s="514"/>
      <c r="Y3" s="514"/>
      <c r="Z3" s="514"/>
      <c r="AA3" s="514"/>
      <c r="AB3" s="514"/>
      <c r="AC3" s="514"/>
    </row>
    <row r="4" spans="2:29">
      <c r="B4" s="515"/>
      <c r="C4" s="515"/>
      <c r="D4" s="516"/>
      <c r="E4" s="511"/>
      <c r="F4" s="512"/>
      <c r="G4" s="512"/>
      <c r="H4" s="63"/>
      <c r="I4" s="512"/>
      <c r="J4" s="513"/>
      <c r="K4" s="513"/>
      <c r="L4" s="513"/>
      <c r="M4" s="513"/>
      <c r="N4" s="513"/>
      <c r="O4" s="513"/>
      <c r="P4" s="514"/>
      <c r="Q4" s="514"/>
      <c r="R4" s="514"/>
      <c r="S4" s="514"/>
      <c r="T4" s="514"/>
      <c r="U4" s="514"/>
      <c r="V4" s="514"/>
      <c r="W4" s="514"/>
      <c r="X4" s="514"/>
      <c r="Y4" s="514"/>
      <c r="Z4" s="514"/>
      <c r="AA4" s="514"/>
      <c r="AB4" s="514"/>
      <c r="AC4" s="514"/>
    </row>
    <row r="5" spans="2:29">
      <c r="B5" s="517"/>
      <c r="C5" s="518" t="s">
        <v>552</v>
      </c>
      <c r="D5" s="519" t="s">
        <v>553</v>
      </c>
      <c r="E5" s="520" t="s">
        <v>554</v>
      </c>
      <c r="F5" s="512"/>
      <c r="G5" s="512"/>
      <c r="H5" s="63"/>
      <c r="I5" s="512"/>
      <c r="J5" s="513"/>
      <c r="K5" s="513"/>
      <c r="L5" s="513"/>
      <c r="M5" s="513"/>
      <c r="N5" s="513"/>
      <c r="O5" s="513"/>
      <c r="P5" s="514"/>
      <c r="Q5" s="514"/>
      <c r="R5" s="514"/>
      <c r="S5" s="514"/>
      <c r="T5" s="514"/>
      <c r="U5" s="514"/>
      <c r="V5" s="514"/>
      <c r="W5" s="514"/>
      <c r="X5" s="514"/>
      <c r="Y5" s="514"/>
      <c r="Z5" s="514"/>
      <c r="AA5" s="514"/>
      <c r="AB5" s="514"/>
      <c r="AC5" s="514"/>
    </row>
    <row r="6" spans="2:29" ht="15" customHeight="1">
      <c r="B6" s="879" t="s">
        <v>555</v>
      </c>
      <c r="C6" s="521"/>
      <c r="D6" s="522"/>
      <c r="E6" s="523"/>
      <c r="F6" s="512"/>
      <c r="G6" s="512"/>
      <c r="H6" s="63"/>
      <c r="I6" s="512"/>
      <c r="J6" s="513"/>
      <c r="K6" s="513"/>
      <c r="L6" s="513"/>
      <c r="M6" s="513"/>
      <c r="N6" s="513"/>
      <c r="O6" s="513"/>
      <c r="P6" s="514"/>
      <c r="Q6" s="514"/>
      <c r="R6" s="514"/>
      <c r="S6" s="514"/>
      <c r="T6" s="514"/>
      <c r="U6" s="514"/>
      <c r="V6" s="514"/>
      <c r="W6" s="514"/>
      <c r="X6" s="514"/>
      <c r="Y6" s="514"/>
      <c r="Z6" s="514"/>
      <c r="AA6" s="514"/>
      <c r="AB6" s="514"/>
      <c r="AC6" s="514"/>
    </row>
    <row r="7" spans="2:29" ht="18.75" customHeight="1">
      <c r="B7" s="879"/>
      <c r="C7" s="524" t="s">
        <v>556</v>
      </c>
      <c r="D7" s="525" t="s">
        <v>905</v>
      </c>
      <c r="E7" s="526" t="s">
        <v>134</v>
      </c>
      <c r="F7" s="527"/>
      <c r="G7" s="527"/>
      <c r="H7" s="527"/>
      <c r="I7" s="527"/>
      <c r="J7" s="513"/>
      <c r="K7" s="513"/>
      <c r="L7" s="513"/>
      <c r="M7" s="513"/>
      <c r="N7" s="513"/>
      <c r="O7" s="513"/>
      <c r="P7" s="514"/>
      <c r="Q7" s="514"/>
      <c r="R7" s="514"/>
      <c r="S7" s="514"/>
      <c r="T7" s="514"/>
      <c r="U7" s="514"/>
      <c r="V7" s="514"/>
      <c r="W7" s="514"/>
      <c r="X7" s="514"/>
      <c r="Y7" s="514"/>
      <c r="Z7" s="514"/>
      <c r="AA7" s="514"/>
      <c r="AB7" s="514"/>
      <c r="AC7" s="514"/>
    </row>
    <row r="8" spans="2:29" ht="30" customHeight="1">
      <c r="B8" s="879"/>
      <c r="C8" s="528" t="s">
        <v>557</v>
      </c>
      <c r="D8" s="529">
        <v>10</v>
      </c>
      <c r="E8" s="530" t="s">
        <v>134</v>
      </c>
      <c r="F8" s="512"/>
      <c r="G8" s="512"/>
      <c r="H8" s="63"/>
      <c r="I8" s="512"/>
      <c r="J8" s="513"/>
      <c r="K8" s="513"/>
      <c r="L8" s="513"/>
      <c r="M8" s="513"/>
      <c r="N8" s="513"/>
      <c r="O8" s="513"/>
      <c r="P8" s="514"/>
      <c r="Q8" s="514"/>
      <c r="R8" s="514"/>
      <c r="S8" s="514"/>
      <c r="T8" s="514"/>
      <c r="U8" s="514"/>
      <c r="V8" s="514"/>
      <c r="W8" s="514"/>
      <c r="X8" s="514"/>
      <c r="Y8" s="514"/>
      <c r="Z8" s="514"/>
      <c r="AA8" s="514"/>
      <c r="AB8" s="514"/>
      <c r="AC8" s="514"/>
    </row>
    <row r="9" spans="2:29" ht="18" customHeight="1">
      <c r="B9" s="879"/>
      <c r="C9" s="531" t="s">
        <v>558</v>
      </c>
      <c r="D9" s="532" t="s">
        <v>906</v>
      </c>
      <c r="E9" s="533" t="s">
        <v>134</v>
      </c>
      <c r="F9" s="512"/>
      <c r="G9" s="512"/>
      <c r="H9" s="63"/>
      <c r="I9" s="512"/>
      <c r="J9" s="513"/>
      <c r="K9" s="513"/>
      <c r="L9" s="513"/>
      <c r="M9" s="513"/>
      <c r="N9" s="513"/>
      <c r="O9" s="513"/>
      <c r="P9" s="514"/>
      <c r="Q9" s="514"/>
      <c r="R9" s="514"/>
      <c r="S9" s="514"/>
      <c r="T9" s="514"/>
      <c r="U9" s="514"/>
      <c r="V9" s="514"/>
      <c r="W9" s="514"/>
      <c r="X9" s="514"/>
      <c r="Y9" s="514"/>
      <c r="Z9" s="514"/>
      <c r="AA9" s="514"/>
      <c r="AB9" s="514"/>
      <c r="AC9" s="514"/>
    </row>
    <row r="10" spans="2:29" ht="15" customHeight="1">
      <c r="B10" s="879"/>
      <c r="C10" s="534"/>
      <c r="D10" s="535"/>
      <c r="E10" s="536"/>
      <c r="F10" s="512"/>
      <c r="G10" s="512"/>
      <c r="H10" s="63"/>
      <c r="I10" s="512"/>
      <c r="J10" s="513"/>
      <c r="K10" s="513"/>
      <c r="L10" s="513"/>
      <c r="M10" s="513"/>
      <c r="N10" s="513"/>
      <c r="O10" s="513"/>
      <c r="P10" s="514"/>
      <c r="Q10" s="514"/>
      <c r="R10" s="514"/>
      <c r="S10" s="514"/>
      <c r="T10" s="514"/>
      <c r="U10" s="514"/>
      <c r="V10" s="514"/>
      <c r="W10" s="514"/>
      <c r="X10" s="514"/>
      <c r="Y10" s="514"/>
      <c r="Z10" s="514"/>
      <c r="AA10" s="514"/>
      <c r="AB10" s="514"/>
      <c r="AC10" s="514"/>
    </row>
    <row r="11" spans="2:29" ht="25.5" customHeight="1">
      <c r="B11" s="537" t="str">
        <f>IF(AND(E7="Yes",E8="yes",E9="yes",NOT(ISBLANK(D7)),NOT(ISBLANK(D9)),NOT(AND(D7="No direct contact",D9="8mm heat insulation with reflective layer")),D8&gt;=25),"PASS","FAIL")</f>
        <v>FAIL</v>
      </c>
      <c r="C11" s="880" t="str">
        <f>IF(ISBLANK(D8),"",IF(D8&lt;25,"Insufficient air gap, check design",IF((AND(D7="No direct contact",D9="8mm heat insulation with reflective layer")),"Conduction &amp; Radiation insulation do not match, check input","")))</f>
        <v>Insufficient air gap, check design</v>
      </c>
      <c r="D11" s="880"/>
      <c r="E11" s="880"/>
      <c r="F11" s="512"/>
      <c r="G11" s="512"/>
      <c r="H11" s="63"/>
      <c r="I11" s="512"/>
      <c r="J11" s="513"/>
      <c r="K11" s="513"/>
      <c r="L11" s="513"/>
      <c r="M11" s="513"/>
      <c r="N11" s="513"/>
      <c r="O11" s="513"/>
      <c r="P11" s="514"/>
      <c r="Q11" s="514"/>
      <c r="R11" s="514"/>
      <c r="S11" s="514"/>
      <c r="T11" s="514"/>
      <c r="U11" s="514"/>
      <c r="V11" s="514"/>
      <c r="W11" s="514"/>
      <c r="X11" s="514"/>
      <c r="Y11" s="514"/>
      <c r="Z11" s="514"/>
      <c r="AA11" s="514"/>
      <c r="AB11" s="514"/>
      <c r="AC11" s="514"/>
    </row>
    <row r="12" spans="2:29">
      <c r="B12" s="538"/>
      <c r="C12" s="538"/>
      <c r="D12" s="539"/>
      <c r="E12" s="511"/>
      <c r="F12" s="512"/>
      <c r="G12" s="512"/>
      <c r="H12" s="63"/>
      <c r="I12" s="512"/>
      <c r="J12" s="513"/>
      <c r="K12" s="513"/>
      <c r="L12" s="513"/>
      <c r="M12" s="513"/>
      <c r="N12" s="513"/>
      <c r="O12" s="513"/>
      <c r="P12" s="514"/>
      <c r="Q12" s="514"/>
      <c r="R12" s="514"/>
      <c r="S12" s="514"/>
      <c r="T12" s="514"/>
      <c r="U12" s="514"/>
      <c r="V12" s="514"/>
      <c r="W12" s="514"/>
      <c r="X12" s="514"/>
      <c r="Y12" s="514"/>
      <c r="Z12" s="514"/>
      <c r="AA12" s="514"/>
      <c r="AB12" s="514"/>
      <c r="AC12" s="514"/>
    </row>
    <row r="13" spans="2:29">
      <c r="B13" s="538"/>
      <c r="C13" s="538"/>
      <c r="E13" s="511"/>
      <c r="F13" s="512"/>
      <c r="G13" s="512"/>
      <c r="H13" s="63"/>
      <c r="I13" s="512"/>
      <c r="J13" s="513"/>
      <c r="K13" s="513"/>
      <c r="L13" s="513"/>
      <c r="M13" s="513"/>
      <c r="N13" s="513"/>
      <c r="O13" s="513"/>
      <c r="P13" s="514"/>
      <c r="Q13" s="514"/>
      <c r="R13" s="514"/>
      <c r="S13" s="514"/>
      <c r="T13" s="514"/>
      <c r="U13" s="514"/>
      <c r="V13" s="514"/>
      <c r="W13" s="514"/>
      <c r="X13" s="514"/>
      <c r="Y13" s="514"/>
      <c r="Z13" s="514"/>
      <c r="AA13" s="514"/>
      <c r="AB13" s="514"/>
      <c r="AC13" s="514"/>
    </row>
    <row r="14" spans="2:29" ht="26.4">
      <c r="B14" s="540" t="s">
        <v>559</v>
      </c>
      <c r="C14" s="541" t="s">
        <v>907</v>
      </c>
      <c r="D14" s="539"/>
      <c r="E14" s="511"/>
      <c r="F14" s="512"/>
      <c r="G14" s="512"/>
      <c r="H14" s="63"/>
      <c r="I14" s="512"/>
      <c r="J14" s="513"/>
      <c r="K14" s="513"/>
      <c r="L14" s="513"/>
      <c r="M14" s="513"/>
      <c r="N14" s="513"/>
      <c r="O14" s="513"/>
      <c r="P14" s="514"/>
      <c r="Q14" s="514"/>
      <c r="R14" s="514"/>
      <c r="S14" s="514"/>
      <c r="T14" s="514"/>
      <c r="U14" s="514"/>
      <c r="V14" s="514"/>
      <c r="W14" s="514"/>
      <c r="X14" s="514"/>
      <c r="Y14" s="514"/>
      <c r="Z14" s="514"/>
      <c r="AA14" s="514"/>
      <c r="AB14" s="514"/>
      <c r="AC14" s="514"/>
    </row>
    <row r="15" spans="2:29">
      <c r="B15" s="542" t="s">
        <v>560</v>
      </c>
      <c r="C15" s="533" t="s">
        <v>134</v>
      </c>
      <c r="D15" s="539"/>
      <c r="E15" s="511"/>
      <c r="F15" s="512"/>
      <c r="G15" s="512"/>
      <c r="H15" s="63"/>
      <c r="I15" s="512"/>
      <c r="J15" s="513"/>
      <c r="K15" s="513"/>
      <c r="L15" s="513"/>
      <c r="M15" s="513"/>
      <c r="N15" s="513"/>
      <c r="O15" s="513"/>
      <c r="P15" s="514"/>
      <c r="Q15" s="514"/>
      <c r="R15" s="514"/>
      <c r="S15" s="514"/>
      <c r="T15" s="514"/>
      <c r="U15" s="514"/>
      <c r="V15" s="514"/>
      <c r="W15" s="514"/>
      <c r="X15" s="514"/>
      <c r="Y15" s="514"/>
      <c r="Z15" s="514"/>
      <c r="AA15" s="514"/>
      <c r="AB15" s="514"/>
      <c r="AC15" s="514"/>
    </row>
    <row r="16" spans="2:29">
      <c r="B16" s="538"/>
      <c r="C16" s="538"/>
      <c r="D16" s="539"/>
      <c r="E16" s="511"/>
      <c r="F16" s="512"/>
      <c r="G16" s="512"/>
      <c r="H16" s="63"/>
      <c r="I16" s="512"/>
      <c r="J16" s="513"/>
      <c r="K16" s="513"/>
      <c r="L16" s="513"/>
      <c r="M16" s="513"/>
      <c r="N16" s="513"/>
      <c r="O16" s="513"/>
      <c r="P16" s="514"/>
      <c r="Q16" s="514"/>
      <c r="R16" s="514"/>
      <c r="S16" s="514"/>
      <c r="T16" s="514"/>
      <c r="U16" s="514"/>
      <c r="V16" s="514"/>
      <c r="W16" s="514"/>
      <c r="X16" s="514"/>
      <c r="Y16" s="514"/>
      <c r="Z16" s="514"/>
      <c r="AA16" s="514"/>
      <c r="AB16" s="514"/>
      <c r="AC16" s="514"/>
    </row>
    <row r="17" spans="2:29">
      <c r="B17" s="543"/>
      <c r="C17" s="518" t="s">
        <v>561</v>
      </c>
      <c r="D17" s="544" t="s">
        <v>562</v>
      </c>
      <c r="E17" s="545"/>
      <c r="F17" s="546"/>
      <c r="G17" s="513"/>
      <c r="H17" s="513"/>
      <c r="I17" s="513"/>
      <c r="J17" s="513"/>
      <c r="K17" s="513"/>
      <c r="L17" s="513"/>
      <c r="M17" s="513"/>
      <c r="N17" s="513"/>
      <c r="O17" s="513"/>
      <c r="P17" s="514"/>
      <c r="Q17" s="514"/>
      <c r="R17" s="514"/>
      <c r="S17" s="514"/>
      <c r="T17" s="514"/>
      <c r="U17" s="514"/>
      <c r="V17" s="514"/>
      <c r="W17" s="514"/>
      <c r="X17" s="514"/>
      <c r="Y17" s="514"/>
      <c r="Z17" s="514"/>
      <c r="AA17" s="514"/>
      <c r="AB17" s="514"/>
      <c r="AC17" s="514"/>
    </row>
    <row r="18" spans="2:29" ht="12.75" customHeight="1">
      <c r="B18" s="547"/>
      <c r="C18" s="881"/>
      <c r="D18" s="882"/>
      <c r="E18" s="548"/>
      <c r="F18" s="549"/>
      <c r="G18" s="550"/>
      <c r="H18" s="551"/>
      <c r="I18" s="550"/>
      <c r="J18" s="513"/>
      <c r="K18" s="513"/>
      <c r="L18" s="513"/>
      <c r="M18" s="513"/>
      <c r="N18" s="513"/>
      <c r="O18" s="513"/>
      <c r="P18" s="514"/>
      <c r="Q18" s="514"/>
      <c r="R18" s="514"/>
      <c r="S18" s="514"/>
      <c r="T18" s="514"/>
      <c r="U18" s="514"/>
      <c r="V18" s="514"/>
      <c r="W18" s="514"/>
      <c r="X18" s="514"/>
      <c r="Y18" s="514"/>
      <c r="Z18" s="514"/>
      <c r="AA18" s="514"/>
      <c r="AB18" s="514"/>
      <c r="AC18" s="514"/>
    </row>
    <row r="19" spans="2:29" ht="12.75" customHeight="1">
      <c r="B19" s="547"/>
      <c r="C19" s="881"/>
      <c r="D19" s="882"/>
      <c r="E19" s="548"/>
      <c r="F19" s="549"/>
      <c r="G19" s="550"/>
      <c r="H19" s="551"/>
      <c r="I19" s="550"/>
      <c r="J19" s="513"/>
      <c r="K19" s="513"/>
      <c r="L19" s="513"/>
      <c r="M19" s="513"/>
      <c r="N19" s="513"/>
      <c r="O19" s="513"/>
      <c r="P19" s="514"/>
      <c r="Q19" s="514"/>
      <c r="R19" s="514"/>
      <c r="S19" s="514"/>
      <c r="T19" s="514"/>
      <c r="U19" s="514"/>
      <c r="V19" s="514"/>
      <c r="W19" s="514"/>
      <c r="X19" s="514"/>
      <c r="Y19" s="514"/>
      <c r="Z19" s="514"/>
      <c r="AA19" s="514"/>
      <c r="AB19" s="514"/>
      <c r="AC19" s="514"/>
    </row>
    <row r="20" spans="2:29" ht="12.75" customHeight="1">
      <c r="B20" s="547"/>
      <c r="C20" s="881"/>
      <c r="D20" s="882"/>
      <c r="E20" s="548"/>
      <c r="F20" s="513"/>
      <c r="G20" s="550"/>
      <c r="H20" s="513"/>
      <c r="I20" s="550"/>
      <c r="J20" s="513"/>
      <c r="K20" s="513"/>
      <c r="L20" s="513"/>
      <c r="M20" s="513"/>
      <c r="N20" s="513"/>
      <c r="O20" s="513"/>
      <c r="P20" s="514"/>
      <c r="Q20" s="514"/>
      <c r="R20" s="514"/>
      <c r="S20" s="514"/>
      <c r="T20" s="514"/>
      <c r="U20" s="514"/>
      <c r="V20" s="514"/>
      <c r="W20" s="514"/>
      <c r="X20" s="514"/>
      <c r="Y20" s="514"/>
      <c r="Z20" s="514"/>
      <c r="AA20" s="514"/>
      <c r="AB20" s="514"/>
      <c r="AC20" s="514"/>
    </row>
    <row r="21" spans="2:29" ht="13.8">
      <c r="B21" s="552" t="s">
        <v>563</v>
      </c>
      <c r="C21" s="881"/>
      <c r="D21" s="882"/>
      <c r="E21" s="548"/>
      <c r="G21" s="553"/>
      <c r="H21" s="513"/>
      <c r="I21" s="553"/>
      <c r="J21" s="513"/>
      <c r="K21" s="513"/>
      <c r="L21" s="513"/>
      <c r="M21" s="513"/>
      <c r="N21" s="513"/>
      <c r="O21" s="513"/>
      <c r="P21" s="514"/>
      <c r="Q21" s="514"/>
      <c r="R21" s="514"/>
      <c r="S21" s="514"/>
      <c r="T21" s="514"/>
      <c r="U21" s="514"/>
      <c r="V21" s="514"/>
      <c r="W21" s="514"/>
      <c r="X21" s="514"/>
      <c r="Y21" s="514"/>
      <c r="Z21" s="514"/>
      <c r="AA21" s="514"/>
      <c r="AB21" s="514"/>
      <c r="AC21" s="514"/>
    </row>
    <row r="22" spans="2:29">
      <c r="B22" s="554"/>
      <c r="C22" s="881"/>
      <c r="D22" s="882"/>
      <c r="E22" s="548"/>
      <c r="F22" s="551"/>
      <c r="G22" s="550"/>
      <c r="H22" s="551"/>
      <c r="I22" s="550"/>
      <c r="J22" s="513"/>
      <c r="K22" s="513"/>
      <c r="L22" s="513"/>
      <c r="M22" s="513"/>
      <c r="N22" s="513"/>
      <c r="O22" s="513"/>
      <c r="P22" s="514"/>
      <c r="Q22" s="514"/>
      <c r="R22" s="514"/>
      <c r="S22" s="514"/>
      <c r="T22" s="514"/>
      <c r="U22" s="514"/>
      <c r="V22" s="514"/>
      <c r="W22" s="514"/>
      <c r="X22" s="514"/>
      <c r="Y22" s="514"/>
      <c r="Z22" s="514"/>
      <c r="AA22" s="514"/>
      <c r="AB22" s="514"/>
      <c r="AC22" s="514"/>
    </row>
    <row r="23" spans="2:29" ht="12.75" customHeight="1">
      <c r="B23" s="547"/>
      <c r="C23" s="555" t="str">
        <f>IF(C14="UL94 V-0","Thickness for UL94-V0 rating in data sheet","")</f>
        <v>Thickness for UL94-V0 rating in data sheet</v>
      </c>
      <c r="D23" s="556"/>
      <c r="E23" s="557" t="str">
        <f>IF(C14&lt;&gt;"UL94 V-0","",IF(OR(D23=0,ISBLANK(D23)),"FAIL","PASS"))</f>
        <v>FAIL</v>
      </c>
      <c r="F23" s="551"/>
      <c r="G23" s="550"/>
      <c r="H23" s="551"/>
      <c r="I23" s="550"/>
      <c r="J23" s="513"/>
      <c r="K23" s="513"/>
      <c r="L23" s="513"/>
      <c r="M23" s="513"/>
      <c r="N23" s="513"/>
      <c r="O23" s="513"/>
      <c r="P23" s="514"/>
      <c r="Q23" s="514"/>
      <c r="R23" s="514"/>
      <c r="S23" s="514"/>
      <c r="T23" s="514"/>
      <c r="U23" s="514"/>
      <c r="V23" s="514"/>
      <c r="W23" s="514"/>
      <c r="X23" s="514"/>
      <c r="Y23" s="514"/>
      <c r="Z23" s="514"/>
      <c r="AA23" s="514"/>
      <c r="AB23" s="514"/>
      <c r="AC23" s="514"/>
    </row>
    <row r="24" spans="2:29" ht="12.75" customHeight="1">
      <c r="B24" s="558"/>
      <c r="C24" s="555" t="s">
        <v>564</v>
      </c>
      <c r="D24" s="556"/>
      <c r="E24" s="557" t="str">
        <f>IF(C14="FAR 25.853(a)(1)(i)",IF(ISBLANK(D24),"FAIL","PASS"),IF(AND(D24&gt;=D23,E23="PASS"),"PASS","FAIL"))</f>
        <v>FAIL</v>
      </c>
      <c r="F24" s="551"/>
      <c r="G24" s="550"/>
      <c r="J24" s="513"/>
      <c r="K24" s="513"/>
      <c r="L24" s="513"/>
      <c r="M24" s="513"/>
      <c r="N24" s="513"/>
      <c r="O24" s="513"/>
      <c r="P24" s="514"/>
      <c r="Q24" s="514"/>
      <c r="R24" s="514"/>
      <c r="S24" s="514"/>
      <c r="T24" s="514"/>
      <c r="U24" s="514"/>
      <c r="V24" s="514"/>
      <c r="W24" s="514"/>
      <c r="X24" s="514"/>
      <c r="Y24" s="514"/>
      <c r="Z24" s="514"/>
      <c r="AA24" s="514"/>
      <c r="AB24" s="514"/>
      <c r="AC24" s="514"/>
    </row>
    <row r="25" spans="2:29">
      <c r="B25" s="559"/>
      <c r="C25" s="560"/>
      <c r="D25" s="561"/>
      <c r="E25" s="562"/>
      <c r="F25" s="551"/>
      <c r="G25" s="550"/>
      <c r="H25" s="551"/>
      <c r="I25" s="550"/>
      <c r="J25" s="513"/>
      <c r="K25" s="513"/>
      <c r="L25" s="513"/>
      <c r="M25" s="513"/>
      <c r="N25" s="513"/>
      <c r="O25" s="513"/>
      <c r="P25" s="514"/>
      <c r="Q25" s="514"/>
      <c r="R25" s="514"/>
      <c r="S25" s="514"/>
      <c r="T25" s="514"/>
      <c r="U25" s="514"/>
      <c r="V25" s="514"/>
      <c r="W25" s="514"/>
      <c r="X25" s="514"/>
      <c r="Y25" s="514"/>
      <c r="Z25" s="514"/>
      <c r="AA25" s="514"/>
      <c r="AB25" s="514"/>
      <c r="AC25" s="514"/>
    </row>
    <row r="26" spans="2:29">
      <c r="B26" s="563"/>
      <c r="C26" s="564" t="s">
        <v>561</v>
      </c>
      <c r="D26" s="565" t="s">
        <v>562</v>
      </c>
      <c r="E26" s="566"/>
      <c r="F26" s="551"/>
      <c r="H26" s="551"/>
      <c r="I26" s="550"/>
      <c r="J26" s="513"/>
      <c r="K26" s="513"/>
      <c r="L26" s="513"/>
      <c r="M26" s="513"/>
      <c r="N26" s="513"/>
      <c r="O26" s="513"/>
      <c r="P26" s="514"/>
      <c r="Q26" s="514"/>
      <c r="R26" s="514"/>
      <c r="S26" s="514"/>
      <c r="T26" s="514"/>
      <c r="U26" s="514"/>
      <c r="V26" s="514"/>
      <c r="W26" s="514"/>
      <c r="X26" s="514"/>
      <c r="Y26" s="514"/>
      <c r="Z26" s="514"/>
      <c r="AA26" s="514"/>
      <c r="AB26" s="514"/>
      <c r="AC26" s="514"/>
    </row>
    <row r="27" spans="2:29" ht="12.75" customHeight="1">
      <c r="B27" s="567"/>
      <c r="C27" s="568" t="s">
        <v>565</v>
      </c>
      <c r="D27" s="883"/>
      <c r="E27" s="884"/>
      <c r="F27" s="551"/>
      <c r="G27" s="550"/>
      <c r="H27" s="551"/>
      <c r="I27" s="550"/>
      <c r="J27" s="513"/>
      <c r="K27" s="513"/>
      <c r="L27" s="513"/>
      <c r="M27" s="513"/>
      <c r="N27" s="513"/>
      <c r="O27" s="513"/>
      <c r="P27" s="514"/>
      <c r="Q27" s="514"/>
      <c r="R27" s="514"/>
      <c r="S27" s="514"/>
      <c r="T27" s="514"/>
      <c r="U27" s="514"/>
      <c r="V27" s="514"/>
      <c r="W27" s="514"/>
      <c r="X27" s="514"/>
      <c r="Y27" s="514"/>
      <c r="Z27" s="514"/>
      <c r="AA27" s="514"/>
      <c r="AB27" s="514"/>
      <c r="AC27" s="514"/>
    </row>
    <row r="28" spans="2:29" ht="13.2" customHeight="1">
      <c r="B28" s="569"/>
      <c r="C28" s="881" t="s">
        <v>566</v>
      </c>
      <c r="D28" s="883"/>
      <c r="E28" s="884"/>
      <c r="F28" s="513"/>
      <c r="G28"/>
      <c r="H28" s="513"/>
      <c r="I28" s="550"/>
      <c r="J28" s="513"/>
      <c r="K28" s="513"/>
      <c r="L28" s="513"/>
      <c r="M28" s="513"/>
      <c r="N28" s="513"/>
      <c r="O28" s="513"/>
      <c r="P28" s="514"/>
      <c r="Q28" s="514"/>
      <c r="R28" s="514"/>
      <c r="S28" s="514"/>
      <c r="T28" s="514"/>
      <c r="U28" s="514"/>
      <c r="V28" s="514"/>
      <c r="W28" s="514"/>
      <c r="X28" s="514"/>
      <c r="Y28" s="514"/>
      <c r="Z28" s="514"/>
      <c r="AA28" s="514"/>
      <c r="AB28" s="514"/>
      <c r="AC28" s="514"/>
    </row>
    <row r="29" spans="2:29">
      <c r="B29" s="569"/>
      <c r="C29" s="881"/>
      <c r="D29" s="883"/>
      <c r="E29" s="884"/>
      <c r="F29" s="513"/>
      <c r="G29" s="550"/>
      <c r="H29" s="513"/>
      <c r="I29" s="550"/>
      <c r="J29" s="513"/>
      <c r="K29" s="513"/>
      <c r="L29" s="513"/>
      <c r="M29" s="513"/>
      <c r="N29" s="513"/>
      <c r="O29" s="513"/>
      <c r="P29" s="514"/>
      <c r="Q29" s="514"/>
      <c r="R29" s="514"/>
      <c r="S29" s="514"/>
      <c r="T29" s="514"/>
      <c r="U29" s="514"/>
      <c r="V29" s="514"/>
      <c r="W29" s="514"/>
      <c r="X29" s="514"/>
      <c r="Y29" s="514"/>
      <c r="Z29" s="514"/>
      <c r="AA29" s="514"/>
      <c r="AB29" s="514"/>
      <c r="AC29" s="514"/>
    </row>
    <row r="30" spans="2:29">
      <c r="B30" s="569"/>
      <c r="C30" s="881"/>
      <c r="D30" s="883"/>
      <c r="E30" s="884"/>
      <c r="F30" s="513"/>
      <c r="G30" s="553"/>
      <c r="H30" s="513"/>
      <c r="I30" s="553"/>
      <c r="J30" s="513"/>
      <c r="K30" s="513"/>
      <c r="L30" s="513"/>
      <c r="M30" s="513"/>
      <c r="N30" s="513"/>
      <c r="O30" s="513"/>
      <c r="P30" s="514"/>
      <c r="Q30" s="514"/>
      <c r="R30" s="514"/>
      <c r="S30" s="514"/>
      <c r="T30" s="514"/>
      <c r="U30" s="514"/>
      <c r="V30" s="514"/>
      <c r="W30" s="514"/>
      <c r="X30" s="514"/>
      <c r="Y30" s="514"/>
      <c r="Z30" s="514"/>
      <c r="AA30" s="514"/>
      <c r="AB30" s="514"/>
      <c r="AC30" s="514"/>
    </row>
    <row r="31" spans="2:29">
      <c r="B31" s="569"/>
      <c r="C31" s="881"/>
      <c r="D31" s="883"/>
      <c r="E31" s="884"/>
      <c r="F31" s="551"/>
      <c r="G31" s="550"/>
      <c r="H31" s="551"/>
      <c r="I31" s="550"/>
      <c r="J31" s="551"/>
      <c r="K31" s="550"/>
      <c r="L31" s="513"/>
      <c r="M31" s="513"/>
      <c r="N31" s="513"/>
      <c r="O31" s="513"/>
      <c r="P31" s="514"/>
      <c r="Q31" s="514"/>
      <c r="R31" s="514"/>
      <c r="S31" s="514"/>
      <c r="T31" s="514"/>
      <c r="U31" s="514"/>
      <c r="V31" s="514"/>
      <c r="W31" s="514"/>
      <c r="X31" s="514"/>
      <c r="Y31" s="514"/>
      <c r="Z31" s="514"/>
      <c r="AA31" s="514"/>
      <c r="AB31" s="514"/>
      <c r="AC31" s="514"/>
    </row>
    <row r="32" spans="2:29">
      <c r="B32" s="569"/>
      <c r="C32" s="508" t="s">
        <v>567</v>
      </c>
      <c r="D32" s="570">
        <v>1</v>
      </c>
      <c r="E32" s="571" t="str">
        <f>IF(D32&gt;=0.5,"PASS","FAIL")</f>
        <v>PASS</v>
      </c>
      <c r="F32" s="551"/>
      <c r="G32" s="550"/>
      <c r="H32" s="551"/>
      <c r="I32" s="550"/>
      <c r="J32" s="513"/>
      <c r="K32" s="513"/>
      <c r="L32" s="513"/>
      <c r="M32" s="513"/>
      <c r="N32" s="513"/>
      <c r="O32" s="513"/>
      <c r="P32" s="514"/>
      <c r="Q32" s="514"/>
      <c r="R32" s="514"/>
      <c r="S32" s="514"/>
      <c r="T32" s="514"/>
      <c r="U32" s="514"/>
      <c r="V32" s="514"/>
      <c r="W32" s="514"/>
      <c r="X32" s="514"/>
      <c r="Y32" s="514"/>
      <c r="Z32" s="514"/>
      <c r="AA32" s="514"/>
      <c r="AB32" s="514"/>
      <c r="AC32" s="514"/>
    </row>
    <row r="33" spans="1:41" ht="13.8">
      <c r="B33" s="552" t="s">
        <v>568</v>
      </c>
      <c r="C33" s="568" t="s">
        <v>569</v>
      </c>
      <c r="D33" s="885"/>
      <c r="E33" s="548"/>
      <c r="F33" s="551"/>
      <c r="G33" s="550"/>
      <c r="H33" s="551"/>
      <c r="I33" s="550"/>
      <c r="J33" s="513"/>
      <c r="K33" s="513"/>
      <c r="L33" s="513"/>
      <c r="M33" s="513"/>
      <c r="N33" s="513"/>
      <c r="O33" s="513"/>
      <c r="P33" s="514"/>
      <c r="Q33" s="514"/>
      <c r="R33" s="514"/>
      <c r="S33" s="514"/>
      <c r="T33" s="514"/>
      <c r="U33" s="514"/>
      <c r="V33" s="514"/>
      <c r="W33" s="514"/>
      <c r="X33" s="514"/>
      <c r="Y33" s="514"/>
      <c r="Z33" s="514"/>
      <c r="AA33" s="514"/>
      <c r="AB33" s="514"/>
      <c r="AC33" s="514"/>
    </row>
    <row r="34" spans="1:41" ht="12.75" customHeight="1">
      <c r="B34" s="554"/>
      <c r="C34" s="881" t="s">
        <v>570</v>
      </c>
      <c r="D34" s="885"/>
      <c r="E34" s="548"/>
      <c r="F34" s="551"/>
      <c r="G34" s="550"/>
      <c r="H34" s="551"/>
      <c r="I34" s="550"/>
      <c r="J34" s="513"/>
      <c r="K34" s="513"/>
      <c r="L34" s="513"/>
      <c r="M34" s="513"/>
      <c r="N34" s="513"/>
      <c r="O34" s="513"/>
      <c r="P34" s="514"/>
      <c r="Q34" s="514"/>
      <c r="R34" s="514"/>
      <c r="S34" s="514"/>
      <c r="T34" s="514"/>
      <c r="U34" s="514"/>
      <c r="V34" s="514"/>
      <c r="W34" s="514"/>
      <c r="X34" s="514"/>
      <c r="Y34" s="514"/>
      <c r="Z34" s="514"/>
      <c r="AA34" s="514"/>
      <c r="AB34" s="514"/>
      <c r="AC34" s="514"/>
    </row>
    <row r="35" spans="1:41">
      <c r="B35" s="569"/>
      <c r="C35" s="881"/>
      <c r="D35" s="885"/>
      <c r="E35" s="548"/>
      <c r="F35" s="551"/>
      <c r="G35" s="550"/>
      <c r="H35" s="551"/>
      <c r="I35" s="550"/>
      <c r="J35" s="513"/>
      <c r="K35" s="513"/>
      <c r="L35" s="513"/>
      <c r="M35" s="513"/>
      <c r="N35" s="513"/>
      <c r="O35" s="513"/>
      <c r="P35" s="514"/>
      <c r="Q35" s="514"/>
      <c r="R35" s="514"/>
      <c r="S35" s="514"/>
      <c r="T35" s="514"/>
      <c r="U35" s="514"/>
      <c r="V35" s="514"/>
      <c r="W35" s="514"/>
      <c r="X35" s="514"/>
      <c r="Y35" s="514"/>
      <c r="Z35" s="514"/>
      <c r="AA35" s="514"/>
      <c r="AB35" s="514"/>
      <c r="AC35" s="514"/>
    </row>
    <row r="36" spans="1:41">
      <c r="B36" s="569"/>
      <c r="C36" s="881"/>
      <c r="D36" s="885"/>
      <c r="E36" s="548"/>
      <c r="F36" s="551"/>
      <c r="G36" s="550"/>
      <c r="H36" s="551"/>
      <c r="I36" s="550"/>
      <c r="J36" s="513"/>
      <c r="K36" s="513"/>
      <c r="L36" s="513"/>
      <c r="M36" s="513"/>
      <c r="N36" s="513"/>
      <c r="O36" s="513"/>
      <c r="P36" s="514"/>
      <c r="Q36" s="514"/>
      <c r="R36" s="514"/>
      <c r="S36" s="514"/>
      <c r="T36" s="514"/>
      <c r="U36" s="514"/>
      <c r="V36" s="514"/>
      <c r="W36" s="514"/>
      <c r="X36" s="514"/>
      <c r="Y36" s="514"/>
      <c r="Z36" s="514"/>
      <c r="AA36" s="514"/>
      <c r="AB36" s="514"/>
      <c r="AC36" s="514"/>
    </row>
    <row r="37" spans="1:41">
      <c r="B37" s="569"/>
      <c r="C37" s="881"/>
      <c r="D37" s="885"/>
      <c r="E37" s="548"/>
      <c r="F37" s="551"/>
      <c r="G37" s="550"/>
      <c r="H37" s="551"/>
      <c r="I37" s="550"/>
      <c r="J37" s="513"/>
      <c r="K37" s="513"/>
      <c r="L37" s="513"/>
      <c r="M37" s="513"/>
      <c r="N37" s="513"/>
      <c r="O37" s="513"/>
      <c r="P37" s="514"/>
      <c r="Q37" s="514"/>
      <c r="R37" s="514"/>
      <c r="S37" s="514"/>
      <c r="T37" s="514"/>
      <c r="U37" s="514"/>
      <c r="V37" s="514"/>
      <c r="W37" s="514"/>
      <c r="X37" s="514"/>
      <c r="Y37" s="514"/>
      <c r="Z37" s="514"/>
      <c r="AA37" s="514"/>
      <c r="AB37" s="514"/>
      <c r="AC37" s="514"/>
    </row>
    <row r="38" spans="1:41">
      <c r="B38" s="569"/>
      <c r="C38" s="555" t="str">
        <f>IF(C14="UL94 V-0","Thickness for UL94-V0 rating in data sheet","")</f>
        <v>Thickness for UL94-V0 rating in data sheet</v>
      </c>
      <c r="D38" s="556">
        <v>0.25</v>
      </c>
      <c r="E38" s="557" t="str">
        <f>IF(C14&lt;&gt;"UL94 V-0","",IF(OR(D38=0,ISBLANK(D38)),"FAIL","PASS"))</f>
        <v>PASS</v>
      </c>
      <c r="F38" s="551"/>
      <c r="G38" s="550"/>
      <c r="H38" s="551"/>
      <c r="I38" s="550"/>
      <c r="J38" s="513"/>
      <c r="K38" s="513"/>
      <c r="L38" s="513"/>
      <c r="M38" s="513"/>
      <c r="N38" s="513"/>
      <c r="O38" s="513"/>
      <c r="P38" s="514"/>
      <c r="Q38" s="514"/>
      <c r="R38" s="514"/>
      <c r="S38" s="514"/>
      <c r="T38" s="514"/>
      <c r="U38" s="514"/>
      <c r="V38" s="514"/>
      <c r="W38" s="514"/>
      <c r="X38" s="514"/>
      <c r="Y38" s="514"/>
      <c r="Z38" s="514"/>
      <c r="AA38" s="514"/>
      <c r="AB38" s="514"/>
      <c r="AC38" s="514"/>
      <c r="AD38" s="513"/>
      <c r="AE38" s="513"/>
      <c r="AF38" s="513"/>
      <c r="AG38" s="513"/>
      <c r="AH38" s="513"/>
      <c r="AI38" s="513"/>
      <c r="AJ38" s="513"/>
      <c r="AK38" s="513"/>
      <c r="AL38" s="513"/>
      <c r="AM38" s="513"/>
      <c r="AN38" s="513"/>
      <c r="AO38" s="513"/>
    </row>
    <row r="39" spans="1:41">
      <c r="B39" s="572"/>
      <c r="C39" s="555" t="s">
        <v>564</v>
      </c>
      <c r="D39" s="556">
        <v>1</v>
      </c>
      <c r="E39" s="557" t="str">
        <f>IF(C14="FAR 25.853(a)(1)(i)",IF(ISBLANK(D39),"FAIL","PASS"),IF(AND(D39&gt;=D38,E38="PASS"),"PASS","FAIL"))</f>
        <v>PASS</v>
      </c>
      <c r="F39" s="551"/>
      <c r="G39" s="550"/>
      <c r="H39" s="551"/>
      <c r="I39" s="550"/>
      <c r="J39" s="513"/>
      <c r="K39" s="513"/>
      <c r="L39" s="513"/>
      <c r="M39" s="513"/>
      <c r="N39" s="513"/>
      <c r="O39" s="513"/>
      <c r="P39" s="514"/>
      <c r="Q39" s="514"/>
      <c r="R39" s="514"/>
      <c r="S39" s="514"/>
      <c r="T39" s="514"/>
      <c r="U39" s="514"/>
      <c r="V39" s="514"/>
      <c r="W39" s="514"/>
      <c r="X39" s="514"/>
      <c r="Y39" s="514"/>
      <c r="Z39" s="514"/>
      <c r="AA39" s="514"/>
      <c r="AB39" s="514"/>
      <c r="AC39" s="514"/>
      <c r="AD39" s="513"/>
      <c r="AE39" s="513"/>
      <c r="AF39" s="513"/>
      <c r="AG39" s="513"/>
      <c r="AH39" s="513"/>
      <c r="AI39" s="513"/>
      <c r="AJ39" s="513"/>
      <c r="AK39" s="513"/>
      <c r="AL39" s="513"/>
      <c r="AM39" s="513"/>
      <c r="AN39" s="513"/>
      <c r="AO39" s="513"/>
    </row>
    <row r="40" spans="1:41">
      <c r="B40" s="886"/>
      <c r="C40" s="886"/>
      <c r="D40" s="886"/>
      <c r="E40" s="886"/>
      <c r="F40" s="551"/>
      <c r="G40" s="550"/>
      <c r="H40" s="551"/>
      <c r="I40" s="550"/>
      <c r="J40" s="551"/>
      <c r="K40" s="550"/>
      <c r="L40" s="513"/>
      <c r="M40" s="513"/>
      <c r="N40" s="513"/>
      <c r="O40" s="513"/>
      <c r="P40" s="514"/>
      <c r="Q40" s="514"/>
      <c r="R40" s="514"/>
      <c r="S40" s="514"/>
      <c r="T40" s="514"/>
      <c r="U40" s="514"/>
      <c r="V40" s="514"/>
      <c r="W40" s="514"/>
      <c r="X40" s="514"/>
      <c r="Y40" s="514"/>
      <c r="Z40" s="514"/>
      <c r="AA40" s="514"/>
      <c r="AB40" s="514"/>
      <c r="AC40" s="514"/>
      <c r="AD40" s="513"/>
      <c r="AE40" s="513"/>
      <c r="AF40" s="513"/>
      <c r="AG40" s="513"/>
      <c r="AH40" s="513"/>
      <c r="AI40" s="513"/>
      <c r="AJ40" s="513"/>
      <c r="AK40" s="513"/>
      <c r="AL40" s="513"/>
      <c r="AM40" s="513"/>
      <c r="AN40" s="513"/>
      <c r="AO40" s="513"/>
    </row>
    <row r="41" spans="1:41" ht="12.75" customHeight="1">
      <c r="B41" s="887" t="s">
        <v>571</v>
      </c>
      <c r="C41" s="887"/>
      <c r="D41" s="887"/>
      <c r="E41" s="887"/>
      <c r="F41" s="513"/>
      <c r="G41" s="513"/>
      <c r="H41" s="513"/>
      <c r="I41" s="513"/>
      <c r="J41" s="513"/>
      <c r="K41" s="513"/>
      <c r="L41" s="513"/>
      <c r="M41" s="513"/>
      <c r="N41" s="513"/>
      <c r="O41" s="513"/>
      <c r="P41" s="514"/>
      <c r="Q41" s="514"/>
      <c r="R41" s="514"/>
      <c r="S41" s="514"/>
      <c r="T41" s="514"/>
      <c r="U41" s="514"/>
      <c r="V41" s="514"/>
      <c r="W41" s="514"/>
      <c r="X41" s="514"/>
      <c r="Y41" s="514"/>
      <c r="Z41" s="514"/>
      <c r="AA41" s="514"/>
      <c r="AB41" s="514"/>
      <c r="AC41" s="514"/>
      <c r="AD41" s="513"/>
      <c r="AE41" s="513"/>
      <c r="AF41" s="513"/>
      <c r="AG41" s="513"/>
      <c r="AH41" s="513"/>
      <c r="AI41" s="513"/>
      <c r="AJ41" s="513"/>
      <c r="AK41" s="513"/>
      <c r="AL41" s="513"/>
      <c r="AM41" s="513"/>
      <c r="AN41" s="513"/>
      <c r="AO41" s="513"/>
    </row>
    <row r="42" spans="1:41">
      <c r="B42" s="887"/>
      <c r="C42" s="887"/>
      <c r="D42" s="887"/>
      <c r="E42" s="887"/>
      <c r="F42" s="513"/>
      <c r="G42" s="513"/>
      <c r="H42" s="513"/>
      <c r="I42" s="513"/>
      <c r="J42" s="513"/>
      <c r="K42" s="513"/>
      <c r="L42" s="513"/>
      <c r="M42" s="513"/>
      <c r="N42" s="513"/>
      <c r="O42" s="513"/>
      <c r="P42" s="514"/>
      <c r="Q42" s="514"/>
      <c r="R42" s="514"/>
      <c r="S42" s="514"/>
      <c r="T42" s="514"/>
      <c r="U42" s="514"/>
      <c r="V42" s="514"/>
      <c r="W42" s="514"/>
      <c r="X42" s="514"/>
      <c r="Y42" s="514"/>
      <c r="Z42" s="514"/>
      <c r="AA42" s="514"/>
      <c r="AB42" s="514"/>
      <c r="AC42" s="514"/>
      <c r="AD42" s="513"/>
      <c r="AE42" s="513"/>
      <c r="AF42" s="513"/>
      <c r="AG42" s="513"/>
      <c r="AH42" s="513"/>
      <c r="AI42" s="513"/>
      <c r="AJ42" s="513"/>
      <c r="AK42" s="513"/>
      <c r="AL42" s="513"/>
      <c r="AM42" s="513"/>
      <c r="AN42" s="513"/>
      <c r="AO42" s="513"/>
    </row>
    <row r="43" spans="1:41" s="573" customFormat="1">
      <c r="A43" s="508"/>
      <c r="B43" s="513"/>
      <c r="C43" s="513"/>
      <c r="D43" s="513"/>
      <c r="E43" s="513"/>
      <c r="F43" s="513"/>
      <c r="G43" s="513"/>
      <c r="H43" s="513"/>
      <c r="I43" s="513"/>
      <c r="J43" s="513"/>
      <c r="K43" s="513"/>
      <c r="L43" s="513"/>
      <c r="M43" s="513"/>
      <c r="N43" s="513"/>
      <c r="O43" s="513"/>
      <c r="P43" s="514"/>
      <c r="Q43" s="514"/>
      <c r="R43" s="514"/>
      <c r="S43" s="514"/>
      <c r="T43" s="514"/>
      <c r="U43" s="514"/>
      <c r="V43" s="514"/>
      <c r="W43" s="514"/>
      <c r="X43" s="514"/>
      <c r="Y43" s="514"/>
      <c r="Z43" s="514"/>
      <c r="AA43" s="514"/>
      <c r="AB43" s="514"/>
      <c r="AC43" s="514"/>
      <c r="AD43" s="514"/>
      <c r="AE43" s="514"/>
      <c r="AF43" s="514"/>
      <c r="AG43" s="514"/>
      <c r="AH43" s="514"/>
      <c r="AI43" s="514"/>
      <c r="AJ43" s="514"/>
      <c r="AK43" s="514"/>
      <c r="AL43" s="514"/>
      <c r="AM43" s="514"/>
      <c r="AN43" s="514"/>
      <c r="AO43" s="514"/>
    </row>
    <row r="44" spans="1:41" s="573" customFormat="1">
      <c r="A44" s="508"/>
      <c r="B44" s="574" t="s">
        <v>572</v>
      </c>
      <c r="C44" s="513"/>
      <c r="D44" s="513"/>
      <c r="E44" s="513"/>
      <c r="F44" s="513"/>
      <c r="G44" s="513"/>
      <c r="H44" s="513"/>
      <c r="I44" s="513"/>
      <c r="J44" s="513"/>
      <c r="K44" s="513"/>
      <c r="L44" s="513"/>
      <c r="M44" s="513"/>
      <c r="N44" s="513"/>
      <c r="O44" s="513"/>
      <c r="P44" s="514"/>
      <c r="Q44" s="514"/>
      <c r="R44" s="514"/>
      <c r="S44" s="514"/>
      <c r="T44" s="514"/>
      <c r="U44" s="514"/>
      <c r="V44" s="514"/>
      <c r="W44" s="514"/>
      <c r="X44" s="514"/>
      <c r="Y44" s="514"/>
      <c r="Z44" s="514"/>
      <c r="AA44" s="514"/>
      <c r="AB44" s="514"/>
      <c r="AC44" s="514"/>
      <c r="AD44" s="514"/>
      <c r="AE44" s="514"/>
      <c r="AF44" s="514"/>
      <c r="AG44" s="514"/>
      <c r="AH44" s="514"/>
      <c r="AI44" s="514"/>
      <c r="AJ44" s="514"/>
      <c r="AK44" s="514"/>
      <c r="AL44" s="514"/>
      <c r="AM44" s="514"/>
      <c r="AN44" s="514"/>
      <c r="AO44" s="514"/>
    </row>
    <row r="45" spans="1:41" s="573" customFormat="1">
      <c r="B45" s="575"/>
      <c r="C45" s="576"/>
      <c r="D45" s="576"/>
      <c r="E45" s="576"/>
      <c r="F45" s="576"/>
      <c r="G45" s="576"/>
      <c r="H45" s="576"/>
      <c r="I45" s="576"/>
      <c r="J45" s="576"/>
      <c r="K45" s="576"/>
      <c r="L45" s="576"/>
      <c r="M45" s="576"/>
      <c r="N45" s="576"/>
      <c r="O45" s="577"/>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4"/>
    </row>
    <row r="46" spans="1:41" s="573" customFormat="1">
      <c r="B46" s="578"/>
      <c r="C46" s="579"/>
      <c r="D46" s="579"/>
      <c r="E46" s="579"/>
      <c r="F46" s="579"/>
      <c r="G46" s="579"/>
      <c r="H46" s="579"/>
      <c r="I46" s="579"/>
      <c r="J46" s="579"/>
      <c r="K46" s="579"/>
      <c r="L46" s="579"/>
      <c r="M46" s="579"/>
      <c r="N46" s="579"/>
      <c r="O46" s="580"/>
      <c r="P46" s="514"/>
      <c r="Q46" s="514"/>
      <c r="R46" s="514"/>
      <c r="S46" s="514"/>
      <c r="T46" s="514"/>
      <c r="U46" s="514"/>
      <c r="V46" s="514"/>
      <c r="W46" s="514"/>
      <c r="X46" s="514"/>
      <c r="Y46" s="514"/>
      <c r="Z46" s="514"/>
      <c r="AA46" s="514"/>
      <c r="AB46" s="514"/>
      <c r="AC46" s="514"/>
      <c r="AD46" s="514"/>
      <c r="AE46" s="514"/>
      <c r="AF46" s="514"/>
      <c r="AG46" s="514"/>
      <c r="AH46" s="514"/>
      <c r="AI46" s="514"/>
      <c r="AJ46" s="514"/>
      <c r="AK46" s="514"/>
      <c r="AL46" s="514"/>
      <c r="AM46" s="514"/>
      <c r="AN46" s="514"/>
      <c r="AO46" s="514"/>
    </row>
    <row r="47" spans="1:41" s="573" customFormat="1">
      <c r="B47" s="578"/>
      <c r="C47" s="579"/>
      <c r="D47" s="579"/>
      <c r="E47" s="579"/>
      <c r="F47" s="579"/>
      <c r="G47" s="579"/>
      <c r="H47" s="579"/>
      <c r="I47" s="579"/>
      <c r="J47" s="579"/>
      <c r="K47" s="579"/>
      <c r="L47" s="579"/>
      <c r="M47" s="579"/>
      <c r="N47" s="579"/>
      <c r="O47" s="580"/>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4"/>
    </row>
    <row r="48" spans="1:41" s="573" customFormat="1">
      <c r="B48" s="578"/>
      <c r="C48" s="579"/>
      <c r="D48" s="579"/>
      <c r="E48" s="579"/>
      <c r="F48" s="579"/>
      <c r="G48" s="579"/>
      <c r="H48" s="579"/>
      <c r="I48" s="579"/>
      <c r="J48" s="579"/>
      <c r="K48" s="579"/>
      <c r="L48" s="579"/>
      <c r="M48" s="579"/>
      <c r="N48" s="579"/>
      <c r="O48" s="580"/>
      <c r="P48" s="514"/>
      <c r="Q48" s="514"/>
      <c r="R48" s="514"/>
      <c r="S48" s="514"/>
      <c r="T48" s="514"/>
      <c r="U48" s="514"/>
      <c r="V48" s="514"/>
      <c r="W48" s="514"/>
      <c r="X48" s="514"/>
      <c r="Y48" s="514"/>
      <c r="Z48" s="514"/>
      <c r="AA48" s="514"/>
      <c r="AB48" s="514"/>
      <c r="AC48" s="514"/>
      <c r="AD48" s="514"/>
      <c r="AE48" s="514"/>
      <c r="AF48" s="514"/>
      <c r="AG48" s="514"/>
      <c r="AH48" s="514"/>
      <c r="AI48" s="514"/>
      <c r="AJ48" s="514"/>
      <c r="AK48" s="514"/>
      <c r="AL48" s="514"/>
      <c r="AM48" s="514"/>
      <c r="AN48" s="514"/>
      <c r="AO48" s="514"/>
    </row>
    <row r="49" spans="2:41" s="573" customFormat="1">
      <c r="B49" s="578"/>
      <c r="C49" s="579"/>
      <c r="D49" s="579"/>
      <c r="E49" s="579"/>
      <c r="F49" s="579"/>
      <c r="G49" s="579"/>
      <c r="H49" s="579"/>
      <c r="I49" s="579"/>
      <c r="J49" s="579"/>
      <c r="K49" s="579"/>
      <c r="L49" s="579"/>
      <c r="M49" s="579"/>
      <c r="N49" s="579"/>
      <c r="O49" s="580"/>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row>
    <row r="50" spans="2:41" s="573" customFormat="1">
      <c r="B50" s="578"/>
      <c r="C50" s="579"/>
      <c r="D50" s="579"/>
      <c r="E50" s="579"/>
      <c r="F50" s="579"/>
      <c r="G50" s="579"/>
      <c r="H50" s="579"/>
      <c r="I50" s="579"/>
      <c r="J50" s="579"/>
      <c r="K50" s="579"/>
      <c r="L50" s="579"/>
      <c r="M50" s="579"/>
      <c r="N50" s="579"/>
      <c r="O50" s="580"/>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row>
    <row r="51" spans="2:41" s="573" customFormat="1">
      <c r="B51" s="578"/>
      <c r="C51" s="579"/>
      <c r="D51" s="579"/>
      <c r="E51" s="579"/>
      <c r="F51" s="579"/>
      <c r="G51" s="579"/>
      <c r="H51" s="579"/>
      <c r="I51" s="579"/>
      <c r="J51" s="579"/>
      <c r="K51" s="579"/>
      <c r="L51" s="579"/>
      <c r="M51" s="579"/>
      <c r="N51" s="579"/>
      <c r="O51" s="580"/>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row>
    <row r="52" spans="2:41" s="573" customFormat="1">
      <c r="B52" s="578"/>
      <c r="C52" s="579"/>
      <c r="D52" s="579"/>
      <c r="E52" s="579"/>
      <c r="F52" s="579"/>
      <c r="G52" s="579"/>
      <c r="H52" s="579"/>
      <c r="I52" s="579"/>
      <c r="J52" s="579"/>
      <c r="K52" s="579"/>
      <c r="L52" s="579"/>
      <c r="M52" s="579"/>
      <c r="N52" s="579"/>
      <c r="O52" s="580"/>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row>
    <row r="53" spans="2:41" s="573" customFormat="1">
      <c r="B53" s="578"/>
      <c r="C53" s="579"/>
      <c r="D53" s="579"/>
      <c r="E53" s="579"/>
      <c r="F53" s="579"/>
      <c r="G53" s="579"/>
      <c r="H53" s="579"/>
      <c r="I53" s="579"/>
      <c r="J53" s="579"/>
      <c r="K53" s="579"/>
      <c r="L53" s="579"/>
      <c r="M53" s="579"/>
      <c r="N53" s="579"/>
      <c r="O53" s="580"/>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row>
    <row r="54" spans="2:41" s="573" customFormat="1">
      <c r="B54" s="578"/>
      <c r="C54" s="579"/>
      <c r="D54" s="579"/>
      <c r="E54" s="579"/>
      <c r="F54" s="579"/>
      <c r="G54" s="579"/>
      <c r="H54" s="579"/>
      <c r="I54" s="579"/>
      <c r="J54" s="579"/>
      <c r="K54" s="579"/>
      <c r="L54" s="579"/>
      <c r="M54" s="579"/>
      <c r="N54" s="579"/>
      <c r="O54" s="580"/>
      <c r="P54" s="514"/>
      <c r="Q54" s="514"/>
      <c r="R54" s="514"/>
      <c r="S54" s="514"/>
      <c r="T54" s="514"/>
      <c r="U54" s="514"/>
      <c r="V54" s="514"/>
      <c r="W54" s="514"/>
      <c r="X54" s="514"/>
      <c r="Y54" s="514"/>
      <c r="Z54" s="514"/>
      <c r="AA54" s="514"/>
      <c r="AB54" s="514"/>
      <c r="AC54" s="514"/>
      <c r="AD54" s="514"/>
      <c r="AE54" s="514"/>
      <c r="AF54" s="514"/>
      <c r="AG54" s="514"/>
      <c r="AH54" s="514"/>
      <c r="AI54" s="514"/>
      <c r="AJ54" s="514"/>
      <c r="AK54" s="514"/>
      <c r="AL54" s="514"/>
      <c r="AM54" s="514"/>
      <c r="AN54" s="514"/>
      <c r="AO54" s="514"/>
    </row>
    <row r="55" spans="2:41" s="573" customFormat="1">
      <c r="B55" s="578"/>
      <c r="C55" s="579"/>
      <c r="D55" s="579"/>
      <c r="E55" s="579"/>
      <c r="F55" s="579"/>
      <c r="G55" s="579"/>
      <c r="H55" s="579"/>
      <c r="I55" s="579"/>
      <c r="J55" s="579"/>
      <c r="K55" s="579"/>
      <c r="L55" s="579"/>
      <c r="M55" s="579"/>
      <c r="N55" s="579"/>
      <c r="O55" s="580"/>
      <c r="P55" s="514"/>
      <c r="Q55" s="514"/>
      <c r="R55" s="514"/>
      <c r="S55" s="514"/>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row>
    <row r="56" spans="2:41" s="573" customFormat="1">
      <c r="B56" s="578"/>
      <c r="C56" s="579"/>
      <c r="D56" s="579"/>
      <c r="E56" s="579"/>
      <c r="F56" s="579"/>
      <c r="G56" s="579"/>
      <c r="H56" s="579"/>
      <c r="I56" s="579"/>
      <c r="J56" s="579"/>
      <c r="K56" s="579"/>
      <c r="L56" s="579"/>
      <c r="M56" s="579"/>
      <c r="N56" s="579"/>
      <c r="O56" s="580"/>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row>
    <row r="57" spans="2:41" s="573" customFormat="1">
      <c r="B57" s="578"/>
      <c r="C57" s="579"/>
      <c r="D57" s="579"/>
      <c r="E57" s="579"/>
      <c r="F57" s="579"/>
      <c r="G57" s="579"/>
      <c r="H57" s="579"/>
      <c r="I57" s="579"/>
      <c r="J57" s="579"/>
      <c r="K57" s="579"/>
      <c r="L57" s="579"/>
      <c r="M57" s="579"/>
      <c r="N57" s="579"/>
      <c r="O57" s="580"/>
      <c r="P57" s="514"/>
      <c r="Q57" s="514"/>
      <c r="R57" s="514"/>
      <c r="S57" s="514"/>
      <c r="T57" s="514"/>
      <c r="U57" s="514"/>
      <c r="V57" s="514"/>
      <c r="W57" s="514"/>
      <c r="X57" s="514"/>
      <c r="Y57" s="514"/>
      <c r="Z57" s="514"/>
      <c r="AA57" s="514"/>
      <c r="AB57" s="514"/>
      <c r="AC57" s="514"/>
      <c r="AD57" s="514"/>
      <c r="AE57" s="514"/>
      <c r="AF57" s="514"/>
      <c r="AG57" s="514"/>
      <c r="AH57" s="514"/>
      <c r="AI57" s="514"/>
      <c r="AJ57" s="514"/>
      <c r="AK57" s="514"/>
      <c r="AL57" s="514"/>
      <c r="AM57" s="514"/>
      <c r="AN57" s="514"/>
      <c r="AO57" s="514"/>
    </row>
    <row r="58" spans="2:41" s="573" customFormat="1">
      <c r="B58" s="578"/>
      <c r="C58" s="579"/>
      <c r="D58" s="579"/>
      <c r="E58" s="579"/>
      <c r="F58" s="579"/>
      <c r="G58" s="579"/>
      <c r="H58" s="579"/>
      <c r="I58" s="579"/>
      <c r="J58" s="579"/>
      <c r="K58" s="579"/>
      <c r="L58" s="579"/>
      <c r="M58" s="579"/>
      <c r="N58" s="579"/>
      <c r="O58" s="580"/>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row>
    <row r="59" spans="2:41" s="573" customFormat="1">
      <c r="B59" s="578"/>
      <c r="C59" s="579"/>
      <c r="D59" s="579"/>
      <c r="E59" s="579"/>
      <c r="F59" s="579"/>
      <c r="G59" s="579"/>
      <c r="H59" s="579"/>
      <c r="I59" s="579"/>
      <c r="J59" s="579"/>
      <c r="K59" s="579"/>
      <c r="L59" s="579"/>
      <c r="M59" s="579"/>
      <c r="N59" s="579"/>
      <c r="O59" s="580"/>
      <c r="P59" s="514"/>
      <c r="Q59" s="514"/>
      <c r="R59" s="514"/>
      <c r="S59" s="514"/>
      <c r="T59" s="514"/>
      <c r="U59" s="514"/>
      <c r="V59" s="514"/>
      <c r="W59" s="514"/>
      <c r="X59" s="514"/>
      <c r="Y59" s="514"/>
      <c r="Z59" s="514"/>
      <c r="AA59" s="514"/>
      <c r="AB59" s="514"/>
      <c r="AC59" s="514"/>
      <c r="AD59" s="514"/>
      <c r="AE59" s="514"/>
      <c r="AF59" s="514"/>
      <c r="AG59" s="514"/>
      <c r="AH59" s="514"/>
      <c r="AI59" s="514"/>
      <c r="AJ59" s="514"/>
      <c r="AK59" s="514"/>
      <c r="AL59" s="514"/>
      <c r="AM59" s="514"/>
      <c r="AN59" s="514"/>
      <c r="AO59" s="514"/>
    </row>
    <row r="60" spans="2:41" s="573" customFormat="1">
      <c r="B60" s="578"/>
      <c r="C60" s="579"/>
      <c r="D60" s="579"/>
      <c r="E60" s="579"/>
      <c r="F60" s="579"/>
      <c r="G60" s="579"/>
      <c r="H60" s="579"/>
      <c r="I60" s="579"/>
      <c r="J60" s="579"/>
      <c r="K60" s="579"/>
      <c r="L60" s="579"/>
      <c r="M60" s="579"/>
      <c r="N60" s="579"/>
      <c r="O60" s="580"/>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row>
    <row r="61" spans="2:41" s="573" customFormat="1">
      <c r="B61" s="578"/>
      <c r="C61" s="579"/>
      <c r="D61" s="579"/>
      <c r="E61" s="579"/>
      <c r="F61" s="579"/>
      <c r="G61" s="579"/>
      <c r="H61" s="579"/>
      <c r="I61" s="579"/>
      <c r="J61" s="579"/>
      <c r="K61" s="579"/>
      <c r="L61" s="579"/>
      <c r="M61" s="579"/>
      <c r="N61" s="579"/>
      <c r="O61" s="580"/>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row>
    <row r="62" spans="2:41" s="573" customFormat="1">
      <c r="B62" s="578"/>
      <c r="C62" s="579"/>
      <c r="D62" s="579"/>
      <c r="E62" s="579"/>
      <c r="F62" s="579"/>
      <c r="G62" s="579"/>
      <c r="H62" s="579"/>
      <c r="I62" s="579"/>
      <c r="J62" s="579"/>
      <c r="K62" s="579"/>
      <c r="L62" s="579"/>
      <c r="M62" s="579"/>
      <c r="N62" s="579"/>
      <c r="O62" s="580"/>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row>
    <row r="63" spans="2:41" s="573" customFormat="1">
      <c r="B63" s="578"/>
      <c r="C63" s="579"/>
      <c r="D63" s="579"/>
      <c r="E63" s="579"/>
      <c r="F63" s="579"/>
      <c r="G63" s="579"/>
      <c r="H63" s="579"/>
      <c r="I63" s="579"/>
      <c r="J63" s="579"/>
      <c r="K63" s="579"/>
      <c r="L63" s="579"/>
      <c r="M63" s="579"/>
      <c r="N63" s="579"/>
      <c r="O63" s="580"/>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row>
    <row r="64" spans="2:41" s="573" customFormat="1">
      <c r="B64" s="578"/>
      <c r="C64" s="579"/>
      <c r="D64" s="579"/>
      <c r="E64" s="579"/>
      <c r="F64" s="579"/>
      <c r="G64" s="579"/>
      <c r="H64" s="579"/>
      <c r="I64" s="579"/>
      <c r="J64" s="579"/>
      <c r="K64" s="579"/>
      <c r="L64" s="579"/>
      <c r="M64" s="579"/>
      <c r="N64" s="579"/>
      <c r="O64" s="580"/>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row>
    <row r="65" spans="2:41" s="573" customFormat="1">
      <c r="B65" s="578"/>
      <c r="C65" s="579"/>
      <c r="D65" s="579"/>
      <c r="E65" s="579"/>
      <c r="F65" s="579"/>
      <c r="G65" s="579"/>
      <c r="H65" s="579"/>
      <c r="I65" s="579"/>
      <c r="J65" s="579"/>
      <c r="K65" s="579"/>
      <c r="L65" s="579"/>
      <c r="M65" s="579"/>
      <c r="N65" s="579"/>
      <c r="O65" s="580"/>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row>
    <row r="66" spans="2:41" s="573" customFormat="1">
      <c r="B66" s="578"/>
      <c r="C66" s="579"/>
      <c r="D66" s="579"/>
      <c r="E66" s="579"/>
      <c r="F66" s="579"/>
      <c r="G66" s="579"/>
      <c r="H66" s="579"/>
      <c r="I66" s="579"/>
      <c r="J66" s="579"/>
      <c r="K66" s="579"/>
      <c r="L66" s="579"/>
      <c r="M66" s="579"/>
      <c r="N66" s="579"/>
      <c r="O66" s="580"/>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row>
    <row r="67" spans="2:41" s="573" customFormat="1">
      <c r="B67" s="578"/>
      <c r="C67" s="579"/>
      <c r="D67" s="579"/>
      <c r="E67" s="579"/>
      <c r="F67" s="579"/>
      <c r="G67" s="579"/>
      <c r="H67" s="579"/>
      <c r="I67" s="579"/>
      <c r="J67" s="579"/>
      <c r="K67" s="579"/>
      <c r="L67" s="579"/>
      <c r="M67" s="579"/>
      <c r="N67" s="579"/>
      <c r="O67" s="580"/>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row>
    <row r="68" spans="2:41" s="573" customFormat="1">
      <c r="B68" s="578"/>
      <c r="C68" s="579"/>
      <c r="D68" s="579"/>
      <c r="E68" s="579"/>
      <c r="F68" s="579"/>
      <c r="G68" s="579"/>
      <c r="H68" s="579"/>
      <c r="I68" s="579"/>
      <c r="J68" s="579"/>
      <c r="K68" s="579"/>
      <c r="L68" s="579"/>
      <c r="M68" s="579"/>
      <c r="N68" s="579"/>
      <c r="O68" s="580"/>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row>
    <row r="69" spans="2:41" s="573" customFormat="1">
      <c r="B69" s="578"/>
      <c r="C69" s="579"/>
      <c r="D69" s="579"/>
      <c r="E69" s="579"/>
      <c r="F69" s="579"/>
      <c r="G69" s="579"/>
      <c r="H69" s="579"/>
      <c r="I69" s="579"/>
      <c r="J69" s="579"/>
      <c r="K69" s="579"/>
      <c r="L69" s="579"/>
      <c r="M69" s="579"/>
      <c r="N69" s="579"/>
      <c r="O69" s="580"/>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row>
    <row r="70" spans="2:41" s="573" customFormat="1">
      <c r="B70" s="578"/>
      <c r="C70" s="579"/>
      <c r="D70" s="579"/>
      <c r="E70" s="579"/>
      <c r="F70" s="579"/>
      <c r="G70" s="579"/>
      <c r="H70" s="579"/>
      <c r="I70" s="579"/>
      <c r="J70" s="579"/>
      <c r="K70" s="579"/>
      <c r="L70" s="579"/>
      <c r="M70" s="579"/>
      <c r="N70" s="579"/>
      <c r="O70" s="580"/>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row>
    <row r="71" spans="2:41" s="573" customFormat="1">
      <c r="B71" s="578"/>
      <c r="C71" s="579"/>
      <c r="D71" s="579"/>
      <c r="E71" s="579"/>
      <c r="F71" s="579"/>
      <c r="G71" s="579"/>
      <c r="H71" s="579"/>
      <c r="I71" s="579"/>
      <c r="J71" s="579"/>
      <c r="K71" s="579"/>
      <c r="L71" s="579"/>
      <c r="M71" s="579"/>
      <c r="N71" s="579"/>
      <c r="O71" s="580"/>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row>
    <row r="72" spans="2:41" s="573" customFormat="1">
      <c r="B72" s="578"/>
      <c r="C72" s="579"/>
      <c r="D72" s="579"/>
      <c r="E72" s="579"/>
      <c r="F72" s="579"/>
      <c r="G72" s="579"/>
      <c r="H72" s="579"/>
      <c r="I72" s="579"/>
      <c r="J72" s="579"/>
      <c r="K72" s="579"/>
      <c r="L72" s="579"/>
      <c r="M72" s="579"/>
      <c r="N72" s="579"/>
      <c r="O72" s="580"/>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row>
    <row r="73" spans="2:41" s="573" customFormat="1">
      <c r="B73" s="578"/>
      <c r="C73" s="579"/>
      <c r="D73" s="579"/>
      <c r="E73" s="579"/>
      <c r="F73" s="579"/>
      <c r="G73" s="579"/>
      <c r="H73" s="579"/>
      <c r="I73" s="579"/>
      <c r="J73" s="579"/>
      <c r="K73" s="579"/>
      <c r="L73" s="579"/>
      <c r="M73" s="579"/>
      <c r="N73" s="579"/>
      <c r="O73" s="580"/>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row>
    <row r="74" spans="2:41" s="573" customFormat="1">
      <c r="B74" s="578"/>
      <c r="C74" s="579"/>
      <c r="D74" s="579"/>
      <c r="E74" s="579"/>
      <c r="F74" s="579"/>
      <c r="G74" s="579"/>
      <c r="H74" s="579"/>
      <c r="I74" s="579"/>
      <c r="J74" s="579"/>
      <c r="K74" s="579"/>
      <c r="L74" s="579"/>
      <c r="M74" s="579"/>
      <c r="N74" s="579"/>
      <c r="O74" s="580"/>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row>
    <row r="75" spans="2:41" s="573" customFormat="1">
      <c r="B75" s="578"/>
      <c r="C75" s="579"/>
      <c r="D75" s="579"/>
      <c r="E75" s="579"/>
      <c r="F75" s="579"/>
      <c r="G75" s="579"/>
      <c r="H75" s="579"/>
      <c r="I75" s="579"/>
      <c r="J75" s="579"/>
      <c r="K75" s="579"/>
      <c r="L75" s="579"/>
      <c r="M75" s="579"/>
      <c r="N75" s="579"/>
      <c r="O75" s="580"/>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row>
    <row r="76" spans="2:41" s="573" customFormat="1">
      <c r="B76" s="578"/>
      <c r="C76" s="579"/>
      <c r="D76" s="579"/>
      <c r="E76" s="579"/>
      <c r="F76" s="579"/>
      <c r="G76" s="579"/>
      <c r="H76" s="579"/>
      <c r="I76" s="579"/>
      <c r="J76" s="579"/>
      <c r="K76" s="579"/>
      <c r="L76" s="579"/>
      <c r="M76" s="579"/>
      <c r="N76" s="579"/>
      <c r="O76" s="580"/>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row>
    <row r="77" spans="2:41" s="573" customFormat="1">
      <c r="B77" s="578"/>
      <c r="C77" s="579"/>
      <c r="D77" s="579"/>
      <c r="E77" s="579"/>
      <c r="F77" s="579"/>
      <c r="G77" s="579"/>
      <c r="H77" s="579"/>
      <c r="I77" s="579"/>
      <c r="J77" s="579"/>
      <c r="K77" s="579"/>
      <c r="L77" s="579"/>
      <c r="M77" s="579"/>
      <c r="N77" s="579"/>
      <c r="O77" s="580"/>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row>
    <row r="78" spans="2:41" s="573" customFormat="1">
      <c r="B78" s="578"/>
      <c r="C78" s="579"/>
      <c r="D78" s="579"/>
      <c r="E78" s="579"/>
      <c r="F78" s="579"/>
      <c r="G78" s="579"/>
      <c r="H78" s="579"/>
      <c r="I78" s="579"/>
      <c r="J78" s="579"/>
      <c r="K78" s="579"/>
      <c r="L78" s="579"/>
      <c r="M78" s="579"/>
      <c r="N78" s="579"/>
      <c r="O78" s="580"/>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row>
    <row r="79" spans="2:41" s="573" customFormat="1">
      <c r="B79" s="578"/>
      <c r="C79" s="579"/>
      <c r="D79" s="579"/>
      <c r="E79" s="579"/>
      <c r="F79" s="579"/>
      <c r="G79" s="579"/>
      <c r="H79" s="579"/>
      <c r="I79" s="579"/>
      <c r="J79" s="579"/>
      <c r="K79" s="579"/>
      <c r="L79" s="579"/>
      <c r="M79" s="579"/>
      <c r="N79" s="579"/>
      <c r="O79" s="580"/>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row>
    <row r="80" spans="2:41" s="573" customFormat="1">
      <c r="B80" s="578"/>
      <c r="C80" s="579"/>
      <c r="D80" s="579"/>
      <c r="E80" s="579"/>
      <c r="F80" s="579"/>
      <c r="G80" s="579"/>
      <c r="H80" s="579"/>
      <c r="I80" s="579"/>
      <c r="J80" s="579"/>
      <c r="K80" s="579"/>
      <c r="L80" s="579"/>
      <c r="M80" s="579"/>
      <c r="N80" s="579"/>
      <c r="O80" s="580"/>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row>
    <row r="81" spans="2:41" s="573" customFormat="1">
      <c r="B81" s="578"/>
      <c r="C81" s="579"/>
      <c r="D81" s="579"/>
      <c r="E81" s="579"/>
      <c r="F81" s="579"/>
      <c r="G81" s="579"/>
      <c r="H81" s="579"/>
      <c r="I81" s="579"/>
      <c r="J81" s="579"/>
      <c r="K81" s="579"/>
      <c r="L81" s="579"/>
      <c r="M81" s="579"/>
      <c r="N81" s="579"/>
      <c r="O81" s="580"/>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row>
    <row r="82" spans="2:41" s="573" customFormat="1">
      <c r="B82" s="578"/>
      <c r="C82" s="579"/>
      <c r="D82" s="579"/>
      <c r="E82" s="579"/>
      <c r="F82" s="579"/>
      <c r="G82" s="579"/>
      <c r="H82" s="579"/>
      <c r="I82" s="579"/>
      <c r="J82" s="579"/>
      <c r="K82" s="579"/>
      <c r="L82" s="579"/>
      <c r="M82" s="579"/>
      <c r="N82" s="579"/>
      <c r="O82" s="580"/>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row>
    <row r="83" spans="2:41" s="573" customFormat="1">
      <c r="B83" s="578"/>
      <c r="C83" s="579"/>
      <c r="D83" s="579"/>
      <c r="E83" s="579"/>
      <c r="F83" s="579"/>
      <c r="G83" s="579"/>
      <c r="H83" s="579"/>
      <c r="I83" s="579"/>
      <c r="J83" s="579"/>
      <c r="K83" s="579"/>
      <c r="L83" s="579"/>
      <c r="M83" s="579"/>
      <c r="N83" s="579"/>
      <c r="O83" s="580"/>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row>
    <row r="84" spans="2:41" s="573" customFormat="1">
      <c r="B84" s="578"/>
      <c r="C84" s="579"/>
      <c r="D84" s="579"/>
      <c r="E84" s="579"/>
      <c r="F84" s="579"/>
      <c r="G84" s="579"/>
      <c r="H84" s="579"/>
      <c r="I84" s="579"/>
      <c r="J84" s="579"/>
      <c r="K84" s="579"/>
      <c r="L84" s="579"/>
      <c r="M84" s="579"/>
      <c r="N84" s="579"/>
      <c r="O84" s="580"/>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row>
    <row r="85" spans="2:41" s="573" customFormat="1">
      <c r="B85" s="578"/>
      <c r="C85" s="579"/>
      <c r="D85" s="579"/>
      <c r="E85" s="579"/>
      <c r="F85" s="579"/>
      <c r="G85" s="579"/>
      <c r="H85" s="579"/>
      <c r="I85" s="579"/>
      <c r="J85" s="579"/>
      <c r="K85" s="579"/>
      <c r="L85" s="579"/>
      <c r="M85" s="579"/>
      <c r="N85" s="579"/>
      <c r="O85" s="580"/>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row>
    <row r="86" spans="2:41" s="573" customFormat="1">
      <c r="B86" s="578"/>
      <c r="C86" s="579"/>
      <c r="D86" s="579"/>
      <c r="E86" s="579"/>
      <c r="F86" s="579"/>
      <c r="G86" s="579"/>
      <c r="H86" s="579"/>
      <c r="I86" s="579"/>
      <c r="J86" s="579"/>
      <c r="K86" s="579"/>
      <c r="L86" s="579"/>
      <c r="M86" s="579"/>
      <c r="N86" s="579"/>
      <c r="O86" s="580"/>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row>
    <row r="87" spans="2:41" s="573" customFormat="1">
      <c r="B87" s="578"/>
      <c r="C87" s="579"/>
      <c r="D87" s="579"/>
      <c r="E87" s="579"/>
      <c r="F87" s="579"/>
      <c r="G87" s="579"/>
      <c r="H87" s="579"/>
      <c r="I87" s="579"/>
      <c r="J87" s="579"/>
      <c r="K87" s="579"/>
      <c r="L87" s="579"/>
      <c r="M87" s="579"/>
      <c r="N87" s="579"/>
      <c r="O87" s="580"/>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row>
    <row r="88" spans="2:41" s="573" customFormat="1">
      <c r="B88" s="578"/>
      <c r="C88" s="579"/>
      <c r="D88" s="579"/>
      <c r="E88" s="579"/>
      <c r="F88" s="579"/>
      <c r="G88" s="579"/>
      <c r="H88" s="579"/>
      <c r="I88" s="579"/>
      <c r="J88" s="579"/>
      <c r="K88" s="579"/>
      <c r="L88" s="579"/>
      <c r="M88" s="579"/>
      <c r="N88" s="579"/>
      <c r="O88" s="580"/>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row>
    <row r="89" spans="2:41" s="573" customFormat="1">
      <c r="B89" s="578"/>
      <c r="C89" s="579"/>
      <c r="D89" s="579"/>
      <c r="E89" s="579"/>
      <c r="F89" s="579"/>
      <c r="G89" s="579"/>
      <c r="H89" s="579"/>
      <c r="I89" s="579"/>
      <c r="J89" s="579"/>
      <c r="K89" s="579"/>
      <c r="L89" s="579"/>
      <c r="M89" s="579"/>
      <c r="N89" s="579"/>
      <c r="O89" s="580"/>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row>
    <row r="90" spans="2:41" s="573" customFormat="1">
      <c r="B90" s="578"/>
      <c r="C90" s="579"/>
      <c r="D90" s="579"/>
      <c r="E90" s="579"/>
      <c r="F90" s="579"/>
      <c r="G90" s="579"/>
      <c r="H90" s="579"/>
      <c r="I90" s="579"/>
      <c r="J90" s="579"/>
      <c r="K90" s="579"/>
      <c r="L90" s="579"/>
      <c r="M90" s="579"/>
      <c r="N90" s="579"/>
      <c r="O90" s="580"/>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row>
    <row r="91" spans="2:41" s="573" customFormat="1">
      <c r="B91" s="578"/>
      <c r="C91" s="579"/>
      <c r="D91" s="579"/>
      <c r="E91" s="579"/>
      <c r="F91" s="579"/>
      <c r="G91" s="579"/>
      <c r="H91" s="579"/>
      <c r="I91" s="579"/>
      <c r="J91" s="579"/>
      <c r="K91" s="579"/>
      <c r="L91" s="579"/>
      <c r="M91" s="579"/>
      <c r="N91" s="579"/>
      <c r="O91" s="580"/>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row>
    <row r="92" spans="2:41" s="573" customFormat="1">
      <c r="B92" s="578"/>
      <c r="C92" s="579"/>
      <c r="D92" s="579"/>
      <c r="E92" s="579"/>
      <c r="F92" s="579"/>
      <c r="G92" s="579"/>
      <c r="H92" s="579"/>
      <c r="I92" s="579"/>
      <c r="J92" s="579"/>
      <c r="K92" s="579"/>
      <c r="L92" s="579"/>
      <c r="M92" s="579"/>
      <c r="N92" s="579"/>
      <c r="O92" s="580"/>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row>
    <row r="93" spans="2:41" s="573" customFormat="1">
      <c r="B93" s="578"/>
      <c r="C93" s="579"/>
      <c r="D93" s="579"/>
      <c r="E93" s="579"/>
      <c r="F93" s="579"/>
      <c r="G93" s="579"/>
      <c r="H93" s="579"/>
      <c r="I93" s="579"/>
      <c r="J93" s="579"/>
      <c r="K93" s="579"/>
      <c r="L93" s="579"/>
      <c r="M93" s="579"/>
      <c r="N93" s="579"/>
      <c r="O93" s="580"/>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row>
    <row r="94" spans="2:41" s="573" customFormat="1">
      <c r="B94" s="578"/>
      <c r="C94" s="579"/>
      <c r="D94" s="579"/>
      <c r="E94" s="579"/>
      <c r="F94" s="579"/>
      <c r="G94" s="579"/>
      <c r="H94" s="579"/>
      <c r="I94" s="579"/>
      <c r="J94" s="579"/>
      <c r="K94" s="579"/>
      <c r="L94" s="579"/>
      <c r="M94" s="579"/>
      <c r="N94" s="579"/>
      <c r="O94" s="580"/>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row>
    <row r="95" spans="2:41" s="573" customFormat="1">
      <c r="B95" s="578"/>
      <c r="C95" s="579"/>
      <c r="D95" s="579"/>
      <c r="E95" s="579"/>
      <c r="F95" s="579"/>
      <c r="G95" s="579"/>
      <c r="H95" s="579"/>
      <c r="I95" s="579"/>
      <c r="J95" s="579"/>
      <c r="K95" s="579"/>
      <c r="L95" s="579"/>
      <c r="M95" s="579"/>
      <c r="N95" s="579"/>
      <c r="O95" s="580"/>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row>
    <row r="96" spans="2:41" s="573" customFormat="1">
      <c r="B96" s="578"/>
      <c r="C96" s="579"/>
      <c r="D96" s="579"/>
      <c r="E96" s="579"/>
      <c r="F96" s="579"/>
      <c r="G96" s="579"/>
      <c r="H96" s="579"/>
      <c r="I96" s="579"/>
      <c r="J96" s="579"/>
      <c r="K96" s="579"/>
      <c r="L96" s="579"/>
      <c r="M96" s="579"/>
      <c r="N96" s="579"/>
      <c r="O96" s="580"/>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row>
    <row r="97" spans="2:41" s="573" customFormat="1">
      <c r="B97" s="578"/>
      <c r="C97" s="579"/>
      <c r="D97" s="579"/>
      <c r="E97" s="579"/>
      <c r="F97" s="579"/>
      <c r="G97" s="579"/>
      <c r="H97" s="579"/>
      <c r="I97" s="579"/>
      <c r="J97" s="579"/>
      <c r="K97" s="579"/>
      <c r="L97" s="579"/>
      <c r="M97" s="579"/>
      <c r="N97" s="579"/>
      <c r="O97" s="580"/>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row>
    <row r="98" spans="2:41" s="573" customFormat="1">
      <c r="B98" s="578"/>
      <c r="C98" s="579"/>
      <c r="D98" s="579"/>
      <c r="E98" s="579"/>
      <c r="F98" s="579"/>
      <c r="G98" s="579"/>
      <c r="H98" s="579"/>
      <c r="I98" s="579"/>
      <c r="J98" s="579"/>
      <c r="K98" s="579"/>
      <c r="L98" s="579"/>
      <c r="M98" s="579"/>
      <c r="N98" s="579"/>
      <c r="O98" s="580"/>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c r="AM98" s="514"/>
      <c r="AN98" s="514"/>
      <c r="AO98" s="514"/>
    </row>
    <row r="99" spans="2:41" s="573" customFormat="1">
      <c r="B99" s="581"/>
      <c r="C99" s="582"/>
      <c r="D99" s="582"/>
      <c r="E99" s="582"/>
      <c r="F99" s="582"/>
      <c r="G99" s="582"/>
      <c r="H99" s="582"/>
      <c r="I99" s="582"/>
      <c r="J99" s="582"/>
      <c r="K99" s="582"/>
      <c r="L99" s="582"/>
      <c r="M99" s="582"/>
      <c r="N99" s="582"/>
      <c r="O99" s="583"/>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row>
    <row r="100" spans="2:41" s="573" customFormat="1">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row>
    <row r="101" spans="2:41" s="573" customFormat="1">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row>
    <row r="102" spans="2:41" s="573" customFormat="1">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row>
    <row r="103" spans="2:41" s="573" customFormat="1">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row>
    <row r="104" spans="2:41" s="573" customFormat="1">
      <c r="P104" s="514"/>
      <c r="Q104" s="514"/>
      <c r="R104" s="514"/>
      <c r="S104" s="514"/>
      <c r="T104" s="514"/>
      <c r="U104" s="514"/>
      <c r="V104" s="514"/>
      <c r="W104" s="514"/>
      <c r="X104" s="514"/>
      <c r="Y104" s="514"/>
      <c r="Z104" s="514"/>
      <c r="AA104" s="514"/>
      <c r="AB104" s="514"/>
      <c r="AC104" s="514"/>
      <c r="AD104" s="514"/>
      <c r="AE104" s="514"/>
      <c r="AF104" s="514"/>
      <c r="AG104" s="514"/>
      <c r="AH104" s="514"/>
      <c r="AI104" s="514"/>
      <c r="AJ104" s="514"/>
      <c r="AK104" s="514"/>
      <c r="AL104" s="514"/>
      <c r="AM104" s="514"/>
      <c r="AN104" s="514"/>
      <c r="AO104" s="514"/>
    </row>
    <row r="105" spans="2:41" s="573" customFormat="1">
      <c r="P105" s="514"/>
      <c r="Q105" s="514"/>
      <c r="R105" s="514"/>
      <c r="S105" s="514"/>
      <c r="T105" s="514"/>
      <c r="U105" s="514"/>
      <c r="V105" s="514"/>
      <c r="W105" s="514"/>
      <c r="X105" s="514"/>
      <c r="Y105" s="514"/>
      <c r="Z105" s="514"/>
      <c r="AA105" s="514"/>
      <c r="AB105" s="514"/>
      <c r="AC105" s="514"/>
      <c r="AD105" s="514"/>
      <c r="AE105" s="514"/>
      <c r="AF105" s="514"/>
      <c r="AG105" s="514"/>
      <c r="AH105" s="514"/>
      <c r="AI105" s="514"/>
      <c r="AJ105" s="514"/>
      <c r="AK105" s="514"/>
      <c r="AL105" s="514"/>
      <c r="AM105" s="514"/>
      <c r="AN105" s="514"/>
      <c r="AO105" s="514"/>
    </row>
    <row r="106" spans="2:41" s="573" customFormat="1">
      <c r="P106" s="514"/>
      <c r="Q106" s="514"/>
      <c r="R106" s="514"/>
      <c r="S106" s="514"/>
      <c r="T106" s="514"/>
      <c r="U106" s="514"/>
      <c r="V106" s="514"/>
      <c r="W106" s="514"/>
      <c r="X106" s="514"/>
      <c r="Y106" s="514"/>
      <c r="Z106" s="514"/>
      <c r="AA106" s="514"/>
      <c r="AB106" s="514"/>
      <c r="AC106" s="514"/>
      <c r="AD106" s="514"/>
      <c r="AE106" s="514"/>
      <c r="AF106" s="514"/>
      <c r="AG106" s="514"/>
      <c r="AH106" s="514"/>
      <c r="AI106" s="514"/>
      <c r="AJ106" s="514"/>
      <c r="AK106" s="514"/>
      <c r="AL106" s="514"/>
      <c r="AM106" s="514"/>
      <c r="AN106" s="514"/>
      <c r="AO106" s="514"/>
    </row>
    <row r="107" spans="2:41" s="573" customFormat="1">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c r="AM107" s="514"/>
      <c r="AN107" s="514"/>
      <c r="AO107" s="514"/>
    </row>
    <row r="108" spans="2:41" s="573" customFormat="1">
      <c r="P108" s="514"/>
      <c r="Q108" s="514"/>
      <c r="R108" s="514"/>
      <c r="S108" s="514"/>
      <c r="T108" s="514"/>
      <c r="U108" s="514"/>
      <c r="V108" s="514"/>
      <c r="W108" s="514"/>
      <c r="X108" s="514"/>
      <c r="Y108" s="514"/>
      <c r="Z108" s="514"/>
      <c r="AA108" s="514"/>
      <c r="AB108" s="514"/>
      <c r="AC108" s="514"/>
      <c r="AD108" s="514"/>
      <c r="AE108" s="514"/>
      <c r="AF108" s="514"/>
      <c r="AG108" s="514"/>
      <c r="AH108" s="514"/>
      <c r="AI108" s="514"/>
      <c r="AJ108" s="514"/>
      <c r="AK108" s="514"/>
      <c r="AL108" s="514"/>
      <c r="AM108" s="514"/>
      <c r="AN108" s="514"/>
      <c r="AO108" s="514"/>
    </row>
    <row r="109" spans="2:41" s="573" customFormat="1">
      <c r="P109" s="514"/>
      <c r="Q109" s="514"/>
      <c r="R109" s="514"/>
      <c r="S109" s="514"/>
      <c r="T109" s="514"/>
      <c r="U109" s="514"/>
      <c r="V109" s="514"/>
      <c r="W109" s="514"/>
      <c r="X109" s="514"/>
      <c r="Y109" s="514"/>
      <c r="Z109" s="514"/>
      <c r="AA109" s="514"/>
      <c r="AB109" s="514"/>
      <c r="AC109" s="514"/>
      <c r="AD109" s="514"/>
      <c r="AE109" s="514"/>
      <c r="AF109" s="514"/>
      <c r="AG109" s="514"/>
      <c r="AH109" s="514"/>
      <c r="AI109" s="514"/>
      <c r="AJ109" s="514"/>
      <c r="AK109" s="514"/>
      <c r="AL109" s="514"/>
      <c r="AM109" s="514"/>
      <c r="AN109" s="514"/>
      <c r="AO109" s="514"/>
    </row>
    <row r="110" spans="2:41" s="573" customFormat="1">
      <c r="P110" s="514"/>
      <c r="Q110" s="514"/>
      <c r="R110" s="514"/>
      <c r="S110" s="514"/>
      <c r="T110" s="514"/>
      <c r="U110" s="514"/>
      <c r="V110" s="514"/>
      <c r="W110" s="514"/>
      <c r="X110" s="514"/>
      <c r="Y110" s="514"/>
      <c r="Z110" s="514"/>
      <c r="AA110" s="514"/>
      <c r="AB110" s="514"/>
      <c r="AC110" s="514"/>
      <c r="AD110" s="514"/>
      <c r="AE110" s="514"/>
      <c r="AF110" s="514"/>
      <c r="AG110" s="514"/>
      <c r="AH110" s="514"/>
      <c r="AI110" s="514"/>
      <c r="AJ110" s="514"/>
      <c r="AK110" s="514"/>
      <c r="AL110" s="514"/>
      <c r="AM110" s="514"/>
      <c r="AN110" s="514"/>
      <c r="AO110" s="514"/>
    </row>
    <row r="111" spans="2:41" s="573" customFormat="1">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c r="AM111" s="514"/>
      <c r="AN111" s="514"/>
      <c r="AO111" s="514"/>
    </row>
    <row r="112" spans="2:41" s="573" customFormat="1">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row>
    <row r="113" spans="16:41" s="573" customFormat="1">
      <c r="P113" s="514"/>
      <c r="Q113" s="514"/>
      <c r="R113" s="514"/>
      <c r="S113" s="514"/>
      <c r="T113" s="514"/>
      <c r="U113" s="514"/>
      <c r="V113" s="514"/>
      <c r="W113" s="514"/>
      <c r="X113" s="514"/>
      <c r="Y113" s="514"/>
      <c r="Z113" s="514"/>
      <c r="AA113" s="514"/>
      <c r="AB113" s="514"/>
      <c r="AC113" s="514"/>
      <c r="AD113" s="514"/>
      <c r="AE113" s="514"/>
      <c r="AF113" s="514"/>
      <c r="AG113" s="514"/>
      <c r="AH113" s="514"/>
      <c r="AI113" s="514"/>
      <c r="AJ113" s="514"/>
      <c r="AK113" s="514"/>
      <c r="AL113" s="514"/>
      <c r="AM113" s="514"/>
      <c r="AN113" s="514"/>
      <c r="AO113" s="514"/>
    </row>
    <row r="114" spans="16:41" s="573" customFormat="1">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row>
    <row r="115" spans="16:41" s="573" customFormat="1">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row>
    <row r="116" spans="16:41" s="573" customFormat="1">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row>
    <row r="117" spans="16:41" s="573" customFormat="1">
      <c r="P117" s="514"/>
      <c r="Q117" s="514"/>
      <c r="R117" s="514"/>
      <c r="S117" s="514"/>
      <c r="T117" s="514"/>
      <c r="U117" s="514"/>
      <c r="V117" s="514"/>
      <c r="W117" s="514"/>
      <c r="X117" s="514"/>
      <c r="Y117" s="514"/>
      <c r="Z117" s="514"/>
      <c r="AA117" s="514"/>
      <c r="AB117" s="514"/>
      <c r="AC117" s="514"/>
      <c r="AD117" s="514"/>
      <c r="AE117" s="514"/>
      <c r="AF117" s="514"/>
      <c r="AG117" s="514"/>
      <c r="AH117" s="514"/>
      <c r="AI117" s="514"/>
      <c r="AJ117" s="514"/>
      <c r="AK117" s="514"/>
      <c r="AL117" s="514"/>
      <c r="AM117" s="514"/>
      <c r="AN117" s="514"/>
      <c r="AO117" s="514"/>
    </row>
    <row r="118" spans="16:41" s="573" customFormat="1">
      <c r="P118" s="514"/>
      <c r="Q118" s="514"/>
      <c r="R118" s="514"/>
      <c r="S118" s="514"/>
      <c r="T118" s="514"/>
      <c r="U118" s="514"/>
      <c r="V118" s="514"/>
      <c r="W118" s="514"/>
      <c r="X118" s="514"/>
      <c r="Y118" s="514"/>
      <c r="Z118" s="514"/>
      <c r="AA118" s="514"/>
      <c r="AB118" s="514"/>
      <c r="AC118" s="514"/>
      <c r="AD118" s="514"/>
      <c r="AE118" s="514"/>
      <c r="AF118" s="514"/>
      <c r="AG118" s="514"/>
      <c r="AH118" s="514"/>
      <c r="AI118" s="514"/>
      <c r="AJ118" s="514"/>
      <c r="AK118" s="514"/>
      <c r="AL118" s="514"/>
      <c r="AM118" s="514"/>
      <c r="AN118" s="514"/>
      <c r="AO118" s="514"/>
    </row>
    <row r="119" spans="16:41" s="573" customFormat="1">
      <c r="P119" s="514"/>
      <c r="Q119" s="514"/>
      <c r="R119" s="514"/>
      <c r="S119" s="514"/>
      <c r="T119" s="514"/>
      <c r="U119" s="514"/>
      <c r="V119" s="514"/>
      <c r="W119" s="514"/>
      <c r="X119" s="514"/>
      <c r="Y119" s="514"/>
      <c r="Z119" s="514"/>
      <c r="AA119" s="514"/>
      <c r="AB119" s="514"/>
      <c r="AC119" s="514"/>
      <c r="AD119" s="514"/>
      <c r="AE119" s="514"/>
      <c r="AF119" s="514"/>
      <c r="AG119" s="514"/>
      <c r="AH119" s="514"/>
      <c r="AI119" s="514"/>
      <c r="AJ119" s="514"/>
      <c r="AK119" s="514"/>
      <c r="AL119" s="514"/>
      <c r="AM119" s="514"/>
      <c r="AN119" s="514"/>
      <c r="AO119" s="514"/>
    </row>
    <row r="120" spans="16:41" s="573" customFormat="1">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c r="AL120" s="514"/>
      <c r="AM120" s="514"/>
      <c r="AN120" s="514"/>
      <c r="AO120" s="514"/>
    </row>
    <row r="121" spans="16:41" s="573" customFormat="1">
      <c r="P121" s="514"/>
      <c r="Q121" s="514"/>
      <c r="R121" s="514"/>
      <c r="S121" s="514"/>
      <c r="T121" s="514"/>
      <c r="U121" s="514"/>
      <c r="V121" s="514"/>
      <c r="W121" s="514"/>
      <c r="X121" s="514"/>
      <c r="Y121" s="514"/>
      <c r="Z121" s="514"/>
      <c r="AA121" s="514"/>
      <c r="AB121" s="514"/>
      <c r="AC121" s="514"/>
      <c r="AD121" s="514"/>
      <c r="AE121" s="514"/>
      <c r="AF121" s="514"/>
      <c r="AG121" s="514"/>
      <c r="AH121" s="514"/>
      <c r="AI121" s="514"/>
      <c r="AJ121" s="514"/>
      <c r="AK121" s="514"/>
      <c r="AL121" s="514"/>
      <c r="AM121" s="514"/>
      <c r="AN121" s="514"/>
      <c r="AO121" s="514"/>
    </row>
    <row r="122" spans="16:41" s="573" customFormat="1">
      <c r="P122" s="514"/>
      <c r="Q122" s="514"/>
      <c r="R122" s="514"/>
      <c r="S122" s="514"/>
      <c r="T122" s="514"/>
      <c r="U122" s="514"/>
      <c r="V122" s="514"/>
      <c r="W122" s="514"/>
      <c r="X122" s="514"/>
      <c r="Y122" s="514"/>
      <c r="Z122" s="514"/>
      <c r="AA122" s="514"/>
      <c r="AB122" s="514"/>
      <c r="AC122" s="514"/>
      <c r="AD122" s="514"/>
      <c r="AE122" s="514"/>
      <c r="AF122" s="514"/>
      <c r="AG122" s="514"/>
      <c r="AH122" s="514"/>
      <c r="AI122" s="514"/>
      <c r="AJ122" s="514"/>
      <c r="AK122" s="514"/>
      <c r="AL122" s="514"/>
      <c r="AM122" s="514"/>
      <c r="AN122" s="514"/>
      <c r="AO122" s="514"/>
    </row>
    <row r="123" spans="16:41" s="573" customFormat="1">
      <c r="P123" s="514"/>
      <c r="Q123" s="514"/>
      <c r="R123" s="514"/>
      <c r="S123" s="514"/>
      <c r="T123" s="514"/>
      <c r="U123" s="514"/>
      <c r="V123" s="514"/>
      <c r="W123" s="514"/>
      <c r="X123" s="514"/>
      <c r="Y123" s="514"/>
      <c r="Z123" s="514"/>
      <c r="AA123" s="514"/>
      <c r="AB123" s="514"/>
      <c r="AC123" s="514"/>
      <c r="AD123" s="514"/>
      <c r="AE123" s="514"/>
      <c r="AF123" s="514"/>
      <c r="AG123" s="514"/>
      <c r="AH123" s="514"/>
      <c r="AI123" s="514"/>
      <c r="AJ123" s="514"/>
      <c r="AK123" s="514"/>
      <c r="AL123" s="514"/>
      <c r="AM123" s="514"/>
      <c r="AN123" s="514"/>
      <c r="AO123" s="514"/>
    </row>
    <row r="124" spans="16:41" s="573" customFormat="1">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row>
    <row r="125" spans="16:41" s="573" customFormat="1">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4"/>
    </row>
    <row r="126" spans="16:41" s="573" customFormat="1">
      <c r="P126" s="514"/>
      <c r="Q126" s="514"/>
      <c r="R126" s="514"/>
      <c r="S126" s="514"/>
      <c r="T126" s="514"/>
      <c r="U126" s="514"/>
      <c r="V126" s="514"/>
      <c r="W126" s="514"/>
      <c r="X126" s="514"/>
      <c r="Y126" s="514"/>
      <c r="Z126" s="514"/>
      <c r="AA126" s="514"/>
      <c r="AB126" s="514"/>
      <c r="AC126" s="514"/>
      <c r="AD126" s="514"/>
      <c r="AE126" s="514"/>
      <c r="AF126" s="514"/>
      <c r="AG126" s="514"/>
      <c r="AH126" s="514"/>
      <c r="AI126" s="514"/>
      <c r="AJ126" s="514"/>
      <c r="AK126" s="514"/>
      <c r="AL126" s="514"/>
      <c r="AM126" s="514"/>
      <c r="AN126" s="514"/>
      <c r="AO126" s="514"/>
    </row>
    <row r="127" spans="16:41" s="573" customFormat="1">
      <c r="P127" s="514"/>
      <c r="Q127" s="514"/>
      <c r="R127" s="514"/>
      <c r="S127" s="514"/>
      <c r="T127" s="514"/>
      <c r="U127" s="514"/>
      <c r="V127" s="514"/>
      <c r="W127" s="514"/>
      <c r="X127" s="514"/>
      <c r="Y127" s="514"/>
      <c r="Z127" s="514"/>
      <c r="AA127" s="514"/>
      <c r="AB127" s="514"/>
      <c r="AC127" s="514"/>
      <c r="AD127" s="514"/>
      <c r="AE127" s="514"/>
      <c r="AF127" s="514"/>
      <c r="AG127" s="514"/>
      <c r="AH127" s="514"/>
      <c r="AI127" s="514"/>
      <c r="AJ127" s="514"/>
      <c r="AK127" s="514"/>
      <c r="AL127" s="514"/>
      <c r="AM127" s="514"/>
      <c r="AN127" s="514"/>
      <c r="AO127" s="514"/>
    </row>
    <row r="128" spans="16:41" s="573" customFormat="1">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c r="AL128" s="514"/>
      <c r="AM128" s="514"/>
      <c r="AN128" s="514"/>
      <c r="AO128" s="514"/>
    </row>
    <row r="129" spans="16:41" s="573" customFormat="1">
      <c r="P129" s="514"/>
      <c r="Q129" s="514"/>
      <c r="R129" s="514"/>
      <c r="S129" s="514"/>
      <c r="T129" s="514"/>
      <c r="U129" s="514"/>
      <c r="V129" s="514"/>
      <c r="W129" s="514"/>
      <c r="X129" s="514"/>
      <c r="Y129" s="514"/>
      <c r="Z129" s="514"/>
      <c r="AA129" s="514"/>
      <c r="AB129" s="514"/>
      <c r="AC129" s="514"/>
      <c r="AD129" s="514"/>
      <c r="AE129" s="514"/>
      <c r="AF129" s="514"/>
      <c r="AG129" s="514"/>
      <c r="AH129" s="514"/>
      <c r="AI129" s="514"/>
      <c r="AJ129" s="514"/>
      <c r="AK129" s="514"/>
      <c r="AL129" s="514"/>
      <c r="AM129" s="514"/>
      <c r="AN129" s="514"/>
      <c r="AO129" s="514"/>
    </row>
    <row r="130" spans="16:41" s="573" customFormat="1">
      <c r="P130" s="514"/>
      <c r="Q130" s="514"/>
      <c r="R130" s="514"/>
      <c r="S130" s="514"/>
      <c r="T130" s="514"/>
      <c r="U130" s="514"/>
      <c r="V130" s="514"/>
      <c r="W130" s="514"/>
      <c r="X130" s="514"/>
      <c r="Y130" s="514"/>
      <c r="Z130" s="514"/>
      <c r="AA130" s="514"/>
      <c r="AB130" s="514"/>
      <c r="AC130" s="514"/>
      <c r="AD130" s="514"/>
      <c r="AE130" s="514"/>
      <c r="AF130" s="514"/>
      <c r="AG130" s="514"/>
      <c r="AH130" s="514"/>
      <c r="AI130" s="514"/>
      <c r="AJ130" s="514"/>
      <c r="AK130" s="514"/>
      <c r="AL130" s="514"/>
      <c r="AM130" s="514"/>
      <c r="AN130" s="514"/>
      <c r="AO130" s="514"/>
    </row>
    <row r="131" spans="16:41" s="573" customFormat="1">
      <c r="P131" s="514"/>
      <c r="Q131" s="514"/>
      <c r="R131" s="514"/>
      <c r="S131" s="514"/>
      <c r="T131" s="514"/>
      <c r="U131" s="514"/>
      <c r="V131" s="514"/>
      <c r="W131" s="514"/>
      <c r="X131" s="514"/>
      <c r="Y131" s="514"/>
      <c r="Z131" s="514"/>
      <c r="AA131" s="514"/>
      <c r="AB131" s="514"/>
      <c r="AC131" s="514"/>
      <c r="AD131" s="514"/>
      <c r="AE131" s="514"/>
      <c r="AF131" s="514"/>
      <c r="AG131" s="514"/>
      <c r="AH131" s="514"/>
      <c r="AI131" s="514"/>
      <c r="AJ131" s="514"/>
      <c r="AK131" s="514"/>
      <c r="AL131" s="514"/>
      <c r="AM131" s="514"/>
      <c r="AN131" s="514"/>
      <c r="AO131" s="514"/>
    </row>
    <row r="132" spans="16:41" s="573" customFormat="1">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c r="AL132" s="514"/>
      <c r="AM132" s="514"/>
      <c r="AN132" s="514"/>
      <c r="AO132" s="514"/>
    </row>
    <row r="133" spans="16:41" s="573" customFormat="1">
      <c r="P133" s="514"/>
      <c r="Q133" s="514"/>
      <c r="R133" s="514"/>
      <c r="S133" s="514"/>
      <c r="T133" s="514"/>
      <c r="U133" s="514"/>
      <c r="V133" s="514"/>
      <c r="W133" s="514"/>
      <c r="X133" s="514"/>
      <c r="Y133" s="514"/>
      <c r="Z133" s="514"/>
      <c r="AA133" s="514"/>
      <c r="AB133" s="514"/>
      <c r="AC133" s="514"/>
      <c r="AD133" s="514"/>
      <c r="AE133" s="514"/>
      <c r="AF133" s="514"/>
      <c r="AG133" s="514"/>
      <c r="AH133" s="514"/>
      <c r="AI133" s="514"/>
      <c r="AJ133" s="514"/>
      <c r="AK133" s="514"/>
      <c r="AL133" s="514"/>
      <c r="AM133" s="514"/>
      <c r="AN133" s="514"/>
      <c r="AO133" s="514"/>
    </row>
    <row r="134" spans="16:41" s="573" customFormat="1">
      <c r="P134" s="514"/>
      <c r="Q134" s="514"/>
      <c r="R134" s="514"/>
      <c r="S134" s="514"/>
      <c r="T134" s="514"/>
      <c r="U134" s="514"/>
      <c r="V134" s="514"/>
      <c r="W134" s="514"/>
      <c r="X134" s="514"/>
      <c r="Y134" s="514"/>
      <c r="Z134" s="514"/>
      <c r="AA134" s="514"/>
      <c r="AB134" s="514"/>
      <c r="AC134" s="514"/>
      <c r="AD134" s="514"/>
      <c r="AE134" s="514"/>
      <c r="AF134" s="514"/>
      <c r="AG134" s="514"/>
      <c r="AH134" s="514"/>
      <c r="AI134" s="514"/>
      <c r="AJ134" s="514"/>
      <c r="AK134" s="514"/>
      <c r="AL134" s="514"/>
      <c r="AM134" s="514"/>
      <c r="AN134" s="514"/>
      <c r="AO134" s="514"/>
    </row>
    <row r="135" spans="16:41" s="573" customFormat="1">
      <c r="P135" s="514"/>
      <c r="Q135" s="514"/>
      <c r="R135" s="514"/>
      <c r="S135" s="514"/>
      <c r="T135" s="514"/>
      <c r="U135" s="514"/>
      <c r="V135" s="514"/>
      <c r="W135" s="514"/>
      <c r="X135" s="514"/>
      <c r="Y135" s="514"/>
      <c r="Z135" s="514"/>
      <c r="AA135" s="514"/>
      <c r="AB135" s="514"/>
      <c r="AC135" s="514"/>
      <c r="AD135" s="514"/>
      <c r="AE135" s="514"/>
      <c r="AF135" s="514"/>
      <c r="AG135" s="514"/>
      <c r="AH135" s="514"/>
      <c r="AI135" s="514"/>
      <c r="AJ135" s="514"/>
      <c r="AK135" s="514"/>
      <c r="AL135" s="514"/>
      <c r="AM135" s="514"/>
      <c r="AN135" s="514"/>
      <c r="AO135" s="514"/>
    </row>
    <row r="136" spans="16:41" s="573" customFormat="1">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c r="AL136" s="514"/>
      <c r="AM136" s="514"/>
      <c r="AN136" s="514"/>
      <c r="AO136" s="514"/>
    </row>
    <row r="137" spans="16:41" s="573" customFormat="1">
      <c r="P137" s="514"/>
      <c r="Q137" s="514"/>
      <c r="R137" s="514"/>
      <c r="S137" s="514"/>
      <c r="T137" s="514"/>
      <c r="U137" s="514"/>
      <c r="V137" s="514"/>
      <c r="W137" s="514"/>
      <c r="X137" s="514"/>
      <c r="Y137" s="514"/>
      <c r="Z137" s="514"/>
      <c r="AA137" s="514"/>
      <c r="AB137" s="514"/>
      <c r="AC137" s="514"/>
      <c r="AD137" s="514"/>
      <c r="AE137" s="514"/>
      <c r="AF137" s="514"/>
      <c r="AG137" s="514"/>
      <c r="AH137" s="514"/>
      <c r="AI137" s="514"/>
      <c r="AJ137" s="514"/>
      <c r="AK137" s="514"/>
      <c r="AL137" s="514"/>
      <c r="AM137" s="514"/>
      <c r="AN137" s="514"/>
      <c r="AO137" s="514"/>
    </row>
    <row r="138" spans="16:41" s="573" customFormat="1">
      <c r="P138" s="514"/>
      <c r="Q138" s="514"/>
      <c r="R138" s="514"/>
      <c r="S138" s="514"/>
      <c r="T138" s="514"/>
      <c r="U138" s="514"/>
      <c r="V138" s="514"/>
      <c r="W138" s="514"/>
      <c r="X138" s="514"/>
      <c r="Y138" s="514"/>
      <c r="Z138" s="514"/>
      <c r="AA138" s="514"/>
      <c r="AB138" s="514"/>
      <c r="AC138" s="514"/>
      <c r="AD138" s="514"/>
      <c r="AE138" s="514"/>
      <c r="AF138" s="514"/>
      <c r="AG138" s="514"/>
      <c r="AH138" s="514"/>
      <c r="AI138" s="514"/>
      <c r="AJ138" s="514"/>
      <c r="AK138" s="514"/>
      <c r="AL138" s="514"/>
      <c r="AM138" s="514"/>
      <c r="AN138" s="514"/>
      <c r="AO138" s="514"/>
    </row>
    <row r="139" spans="16:41" s="573" customFormat="1">
      <c r="P139" s="514"/>
      <c r="Q139" s="514"/>
      <c r="R139" s="514"/>
      <c r="S139" s="514"/>
      <c r="T139" s="514"/>
      <c r="U139" s="514"/>
      <c r="V139" s="514"/>
      <c r="W139" s="514"/>
      <c r="X139" s="514"/>
      <c r="Y139" s="514"/>
      <c r="Z139" s="514"/>
      <c r="AA139" s="514"/>
      <c r="AB139" s="514"/>
      <c r="AC139" s="514"/>
      <c r="AD139" s="514"/>
      <c r="AE139" s="514"/>
      <c r="AF139" s="514"/>
      <c r="AG139" s="514"/>
      <c r="AH139" s="514"/>
      <c r="AI139" s="514"/>
      <c r="AJ139" s="514"/>
      <c r="AK139" s="514"/>
      <c r="AL139" s="514"/>
      <c r="AM139" s="514"/>
      <c r="AN139" s="514"/>
      <c r="AO139" s="514"/>
    </row>
    <row r="140" spans="16:41" s="573" customFormat="1">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c r="AL140" s="514"/>
      <c r="AM140" s="514"/>
      <c r="AN140" s="514"/>
      <c r="AO140" s="514"/>
    </row>
    <row r="141" spans="16:41" s="573" customFormat="1">
      <c r="P141" s="514"/>
      <c r="Q141" s="514"/>
      <c r="R141" s="514"/>
      <c r="S141" s="514"/>
      <c r="T141" s="514"/>
      <c r="U141" s="514"/>
      <c r="V141" s="514"/>
      <c r="W141" s="514"/>
      <c r="X141" s="514"/>
      <c r="Y141" s="514"/>
      <c r="Z141" s="514"/>
      <c r="AA141" s="514"/>
      <c r="AB141" s="514"/>
      <c r="AC141" s="514"/>
      <c r="AD141" s="514"/>
      <c r="AE141" s="514"/>
      <c r="AF141" s="514"/>
      <c r="AG141" s="514"/>
      <c r="AH141" s="514"/>
      <c r="AI141" s="514"/>
      <c r="AJ141" s="514"/>
      <c r="AK141" s="514"/>
      <c r="AL141" s="514"/>
      <c r="AM141" s="514"/>
      <c r="AN141" s="514"/>
      <c r="AO141" s="514"/>
    </row>
    <row r="142" spans="16:41" s="573" customFormat="1">
      <c r="P142" s="514"/>
      <c r="Q142" s="514"/>
      <c r="R142" s="514"/>
      <c r="S142" s="514"/>
      <c r="T142" s="514"/>
      <c r="U142" s="514"/>
      <c r="V142" s="514"/>
      <c r="W142" s="514"/>
      <c r="X142" s="514"/>
      <c r="Y142" s="514"/>
      <c r="Z142" s="514"/>
      <c r="AA142" s="514"/>
      <c r="AB142" s="514"/>
      <c r="AC142" s="514"/>
      <c r="AD142" s="514"/>
      <c r="AE142" s="514"/>
      <c r="AF142" s="514"/>
      <c r="AG142" s="514"/>
      <c r="AH142" s="514"/>
      <c r="AI142" s="514"/>
      <c r="AJ142" s="514"/>
      <c r="AK142" s="514"/>
      <c r="AL142" s="514"/>
      <c r="AM142" s="514"/>
      <c r="AN142" s="514"/>
      <c r="AO142" s="514"/>
    </row>
    <row r="143" spans="16:41" s="573" customFormat="1">
      <c r="P143" s="514"/>
      <c r="Q143" s="514"/>
      <c r="R143" s="514"/>
      <c r="S143" s="514"/>
      <c r="T143" s="514"/>
      <c r="U143" s="514"/>
      <c r="V143" s="514"/>
      <c r="W143" s="514"/>
      <c r="X143" s="514"/>
      <c r="Y143" s="514"/>
      <c r="Z143" s="514"/>
      <c r="AA143" s="514"/>
      <c r="AB143" s="514"/>
      <c r="AC143" s="514"/>
      <c r="AD143" s="514"/>
      <c r="AE143" s="514"/>
      <c r="AF143" s="514"/>
      <c r="AG143" s="514"/>
      <c r="AH143" s="514"/>
      <c r="AI143" s="514"/>
      <c r="AJ143" s="514"/>
      <c r="AK143" s="514"/>
      <c r="AL143" s="514"/>
      <c r="AM143" s="514"/>
      <c r="AN143" s="514"/>
      <c r="AO143" s="514"/>
    </row>
    <row r="144" spans="16:41" s="573" customFormat="1">
      <c r="P144" s="514"/>
      <c r="Q144" s="514"/>
      <c r="R144" s="514"/>
      <c r="S144" s="514"/>
      <c r="T144" s="514"/>
      <c r="U144" s="514"/>
      <c r="V144" s="514"/>
      <c r="W144" s="514"/>
      <c r="X144" s="514"/>
      <c r="Y144" s="514"/>
      <c r="Z144" s="514"/>
      <c r="AA144" s="514"/>
      <c r="AB144" s="514"/>
      <c r="AC144" s="514"/>
      <c r="AD144" s="514"/>
      <c r="AE144" s="514"/>
      <c r="AF144" s="514"/>
      <c r="AG144" s="514"/>
      <c r="AH144" s="514"/>
      <c r="AI144" s="514"/>
      <c r="AJ144" s="514"/>
      <c r="AK144" s="514"/>
      <c r="AL144" s="514"/>
      <c r="AM144" s="514"/>
      <c r="AN144" s="514"/>
      <c r="AO144" s="514"/>
    </row>
    <row r="145" spans="16:41" s="573" customFormat="1">
      <c r="P145" s="514"/>
      <c r="Q145" s="514"/>
      <c r="R145" s="514"/>
      <c r="S145" s="514"/>
      <c r="T145" s="514"/>
      <c r="U145" s="514"/>
      <c r="V145" s="514"/>
      <c r="W145" s="514"/>
      <c r="X145" s="514"/>
      <c r="Y145" s="514"/>
      <c r="Z145" s="514"/>
      <c r="AA145" s="514"/>
      <c r="AB145" s="514"/>
      <c r="AC145" s="514"/>
      <c r="AD145" s="514"/>
      <c r="AE145" s="514"/>
      <c r="AF145" s="514"/>
      <c r="AG145" s="514"/>
      <c r="AH145" s="514"/>
      <c r="AI145" s="514"/>
      <c r="AJ145" s="514"/>
      <c r="AK145" s="514"/>
      <c r="AL145" s="514"/>
      <c r="AM145" s="514"/>
      <c r="AN145" s="514"/>
      <c r="AO145" s="514"/>
    </row>
    <row r="146" spans="16:41" s="573" customFormat="1">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c r="AM146" s="514"/>
      <c r="AN146" s="514"/>
      <c r="AO146" s="514"/>
    </row>
    <row r="147" spans="16:41" s="573" customFormat="1">
      <c r="P147" s="514"/>
      <c r="Q147" s="514"/>
      <c r="R147" s="514"/>
      <c r="S147" s="514"/>
      <c r="T147" s="514"/>
      <c r="U147" s="514"/>
      <c r="V147" s="514"/>
      <c r="W147" s="514"/>
      <c r="X147" s="514"/>
      <c r="Y147" s="514"/>
      <c r="Z147" s="514"/>
      <c r="AA147" s="514"/>
      <c r="AB147" s="514"/>
      <c r="AC147" s="514"/>
      <c r="AD147" s="514"/>
      <c r="AE147" s="514"/>
      <c r="AF147" s="514"/>
      <c r="AG147" s="514"/>
      <c r="AH147" s="514"/>
      <c r="AI147" s="514"/>
      <c r="AJ147" s="514"/>
      <c r="AK147" s="514"/>
      <c r="AL147" s="514"/>
      <c r="AM147" s="514"/>
      <c r="AN147" s="514"/>
      <c r="AO147" s="514"/>
    </row>
    <row r="148" spans="16:41" s="573" customFormat="1">
      <c r="P148" s="514"/>
      <c r="Q148" s="514"/>
      <c r="R148" s="514"/>
      <c r="S148" s="514"/>
      <c r="T148" s="514"/>
      <c r="U148" s="514"/>
      <c r="V148" s="514"/>
      <c r="W148" s="514"/>
      <c r="X148" s="514"/>
      <c r="Y148" s="514"/>
      <c r="Z148" s="514"/>
      <c r="AA148" s="514"/>
      <c r="AB148" s="514"/>
      <c r="AC148" s="514"/>
      <c r="AD148" s="514"/>
      <c r="AE148" s="514"/>
      <c r="AF148" s="514"/>
      <c r="AG148" s="514"/>
      <c r="AH148" s="514"/>
      <c r="AI148" s="514"/>
      <c r="AJ148" s="514"/>
      <c r="AK148" s="514"/>
      <c r="AL148" s="514"/>
      <c r="AM148" s="514"/>
      <c r="AN148" s="514"/>
      <c r="AO148" s="514"/>
    </row>
    <row r="149" spans="16:41" s="573" customFormat="1">
      <c r="P149" s="514"/>
      <c r="Q149" s="514"/>
      <c r="R149" s="514"/>
      <c r="S149" s="514"/>
      <c r="T149" s="514"/>
      <c r="U149" s="514"/>
      <c r="V149" s="514"/>
      <c r="W149" s="514"/>
      <c r="X149" s="514"/>
      <c r="Y149" s="514"/>
      <c r="Z149" s="514"/>
      <c r="AA149" s="514"/>
      <c r="AB149" s="514"/>
      <c r="AC149" s="514"/>
      <c r="AD149" s="514"/>
      <c r="AE149" s="514"/>
      <c r="AF149" s="514"/>
      <c r="AG149" s="514"/>
      <c r="AH149" s="514"/>
      <c r="AI149" s="514"/>
      <c r="AJ149" s="514"/>
      <c r="AK149" s="514"/>
      <c r="AL149" s="514"/>
      <c r="AM149" s="514"/>
      <c r="AN149" s="514"/>
      <c r="AO149" s="514"/>
    </row>
    <row r="150" spans="16:41" s="573" customFormat="1">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c r="AM150" s="514"/>
      <c r="AN150" s="514"/>
      <c r="AO150" s="514"/>
    </row>
    <row r="151" spans="16:41" s="573" customFormat="1">
      <c r="P151" s="514"/>
      <c r="Q151" s="514"/>
      <c r="R151" s="514"/>
      <c r="S151" s="514"/>
      <c r="T151" s="514"/>
      <c r="U151" s="514"/>
      <c r="V151" s="514"/>
      <c r="W151" s="514"/>
      <c r="X151" s="514"/>
      <c r="Y151" s="514"/>
      <c r="Z151" s="514"/>
      <c r="AA151" s="514"/>
      <c r="AB151" s="514"/>
      <c r="AC151" s="514"/>
      <c r="AD151" s="514"/>
      <c r="AE151" s="514"/>
      <c r="AF151" s="514"/>
      <c r="AG151" s="514"/>
      <c r="AH151" s="514"/>
      <c r="AI151" s="514"/>
      <c r="AJ151" s="514"/>
      <c r="AK151" s="514"/>
      <c r="AL151" s="514"/>
      <c r="AM151" s="514"/>
      <c r="AN151" s="514"/>
      <c r="AO151" s="514"/>
    </row>
    <row r="152" spans="16:41" s="573" customFormat="1">
      <c r="P152" s="514"/>
      <c r="Q152" s="514"/>
      <c r="R152" s="514"/>
      <c r="S152" s="514"/>
      <c r="T152" s="514"/>
      <c r="U152" s="514"/>
      <c r="V152" s="514"/>
      <c r="W152" s="514"/>
      <c r="X152" s="514"/>
      <c r="Y152" s="514"/>
      <c r="Z152" s="514"/>
      <c r="AA152" s="514"/>
      <c r="AB152" s="514"/>
      <c r="AC152" s="514"/>
      <c r="AD152" s="514"/>
      <c r="AE152" s="514"/>
      <c r="AF152" s="514"/>
      <c r="AG152" s="514"/>
      <c r="AH152" s="514"/>
      <c r="AI152" s="514"/>
      <c r="AJ152" s="514"/>
      <c r="AK152" s="514"/>
      <c r="AL152" s="514"/>
      <c r="AM152" s="514"/>
      <c r="AN152" s="514"/>
      <c r="AO152" s="514"/>
    </row>
    <row r="153" spans="16:41" s="573" customFormat="1">
      <c r="P153" s="514"/>
      <c r="Q153" s="514"/>
      <c r="R153" s="514"/>
      <c r="S153" s="514"/>
      <c r="T153" s="514"/>
      <c r="U153" s="514"/>
      <c r="V153" s="514"/>
      <c r="W153" s="514"/>
      <c r="X153" s="514"/>
      <c r="Y153" s="514"/>
      <c r="Z153" s="514"/>
      <c r="AA153" s="514"/>
      <c r="AB153" s="514"/>
      <c r="AC153" s="514"/>
      <c r="AD153" s="514"/>
      <c r="AE153" s="514"/>
      <c r="AF153" s="514"/>
      <c r="AG153" s="514"/>
      <c r="AH153" s="514"/>
      <c r="AI153" s="514"/>
      <c r="AJ153" s="514"/>
      <c r="AK153" s="514"/>
      <c r="AL153" s="514"/>
      <c r="AM153" s="514"/>
      <c r="AN153" s="514"/>
      <c r="AO153" s="514"/>
    </row>
    <row r="154" spans="16:41" s="573" customFormat="1">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c r="AM154" s="514"/>
      <c r="AN154" s="514"/>
      <c r="AO154" s="514"/>
    </row>
    <row r="155" spans="16:41" s="573" customFormat="1">
      <c r="P155" s="514"/>
      <c r="Q155" s="514"/>
      <c r="R155" s="514"/>
      <c r="S155" s="514"/>
      <c r="T155" s="514"/>
      <c r="U155" s="514"/>
      <c r="V155" s="514"/>
      <c r="W155" s="514"/>
      <c r="X155" s="514"/>
      <c r="Y155" s="514"/>
      <c r="Z155" s="514"/>
      <c r="AA155" s="514"/>
      <c r="AB155" s="514"/>
      <c r="AC155" s="514"/>
      <c r="AD155" s="514"/>
      <c r="AE155" s="514"/>
      <c r="AF155" s="514"/>
      <c r="AG155" s="514"/>
      <c r="AH155" s="514"/>
      <c r="AI155" s="514"/>
      <c r="AJ155" s="514"/>
      <c r="AK155" s="514"/>
      <c r="AL155" s="514"/>
      <c r="AM155" s="514"/>
      <c r="AN155" s="514"/>
      <c r="AO155" s="514"/>
    </row>
    <row r="156" spans="16:41" s="573" customFormat="1">
      <c r="P156" s="514"/>
      <c r="Q156" s="514"/>
      <c r="R156" s="514"/>
      <c r="S156" s="514"/>
      <c r="T156" s="514"/>
      <c r="U156" s="514"/>
      <c r="V156" s="514"/>
      <c r="W156" s="514"/>
      <c r="X156" s="514"/>
      <c r="Y156" s="514"/>
      <c r="Z156" s="514"/>
      <c r="AA156" s="514"/>
      <c r="AB156" s="514"/>
      <c r="AC156" s="514"/>
      <c r="AD156" s="514"/>
      <c r="AE156" s="514"/>
      <c r="AF156" s="514"/>
      <c r="AG156" s="514"/>
      <c r="AH156" s="514"/>
      <c r="AI156" s="514"/>
      <c r="AJ156" s="514"/>
      <c r="AK156" s="514"/>
      <c r="AL156" s="514"/>
      <c r="AM156" s="514"/>
      <c r="AN156" s="514"/>
      <c r="AO156" s="514"/>
    </row>
    <row r="157" spans="16:41" s="573" customFormat="1">
      <c r="P157" s="514"/>
      <c r="Q157" s="514"/>
      <c r="R157" s="514"/>
      <c r="S157" s="514"/>
      <c r="T157" s="514"/>
      <c r="U157" s="514"/>
      <c r="V157" s="514"/>
      <c r="W157" s="514"/>
      <c r="X157" s="514"/>
      <c r="Y157" s="514"/>
      <c r="Z157" s="514"/>
      <c r="AA157" s="514"/>
      <c r="AB157" s="514"/>
      <c r="AC157" s="514"/>
      <c r="AD157" s="514"/>
      <c r="AE157" s="514"/>
      <c r="AF157" s="514"/>
      <c r="AG157" s="514"/>
      <c r="AH157" s="514"/>
      <c r="AI157" s="514"/>
      <c r="AJ157" s="514"/>
      <c r="AK157" s="514"/>
      <c r="AL157" s="514"/>
      <c r="AM157" s="514"/>
      <c r="AN157" s="514"/>
      <c r="AO157" s="514"/>
    </row>
    <row r="158" spans="16:41" s="573" customFormat="1">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c r="AM158" s="514"/>
      <c r="AN158" s="514"/>
      <c r="AO158" s="514"/>
    </row>
    <row r="159" spans="16:41" s="573" customFormat="1">
      <c r="P159" s="514"/>
      <c r="Q159" s="514"/>
      <c r="R159" s="514"/>
      <c r="S159" s="514"/>
      <c r="T159" s="514"/>
      <c r="U159" s="514"/>
      <c r="V159" s="514"/>
      <c r="W159" s="514"/>
      <c r="X159" s="514"/>
      <c r="Y159" s="514"/>
      <c r="Z159" s="514"/>
      <c r="AA159" s="514"/>
      <c r="AB159" s="514"/>
      <c r="AC159" s="514"/>
      <c r="AD159" s="514"/>
      <c r="AE159" s="514"/>
      <c r="AF159" s="514"/>
      <c r="AG159" s="514"/>
      <c r="AH159" s="514"/>
      <c r="AI159" s="514"/>
      <c r="AJ159" s="514"/>
      <c r="AK159" s="514"/>
      <c r="AL159" s="514"/>
      <c r="AM159" s="514"/>
      <c r="AN159" s="514"/>
      <c r="AO159" s="514"/>
    </row>
    <row r="160" spans="16:41" s="573" customFormat="1">
      <c r="P160" s="514"/>
      <c r="Q160" s="514"/>
      <c r="R160" s="514"/>
      <c r="S160" s="514"/>
      <c r="T160" s="514"/>
      <c r="U160" s="514"/>
      <c r="V160" s="514"/>
      <c r="W160" s="514"/>
      <c r="X160" s="514"/>
      <c r="Y160" s="514"/>
      <c r="Z160" s="514"/>
      <c r="AA160" s="514"/>
      <c r="AB160" s="514"/>
      <c r="AC160" s="514"/>
      <c r="AD160" s="514"/>
      <c r="AE160" s="514"/>
      <c r="AF160" s="514"/>
      <c r="AG160" s="514"/>
      <c r="AH160" s="514"/>
      <c r="AI160" s="514"/>
      <c r="AJ160" s="514"/>
      <c r="AK160" s="514"/>
      <c r="AL160" s="514"/>
      <c r="AM160" s="514"/>
      <c r="AN160" s="514"/>
      <c r="AO160" s="514"/>
    </row>
    <row r="161" spans="16:41" s="573" customFormat="1">
      <c r="P161" s="514"/>
      <c r="Q161" s="514"/>
      <c r="R161" s="514"/>
      <c r="S161" s="514"/>
      <c r="T161" s="514"/>
      <c r="U161" s="514"/>
      <c r="V161" s="514"/>
      <c r="W161" s="514"/>
      <c r="X161" s="514"/>
      <c r="Y161" s="514"/>
      <c r="Z161" s="514"/>
      <c r="AA161" s="514"/>
      <c r="AB161" s="514"/>
      <c r="AC161" s="514"/>
      <c r="AD161" s="514"/>
      <c r="AE161" s="514"/>
      <c r="AF161" s="514"/>
      <c r="AG161" s="514"/>
      <c r="AH161" s="514"/>
      <c r="AI161" s="514"/>
      <c r="AJ161" s="514"/>
      <c r="AK161" s="514"/>
      <c r="AL161" s="514"/>
      <c r="AM161" s="514"/>
      <c r="AN161" s="514"/>
      <c r="AO161" s="514"/>
    </row>
    <row r="162" spans="16:41" s="573" customFormat="1">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c r="AM162" s="514"/>
      <c r="AN162" s="514"/>
      <c r="AO162" s="514"/>
    </row>
    <row r="163" spans="16:41" s="573" customFormat="1">
      <c r="P163" s="514"/>
      <c r="Q163" s="514"/>
      <c r="R163" s="514"/>
      <c r="S163" s="514"/>
      <c r="T163" s="514"/>
      <c r="U163" s="514"/>
      <c r="V163" s="514"/>
      <c r="W163" s="514"/>
      <c r="X163" s="514"/>
      <c r="Y163" s="514"/>
      <c r="Z163" s="514"/>
      <c r="AA163" s="514"/>
      <c r="AB163" s="514"/>
      <c r="AC163" s="514"/>
      <c r="AD163" s="514"/>
      <c r="AE163" s="514"/>
      <c r="AF163" s="514"/>
      <c r="AG163" s="514"/>
      <c r="AH163" s="514"/>
      <c r="AI163" s="514"/>
      <c r="AJ163" s="514"/>
      <c r="AK163" s="514"/>
      <c r="AL163" s="514"/>
      <c r="AM163" s="514"/>
      <c r="AN163" s="514"/>
      <c r="AO163" s="514"/>
    </row>
    <row r="164" spans="16:41" s="573" customFormat="1">
      <c r="P164" s="514"/>
      <c r="Q164" s="514"/>
      <c r="R164" s="514"/>
      <c r="S164" s="514"/>
      <c r="T164" s="514"/>
      <c r="U164" s="514"/>
      <c r="V164" s="514"/>
      <c r="W164" s="514"/>
      <c r="X164" s="514"/>
      <c r="Y164" s="514"/>
      <c r="Z164" s="514"/>
      <c r="AA164" s="514"/>
      <c r="AB164" s="514"/>
      <c r="AC164" s="514"/>
      <c r="AD164" s="514"/>
      <c r="AE164" s="514"/>
      <c r="AF164" s="514"/>
      <c r="AG164" s="514"/>
      <c r="AH164" s="514"/>
      <c r="AI164" s="514"/>
      <c r="AJ164" s="514"/>
      <c r="AK164" s="514"/>
      <c r="AL164" s="514"/>
      <c r="AM164" s="514"/>
      <c r="AN164" s="514"/>
      <c r="AO164" s="514"/>
    </row>
    <row r="165" spans="16:41" s="573" customFormat="1">
      <c r="P165" s="514"/>
      <c r="Q165" s="514"/>
      <c r="R165" s="514"/>
      <c r="S165" s="514"/>
      <c r="T165" s="514"/>
      <c r="U165" s="514"/>
      <c r="V165" s="514"/>
      <c r="W165" s="514"/>
      <c r="X165" s="514"/>
      <c r="Y165" s="514"/>
      <c r="Z165" s="514"/>
      <c r="AA165" s="514"/>
      <c r="AB165" s="514"/>
      <c r="AC165" s="514"/>
      <c r="AD165" s="514"/>
      <c r="AE165" s="514"/>
      <c r="AF165" s="514"/>
      <c r="AG165" s="514"/>
      <c r="AH165" s="514"/>
      <c r="AI165" s="514"/>
      <c r="AJ165" s="514"/>
      <c r="AK165" s="514"/>
      <c r="AL165" s="514"/>
      <c r="AM165" s="514"/>
      <c r="AN165" s="514"/>
      <c r="AO165" s="514"/>
    </row>
    <row r="166" spans="16:41" s="573" customFormat="1">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c r="AM166" s="514"/>
      <c r="AN166" s="514"/>
      <c r="AO166" s="514"/>
    </row>
    <row r="167" spans="16:41" s="573" customFormat="1">
      <c r="P167" s="514"/>
      <c r="Q167" s="514"/>
      <c r="R167" s="514"/>
      <c r="S167" s="514"/>
      <c r="T167" s="514"/>
      <c r="U167" s="514"/>
      <c r="V167" s="514"/>
      <c r="W167" s="514"/>
      <c r="X167" s="514"/>
      <c r="Y167" s="514"/>
      <c r="Z167" s="514"/>
      <c r="AA167" s="514"/>
      <c r="AB167" s="514"/>
      <c r="AC167" s="514"/>
      <c r="AD167" s="514"/>
      <c r="AE167" s="514"/>
      <c r="AF167" s="514"/>
      <c r="AG167" s="514"/>
      <c r="AH167" s="514"/>
      <c r="AI167" s="514"/>
      <c r="AJ167" s="514"/>
      <c r="AK167" s="514"/>
      <c r="AL167" s="514"/>
      <c r="AM167" s="514"/>
      <c r="AN167" s="514"/>
      <c r="AO167" s="514"/>
    </row>
    <row r="168" spans="16:41" s="573" customFormat="1">
      <c r="P168" s="514"/>
      <c r="Q168" s="514"/>
      <c r="R168" s="514"/>
      <c r="S168" s="514"/>
      <c r="T168" s="514"/>
      <c r="U168" s="514"/>
      <c r="V168" s="514"/>
      <c r="W168" s="514"/>
      <c r="X168" s="514"/>
      <c r="Y168" s="514"/>
      <c r="Z168" s="514"/>
      <c r="AA168" s="514"/>
      <c r="AB168" s="514"/>
      <c r="AC168" s="514"/>
      <c r="AD168" s="514"/>
      <c r="AE168" s="514"/>
      <c r="AF168" s="514"/>
      <c r="AG168" s="514"/>
      <c r="AH168" s="514"/>
      <c r="AI168" s="514"/>
      <c r="AJ168" s="514"/>
      <c r="AK168" s="514"/>
      <c r="AL168" s="514"/>
      <c r="AM168" s="514"/>
      <c r="AN168" s="514"/>
      <c r="AO168" s="514"/>
    </row>
    <row r="169" spans="16:41" s="573" customFormat="1"/>
    <row r="170" spans="16:41" s="573" customFormat="1"/>
    <row r="171" spans="16:41" s="573" customFormat="1"/>
    <row r="172" spans="16:41" s="573" customFormat="1"/>
    <row r="173" spans="16:41" s="573" customFormat="1"/>
    <row r="174" spans="16:41" s="573" customFormat="1"/>
    <row r="175" spans="16:41" s="573" customFormat="1"/>
    <row r="176" spans="16:41" s="573" customFormat="1"/>
    <row r="177" s="573" customFormat="1"/>
    <row r="178" s="573" customFormat="1"/>
    <row r="179" s="573" customFormat="1"/>
    <row r="180" s="573" customFormat="1"/>
    <row r="181" s="573" customFormat="1"/>
    <row r="182" s="573" customFormat="1"/>
    <row r="183" s="573" customFormat="1"/>
    <row r="184" s="573" customFormat="1"/>
    <row r="185" s="573" customFormat="1"/>
    <row r="186" s="573" customFormat="1"/>
    <row r="187" s="573" customFormat="1"/>
    <row r="188" s="573" customFormat="1"/>
    <row r="189" s="573" customFormat="1"/>
    <row r="190" s="573" customFormat="1"/>
    <row r="191" s="573" customFormat="1"/>
    <row r="192" s="573" customFormat="1"/>
    <row r="193" s="573" customFormat="1"/>
    <row r="194" s="573" customFormat="1"/>
    <row r="195" s="573" customFormat="1"/>
    <row r="196" s="573" customFormat="1"/>
    <row r="197" s="573" customFormat="1"/>
    <row r="198" s="573" customFormat="1"/>
    <row r="199" s="573" customFormat="1"/>
    <row r="200" s="573" customFormat="1"/>
    <row r="201" s="573" customFormat="1"/>
    <row r="202" s="573" customFormat="1"/>
    <row r="203" s="573" customFormat="1"/>
    <row r="204" s="573" customFormat="1"/>
    <row r="205" s="573" customFormat="1"/>
    <row r="206" s="573" customFormat="1"/>
    <row r="207" s="573" customFormat="1"/>
    <row r="208" s="573" customFormat="1"/>
    <row r="209" s="573" customFormat="1"/>
    <row r="210" s="573" customFormat="1"/>
    <row r="211" s="573" customFormat="1"/>
    <row r="212" s="573" customFormat="1"/>
    <row r="213" s="573" customFormat="1"/>
    <row r="214" s="573" customFormat="1"/>
    <row r="215" s="573" customFormat="1"/>
    <row r="216" s="573" customFormat="1"/>
    <row r="217" s="573" customFormat="1"/>
    <row r="218" s="573" customFormat="1"/>
    <row r="219" s="573" customFormat="1"/>
    <row r="220" s="573" customFormat="1"/>
    <row r="221" s="573" customFormat="1"/>
    <row r="222" s="573" customFormat="1"/>
    <row r="223" s="573" customFormat="1"/>
    <row r="224" s="573" customFormat="1"/>
    <row r="225" s="573" customFormat="1"/>
    <row r="226" s="573" customFormat="1"/>
    <row r="227" s="573" customFormat="1"/>
    <row r="228" s="573" customFormat="1"/>
    <row r="229" s="573" customFormat="1"/>
    <row r="230" s="573" customFormat="1"/>
    <row r="231" s="573" customFormat="1"/>
    <row r="232" s="573" customFormat="1"/>
    <row r="233" s="573" customFormat="1"/>
    <row r="234" s="573" customFormat="1"/>
    <row r="235" s="573" customFormat="1"/>
    <row r="236" s="573" customFormat="1"/>
    <row r="237" s="573" customFormat="1"/>
    <row r="238" s="573" customFormat="1"/>
    <row r="239" s="573" customFormat="1"/>
    <row r="240" s="573" customFormat="1"/>
    <row r="241" s="573" customFormat="1"/>
    <row r="242" s="573" customFormat="1"/>
    <row r="243" s="573" customFormat="1"/>
    <row r="244" s="573" customFormat="1"/>
    <row r="245" s="573" customFormat="1"/>
    <row r="246" s="573" customFormat="1"/>
    <row r="247" s="573" customFormat="1"/>
    <row r="248" s="573" customFormat="1"/>
    <row r="249" s="573" customFormat="1"/>
    <row r="250" s="573" customFormat="1"/>
    <row r="251" s="573" customFormat="1"/>
    <row r="252" s="573" customFormat="1"/>
    <row r="253" s="573" customFormat="1"/>
    <row r="254" s="573" customFormat="1"/>
    <row r="255" s="573" customFormat="1"/>
    <row r="256" s="573" customFormat="1"/>
    <row r="257" s="573" customFormat="1"/>
    <row r="258" s="573" customFormat="1"/>
    <row r="259" s="573" customFormat="1"/>
    <row r="260" s="573" customFormat="1"/>
    <row r="261" s="573" customFormat="1"/>
    <row r="262" s="573" customFormat="1"/>
    <row r="263" s="573" customFormat="1"/>
    <row r="264" s="573" customFormat="1"/>
    <row r="265" s="573" customFormat="1"/>
    <row r="266" s="573" customFormat="1"/>
    <row r="267" s="573" customFormat="1"/>
    <row r="268" s="573" customFormat="1"/>
    <row r="269" s="573" customFormat="1"/>
    <row r="270" s="573" customFormat="1"/>
    <row r="271" s="573" customFormat="1"/>
    <row r="272" s="573" customFormat="1"/>
    <row r="273" s="573" customFormat="1"/>
    <row r="274" s="573" customFormat="1"/>
    <row r="275" s="573" customFormat="1"/>
    <row r="276" s="573" customFormat="1"/>
    <row r="277" s="573" customFormat="1"/>
    <row r="278" s="573" customFormat="1"/>
    <row r="279" s="573" customFormat="1"/>
    <row r="280" s="573" customFormat="1"/>
    <row r="281" s="573" customFormat="1"/>
    <row r="282" s="573" customFormat="1"/>
    <row r="283" s="573" customFormat="1"/>
    <row r="284" s="573" customFormat="1"/>
    <row r="285" s="573" customFormat="1"/>
    <row r="286" s="573" customFormat="1"/>
    <row r="287" s="573" customFormat="1"/>
    <row r="288" s="573" customFormat="1"/>
    <row r="289" s="573" customFormat="1"/>
    <row r="290" s="573" customFormat="1"/>
    <row r="291" s="573" customFormat="1"/>
    <row r="292" s="573" customFormat="1"/>
    <row r="293" s="573" customFormat="1"/>
    <row r="294" s="573" customFormat="1"/>
    <row r="295" s="573" customFormat="1"/>
    <row r="296" s="573" customFormat="1"/>
    <row r="297" s="573" customFormat="1"/>
    <row r="298" s="573" customFormat="1"/>
    <row r="299" s="573" customFormat="1"/>
    <row r="300" s="573" customFormat="1"/>
    <row r="301" s="573" customFormat="1"/>
    <row r="302" s="573" customFormat="1"/>
    <row r="303" s="573" customFormat="1"/>
    <row r="304" s="573" customFormat="1"/>
    <row r="305" s="573" customFormat="1"/>
    <row r="306" s="573" customFormat="1"/>
    <row r="307" s="573" customFormat="1"/>
    <row r="308" s="573" customFormat="1"/>
    <row r="309" s="573" customFormat="1"/>
    <row r="310" s="573" customFormat="1"/>
    <row r="311" s="573" customFormat="1"/>
    <row r="312" s="573" customFormat="1"/>
    <row r="313" s="573" customFormat="1"/>
    <row r="314" s="573" customFormat="1"/>
    <row r="315" s="573" customFormat="1"/>
    <row r="316" s="573" customFormat="1"/>
    <row r="317" s="573" customFormat="1"/>
    <row r="318" s="573" customFormat="1"/>
    <row r="319" s="573" customFormat="1"/>
    <row r="320" s="573" customFormat="1"/>
    <row r="321" s="573" customFormat="1"/>
    <row r="322" s="573" customFormat="1"/>
    <row r="323" s="573" customFormat="1"/>
    <row r="324" s="573" customFormat="1"/>
    <row r="325" s="573" customFormat="1"/>
    <row r="326" s="573" customFormat="1"/>
    <row r="327" s="573" customFormat="1"/>
    <row r="328" s="573" customFormat="1"/>
    <row r="329" s="573" customFormat="1"/>
    <row r="330" s="573" customFormat="1"/>
    <row r="331" s="573" customFormat="1"/>
    <row r="332" s="573" customFormat="1"/>
    <row r="333" s="573" customFormat="1"/>
    <row r="334" s="573" customFormat="1"/>
    <row r="335" s="573" customFormat="1"/>
    <row r="336" s="573" customFormat="1"/>
    <row r="337" s="573" customFormat="1"/>
    <row r="338" s="573" customFormat="1"/>
    <row r="339" s="573" customFormat="1"/>
    <row r="340" s="573" customFormat="1"/>
    <row r="341" s="573" customFormat="1"/>
    <row r="342" s="573" customFormat="1"/>
    <row r="343" s="573" customFormat="1"/>
    <row r="344" s="573" customFormat="1"/>
    <row r="345" s="573" customFormat="1"/>
    <row r="346" s="573" customFormat="1"/>
    <row r="347" s="573" customFormat="1"/>
    <row r="348" s="573" customFormat="1"/>
    <row r="349" s="573" customFormat="1"/>
    <row r="350" s="573" customFormat="1"/>
    <row r="351" s="573" customFormat="1"/>
    <row r="352" s="573" customFormat="1"/>
    <row r="353" s="573" customFormat="1"/>
    <row r="354" s="573" customFormat="1"/>
    <row r="355" s="573" customFormat="1"/>
    <row r="356" s="573" customFormat="1"/>
    <row r="357" s="573" customFormat="1"/>
    <row r="358" s="573" customFormat="1"/>
    <row r="359" s="573" customFormat="1"/>
    <row r="360" s="573" customFormat="1"/>
    <row r="361" s="573" customFormat="1"/>
    <row r="362" s="573" customFormat="1"/>
    <row r="363" s="573" customFormat="1"/>
    <row r="364" s="573" customFormat="1"/>
    <row r="365" s="573" customFormat="1"/>
    <row r="366" s="573" customFormat="1"/>
    <row r="367" s="573" customFormat="1"/>
    <row r="368" s="573" customFormat="1"/>
    <row r="369" s="573" customFormat="1"/>
    <row r="370" s="573" customFormat="1"/>
    <row r="371" s="573" customFormat="1"/>
    <row r="372" s="573" customFormat="1"/>
    <row r="373" s="573" customFormat="1"/>
    <row r="374" s="573" customFormat="1"/>
    <row r="375" s="573" customFormat="1"/>
    <row r="376" s="573" customFormat="1"/>
    <row r="377" s="573" customFormat="1"/>
    <row r="378" s="573" customFormat="1"/>
    <row r="379" s="573" customFormat="1"/>
    <row r="380" s="573" customFormat="1"/>
    <row r="381" s="573" customFormat="1"/>
    <row r="382" s="573" customFormat="1"/>
    <row r="383" s="573" customFormat="1"/>
    <row r="384" s="573" customFormat="1"/>
    <row r="385" s="573" customFormat="1"/>
    <row r="386" s="573" customFormat="1"/>
    <row r="387" s="573" customFormat="1"/>
    <row r="388" s="573" customFormat="1"/>
    <row r="389" s="573" customFormat="1"/>
    <row r="390" s="573" customFormat="1"/>
    <row r="391" s="573" customFormat="1"/>
    <row r="392" s="573" customFormat="1"/>
    <row r="393" s="573" customFormat="1"/>
    <row r="394" s="573" customFormat="1"/>
    <row r="395" s="573" customFormat="1"/>
    <row r="396" s="573" customFormat="1"/>
    <row r="397" s="573" customFormat="1"/>
    <row r="398" s="573" customFormat="1"/>
    <row r="399" s="573" customFormat="1"/>
    <row r="400" s="573" customFormat="1"/>
    <row r="401" s="573" customFormat="1"/>
    <row r="402" s="573" customFormat="1"/>
    <row r="403" s="573" customFormat="1"/>
    <row r="404" s="573" customFormat="1"/>
    <row r="405" s="573" customFormat="1"/>
    <row r="406" s="573" customFormat="1"/>
    <row r="407" s="573" customFormat="1"/>
    <row r="408" s="573" customFormat="1"/>
    <row r="409" s="573" customFormat="1"/>
    <row r="410" s="573" customFormat="1"/>
    <row r="411" s="573" customFormat="1"/>
    <row r="412" s="573" customFormat="1"/>
    <row r="413" s="573" customFormat="1"/>
    <row r="414" s="573" customFormat="1"/>
    <row r="415" s="573" customFormat="1"/>
    <row r="416" s="573" customFormat="1"/>
    <row r="417" s="573" customFormat="1"/>
    <row r="418" s="573" customFormat="1"/>
    <row r="419" s="573" customFormat="1"/>
    <row r="420" s="573" customFormat="1"/>
    <row r="421" s="573" customFormat="1"/>
    <row r="422" s="573" customFormat="1"/>
    <row r="423" s="573" customFormat="1"/>
    <row r="424" s="573" customFormat="1"/>
    <row r="425" s="573" customFormat="1"/>
    <row r="426" s="573" customFormat="1"/>
    <row r="427" s="573" customFormat="1"/>
    <row r="428" s="573" customFormat="1"/>
    <row r="429" s="573" customFormat="1"/>
    <row r="430" s="573" customFormat="1"/>
    <row r="431" s="573" customFormat="1"/>
    <row r="432" s="573" customFormat="1"/>
    <row r="433" s="573" customFormat="1"/>
    <row r="434" s="573" customFormat="1"/>
    <row r="435" s="573" customFormat="1"/>
    <row r="436" s="573" customFormat="1"/>
    <row r="437" s="573" customFormat="1"/>
    <row r="438" s="573" customFormat="1"/>
    <row r="439" s="573" customFormat="1"/>
    <row r="440" s="573" customFormat="1"/>
    <row r="441" s="573" customFormat="1"/>
    <row r="442" s="573" customFormat="1"/>
    <row r="443" s="573" customFormat="1"/>
    <row r="444" s="573" customFormat="1"/>
    <row r="445" s="573" customFormat="1"/>
    <row r="446" s="573" customFormat="1"/>
    <row r="447" s="573" customFormat="1"/>
    <row r="448" s="573" customFormat="1"/>
    <row r="449" s="573" customFormat="1"/>
    <row r="450" s="573" customFormat="1"/>
    <row r="451" s="573" customFormat="1"/>
    <row r="452" s="573" customFormat="1"/>
    <row r="453" s="573" customFormat="1"/>
    <row r="454" s="573" customFormat="1"/>
    <row r="455" s="573" customFormat="1"/>
    <row r="456" s="573" customFormat="1"/>
    <row r="457" s="573" customFormat="1"/>
    <row r="458" s="573" customFormat="1"/>
    <row r="459" s="573" customFormat="1"/>
    <row r="460" s="573" customFormat="1"/>
    <row r="461" s="573" customFormat="1"/>
    <row r="462" s="573" customFormat="1"/>
    <row r="463" s="573" customFormat="1"/>
    <row r="464" s="573" customFormat="1"/>
    <row r="465" s="573" customFormat="1"/>
    <row r="466" s="573" customFormat="1"/>
    <row r="467" s="573" customFormat="1"/>
    <row r="468" s="573" customFormat="1"/>
    <row r="469" s="573" customFormat="1"/>
    <row r="470" s="573" customFormat="1"/>
    <row r="471" s="573" customFormat="1"/>
    <row r="472" s="573" customFormat="1"/>
    <row r="473" s="573" customFormat="1"/>
    <row r="474" s="573" customFormat="1"/>
    <row r="475" s="573" customFormat="1"/>
    <row r="476" s="573" customFormat="1"/>
    <row r="477" s="573" customFormat="1"/>
    <row r="478" s="573" customFormat="1"/>
    <row r="479" s="573" customFormat="1"/>
    <row r="480" s="573" customFormat="1"/>
    <row r="481" s="573" customFormat="1"/>
    <row r="482" s="573" customFormat="1"/>
    <row r="483" s="573" customFormat="1"/>
    <row r="484" s="573" customFormat="1"/>
    <row r="485" s="573" customFormat="1"/>
    <row r="486" s="573" customFormat="1"/>
    <row r="487" s="573" customFormat="1"/>
    <row r="488" s="573" customFormat="1"/>
    <row r="489" s="573" customFormat="1"/>
    <row r="490" s="573" customFormat="1"/>
    <row r="491" s="573" customFormat="1"/>
    <row r="492" s="573" customFormat="1"/>
    <row r="493" s="573" customFormat="1"/>
    <row r="494" s="573" customFormat="1"/>
    <row r="495" s="573" customFormat="1"/>
    <row r="496" s="573" customFormat="1"/>
    <row r="497" s="573" customFormat="1"/>
    <row r="498" s="573" customFormat="1"/>
    <row r="499" s="573" customFormat="1"/>
    <row r="500" s="573" customFormat="1"/>
    <row r="501" s="573" customFormat="1"/>
    <row r="502" s="573" customFormat="1"/>
    <row r="503" s="573" customFormat="1"/>
    <row r="504" s="573" customFormat="1"/>
    <row r="505" s="573" customFormat="1"/>
    <row r="506" s="573" customFormat="1"/>
    <row r="507" s="573" customFormat="1"/>
    <row r="508" s="573" customFormat="1"/>
    <row r="509" s="573" customFormat="1"/>
    <row r="510" s="573" customFormat="1"/>
    <row r="511" s="573" customFormat="1"/>
    <row r="512" s="573" customFormat="1"/>
    <row r="513" s="573" customFormat="1"/>
    <row r="514" s="573" customFormat="1"/>
    <row r="515" s="573" customFormat="1"/>
    <row r="516" s="573" customFormat="1"/>
    <row r="517" s="573" customFormat="1"/>
    <row r="518" s="573" customFormat="1"/>
    <row r="519" s="573" customFormat="1"/>
    <row r="520" s="573" customFormat="1"/>
    <row r="521" s="573" customFormat="1"/>
    <row r="522" s="573" customFormat="1"/>
    <row r="523" s="573" customFormat="1"/>
    <row r="524" s="573" customFormat="1"/>
    <row r="525" s="573" customFormat="1"/>
    <row r="526" s="573" customFormat="1"/>
    <row r="527" s="573" customFormat="1"/>
    <row r="528" s="573" customFormat="1"/>
    <row r="529" s="573" customFormat="1"/>
    <row r="530" s="573" customFormat="1"/>
    <row r="531" s="573" customFormat="1"/>
    <row r="532" s="573" customFormat="1"/>
    <row r="533" s="573" customFormat="1"/>
    <row r="534" s="573" customFormat="1"/>
    <row r="535" s="573" customFormat="1"/>
    <row r="536" s="573" customFormat="1"/>
    <row r="537" s="573" customFormat="1"/>
    <row r="538" s="573" customFormat="1"/>
    <row r="539" s="573" customFormat="1"/>
    <row r="540" s="573" customFormat="1"/>
    <row r="541" s="573" customFormat="1"/>
    <row r="542" s="573" customFormat="1"/>
    <row r="543" s="573" customFormat="1"/>
    <row r="544" s="573" customFormat="1"/>
    <row r="545" s="573" customFormat="1"/>
    <row r="546" s="573" customFormat="1"/>
    <row r="547" s="573" customFormat="1"/>
    <row r="548" s="573" customFormat="1"/>
    <row r="549" s="573" customFormat="1"/>
    <row r="550" s="573" customFormat="1"/>
    <row r="551" s="573" customFormat="1"/>
    <row r="552" s="573" customFormat="1"/>
    <row r="553" s="573" customFormat="1"/>
    <row r="554" s="573" customFormat="1"/>
    <row r="555" s="573" customFormat="1"/>
    <row r="556" s="573" customFormat="1"/>
    <row r="557" s="573" customFormat="1"/>
    <row r="558" s="573" customFormat="1"/>
    <row r="559" s="573" customFormat="1"/>
    <row r="560" s="573" customFormat="1"/>
    <row r="561" s="573" customFormat="1"/>
    <row r="562" s="573" customFormat="1"/>
    <row r="563" s="573" customFormat="1"/>
    <row r="564" s="573" customFormat="1"/>
    <row r="565" s="573" customFormat="1"/>
    <row r="566" s="573" customFormat="1"/>
    <row r="567" s="573" customFormat="1"/>
    <row r="568" s="573" customFormat="1"/>
    <row r="569" s="573" customFormat="1"/>
    <row r="570" s="573" customFormat="1"/>
    <row r="571" s="573" customFormat="1"/>
    <row r="572" s="573" customFormat="1"/>
    <row r="573" s="573" customFormat="1"/>
    <row r="574" s="573" customFormat="1"/>
    <row r="575" s="573" customFormat="1"/>
    <row r="576" s="573" customFormat="1"/>
    <row r="577" s="573" customFormat="1"/>
    <row r="578" s="573" customFormat="1"/>
    <row r="579" s="573" customFormat="1"/>
    <row r="580" s="573" customFormat="1"/>
    <row r="581" s="573" customFormat="1"/>
    <row r="582" s="573" customFormat="1"/>
    <row r="583" s="573" customFormat="1"/>
    <row r="584" s="573" customFormat="1"/>
    <row r="585" s="573" customFormat="1"/>
    <row r="586" s="573" customFormat="1"/>
    <row r="587" s="573" customFormat="1"/>
    <row r="588" s="573" customFormat="1"/>
    <row r="589" s="573" customFormat="1"/>
    <row r="590" s="573" customFormat="1"/>
    <row r="591" s="573" customFormat="1"/>
    <row r="592" s="573" customFormat="1"/>
    <row r="593" s="573" customFormat="1"/>
    <row r="594" s="573" customFormat="1"/>
    <row r="595" s="573" customFormat="1"/>
    <row r="596" s="573" customFormat="1"/>
    <row r="597" s="573" customFormat="1"/>
    <row r="598" s="573" customFormat="1"/>
    <row r="599" s="573" customFormat="1"/>
    <row r="600" s="573" customFormat="1"/>
    <row r="601" s="573" customFormat="1"/>
    <row r="602" s="573" customFormat="1"/>
    <row r="603" s="573" customFormat="1"/>
    <row r="604" s="573" customFormat="1"/>
    <row r="605" s="573" customFormat="1"/>
    <row r="606" s="573" customFormat="1"/>
    <row r="607" s="573" customFormat="1"/>
    <row r="608" s="573" customFormat="1"/>
    <row r="609" s="573" customFormat="1"/>
    <row r="610" s="573" customFormat="1"/>
    <row r="611" s="573" customFormat="1"/>
    <row r="612" s="573" customFormat="1"/>
    <row r="613" s="573" customFormat="1"/>
    <row r="614" s="573" customFormat="1"/>
    <row r="615" s="573" customFormat="1"/>
    <row r="616" s="573" customFormat="1"/>
    <row r="617" s="573" customFormat="1"/>
    <row r="618" s="573" customFormat="1"/>
    <row r="619" s="573" customFormat="1"/>
    <row r="620" s="573" customFormat="1"/>
    <row r="621" s="573" customFormat="1"/>
    <row r="622" s="573" customFormat="1"/>
    <row r="623" s="573" customFormat="1"/>
    <row r="624" s="573" customFormat="1"/>
    <row r="625" s="573" customFormat="1"/>
    <row r="626" s="573" customFormat="1"/>
    <row r="627" s="573" customFormat="1"/>
    <row r="628" s="573" customFormat="1"/>
    <row r="629" s="573" customFormat="1"/>
    <row r="630" s="573" customFormat="1"/>
    <row r="631" s="573" customFormat="1"/>
    <row r="632" s="573" customFormat="1"/>
    <row r="633" s="573" customFormat="1"/>
    <row r="634" s="573" customFormat="1"/>
    <row r="635" s="573" customFormat="1"/>
    <row r="636" s="573" customFormat="1"/>
    <row r="637" s="573" customFormat="1"/>
    <row r="638" s="573" customFormat="1"/>
    <row r="639" s="573" customFormat="1"/>
    <row r="640" s="573" customFormat="1"/>
    <row r="641" s="573" customFormat="1"/>
    <row r="642" s="573" customFormat="1"/>
    <row r="643" s="573" customFormat="1"/>
    <row r="644" s="573" customFormat="1"/>
    <row r="645" s="573" customFormat="1"/>
    <row r="646" s="573" customFormat="1"/>
    <row r="647" s="573" customFormat="1"/>
    <row r="648" s="573" customFormat="1"/>
    <row r="649" s="573" customFormat="1"/>
    <row r="650" s="573" customFormat="1"/>
    <row r="651" s="573" customFormat="1"/>
    <row r="652" s="573" customFormat="1"/>
    <row r="653" s="573" customFormat="1"/>
    <row r="654" s="573" customFormat="1"/>
    <row r="655" s="573" customFormat="1"/>
    <row r="656" s="573" customFormat="1"/>
    <row r="657" s="573" customFormat="1"/>
    <row r="658" s="573" customFormat="1"/>
    <row r="659" s="573" customFormat="1"/>
    <row r="660" s="573" customFormat="1"/>
    <row r="661" s="573" customFormat="1"/>
    <row r="662" s="573" customFormat="1"/>
    <row r="663" s="573" customFormat="1"/>
    <row r="664" s="573" customFormat="1"/>
    <row r="665" s="573" customFormat="1"/>
    <row r="666" s="573" customFormat="1"/>
    <row r="667" s="573" customFormat="1"/>
    <row r="668" s="573" customFormat="1"/>
    <row r="669" s="573" customFormat="1"/>
    <row r="670" s="573" customFormat="1"/>
    <row r="671" s="573" customFormat="1"/>
    <row r="672" s="573" customFormat="1"/>
    <row r="673" s="573" customFormat="1"/>
    <row r="674" s="573" customFormat="1"/>
    <row r="675" s="573" customFormat="1"/>
    <row r="676" s="573" customFormat="1"/>
    <row r="677" s="573" customFormat="1"/>
    <row r="678" s="573" customFormat="1"/>
    <row r="679" s="573" customFormat="1"/>
    <row r="680" s="573" customFormat="1"/>
    <row r="681" s="573" customFormat="1"/>
    <row r="682" s="573" customFormat="1"/>
    <row r="683" s="573" customFormat="1"/>
    <row r="684" s="573" customFormat="1"/>
    <row r="685" s="573" customFormat="1"/>
    <row r="686" s="573" customFormat="1"/>
    <row r="687" s="573" customFormat="1"/>
    <row r="688" s="573" customFormat="1"/>
    <row r="689" s="573" customFormat="1"/>
    <row r="690" s="573" customFormat="1"/>
    <row r="691" s="573" customFormat="1"/>
    <row r="692" s="573" customFormat="1"/>
    <row r="693" s="573" customFormat="1"/>
    <row r="694" s="573" customFormat="1"/>
    <row r="695" s="573" customFormat="1"/>
    <row r="696" s="573" customFormat="1"/>
    <row r="697" s="573" customFormat="1"/>
    <row r="698" s="573" customFormat="1"/>
    <row r="699" s="573" customFormat="1"/>
    <row r="700" s="573" customFormat="1"/>
    <row r="701" s="573" customFormat="1"/>
    <row r="702" s="573" customFormat="1"/>
    <row r="703" s="573" customFormat="1"/>
    <row r="704" s="573" customFormat="1"/>
    <row r="705" s="573" customFormat="1"/>
    <row r="706" s="573" customFormat="1"/>
    <row r="707" s="573" customFormat="1"/>
    <row r="708" s="573" customFormat="1"/>
    <row r="709" s="573" customFormat="1"/>
    <row r="710" s="573" customFormat="1"/>
    <row r="711" s="573" customFormat="1"/>
    <row r="712" s="573" customFormat="1"/>
    <row r="713" s="573" customFormat="1"/>
    <row r="714" s="573" customFormat="1"/>
    <row r="715" s="573" customFormat="1"/>
    <row r="716" s="573" customFormat="1"/>
    <row r="717" s="573" customFormat="1"/>
    <row r="718" s="573" customFormat="1"/>
    <row r="719" s="573" customFormat="1"/>
    <row r="720" s="573" customFormat="1"/>
    <row r="721" s="573" customFormat="1"/>
    <row r="722" s="573" customFormat="1"/>
    <row r="723" s="573" customFormat="1"/>
    <row r="724" s="573" customFormat="1"/>
    <row r="725" s="573" customFormat="1"/>
    <row r="726" s="573" customFormat="1"/>
    <row r="727" s="573" customFormat="1"/>
    <row r="728" s="573" customFormat="1"/>
    <row r="729" s="573" customFormat="1"/>
    <row r="730" s="573" customFormat="1"/>
    <row r="731" s="573" customFormat="1"/>
    <row r="732" s="573" customFormat="1"/>
    <row r="733" s="573" customFormat="1"/>
    <row r="734" s="573" customFormat="1"/>
    <row r="735" s="573" customFormat="1"/>
    <row r="736" s="573" customFormat="1"/>
    <row r="737" s="573" customFormat="1"/>
    <row r="738" s="573" customFormat="1"/>
    <row r="739" s="573" customFormat="1"/>
    <row r="740" s="573" customFormat="1"/>
    <row r="741" s="573" customFormat="1"/>
    <row r="742" s="573" customFormat="1"/>
    <row r="743" s="573" customFormat="1"/>
    <row r="744" s="573" customFormat="1"/>
    <row r="745" s="573" customFormat="1"/>
    <row r="746" s="573" customFormat="1"/>
    <row r="747" s="573" customFormat="1"/>
    <row r="748" s="573" customFormat="1"/>
    <row r="749" s="573" customFormat="1"/>
    <row r="750" s="573" customFormat="1"/>
    <row r="751" s="573" customFormat="1"/>
    <row r="752" s="573" customFormat="1"/>
    <row r="753" s="573" customFormat="1"/>
    <row r="754" s="573" customFormat="1"/>
    <row r="755" s="573" customFormat="1"/>
    <row r="756" s="573" customFormat="1"/>
    <row r="757" s="573" customFormat="1"/>
    <row r="758" s="573" customFormat="1"/>
    <row r="759" s="573" customFormat="1"/>
    <row r="760" s="573" customFormat="1"/>
    <row r="761" s="573" customFormat="1"/>
    <row r="762" s="573" customFormat="1"/>
    <row r="763" s="573" customFormat="1"/>
    <row r="764" s="573" customFormat="1"/>
    <row r="765" s="573" customFormat="1"/>
    <row r="766" s="573" customFormat="1"/>
    <row r="767" s="573" customFormat="1"/>
    <row r="768" s="573" customFormat="1"/>
    <row r="769" s="573" customFormat="1"/>
    <row r="770" s="573" customFormat="1"/>
    <row r="771" s="573" customFormat="1"/>
    <row r="772" s="573" customFormat="1"/>
    <row r="773" s="573" customFormat="1"/>
    <row r="774" s="573" customFormat="1"/>
    <row r="775" s="573" customFormat="1"/>
    <row r="776" s="573" customFormat="1"/>
    <row r="777" s="573" customFormat="1"/>
    <row r="778" s="573" customFormat="1"/>
    <row r="779" s="573" customFormat="1"/>
    <row r="780" s="573" customFormat="1"/>
    <row r="781" s="573" customFormat="1"/>
    <row r="782" s="573" customFormat="1"/>
    <row r="783" s="573" customFormat="1"/>
    <row r="784" s="573" customFormat="1"/>
    <row r="785" s="573" customFormat="1"/>
    <row r="786" s="573" customFormat="1"/>
    <row r="787" s="573" customFormat="1"/>
    <row r="788" s="573" customFormat="1"/>
    <row r="789" s="573" customFormat="1"/>
    <row r="790" s="573" customFormat="1"/>
    <row r="791" s="573" customFormat="1"/>
    <row r="792" s="573" customFormat="1"/>
    <row r="793" s="573" customFormat="1"/>
    <row r="794" s="573" customFormat="1"/>
    <row r="795" s="573" customFormat="1"/>
    <row r="796" s="573" customFormat="1"/>
    <row r="797" s="573" customFormat="1"/>
    <row r="798" s="573" customFormat="1"/>
    <row r="799" s="573" customFormat="1"/>
    <row r="800" s="573" customFormat="1"/>
    <row r="801" s="573" customFormat="1"/>
    <row r="802" s="573" customFormat="1"/>
    <row r="803" s="573" customFormat="1"/>
    <row r="804" s="573" customFormat="1"/>
    <row r="805" s="573" customFormat="1"/>
    <row r="806" s="573" customFormat="1"/>
    <row r="807" s="573" customFormat="1"/>
    <row r="808" s="573" customFormat="1"/>
    <row r="809" s="573" customFormat="1"/>
    <row r="810" s="573" customFormat="1"/>
    <row r="811" s="573" customFormat="1"/>
    <row r="812" s="573" customFormat="1"/>
    <row r="813" s="573" customFormat="1"/>
    <row r="814" s="573" customFormat="1"/>
    <row r="815" s="573" customFormat="1"/>
    <row r="816" s="573" customFormat="1"/>
    <row r="817" s="573" customFormat="1"/>
    <row r="818" s="573" customFormat="1"/>
    <row r="819" s="573" customFormat="1"/>
    <row r="820" s="573" customFormat="1"/>
    <row r="821" s="573" customFormat="1"/>
    <row r="822" s="573" customFormat="1"/>
    <row r="823" s="573" customFormat="1"/>
    <row r="824" s="573" customFormat="1"/>
    <row r="825" s="573" customFormat="1"/>
    <row r="826" s="573" customFormat="1"/>
    <row r="827" s="573" customFormat="1"/>
    <row r="828" s="573" customFormat="1"/>
    <row r="829" s="573" customFormat="1"/>
    <row r="830" s="573" customFormat="1"/>
    <row r="831" s="573" customFormat="1"/>
    <row r="832" s="573" customFormat="1"/>
    <row r="833" s="573" customFormat="1"/>
    <row r="834" s="573" customFormat="1"/>
    <row r="835" s="573" customFormat="1"/>
    <row r="836" s="573" customFormat="1"/>
    <row r="837" s="573" customFormat="1"/>
    <row r="838" s="573" customFormat="1"/>
    <row r="839" s="573" customFormat="1"/>
    <row r="840" s="573" customFormat="1"/>
    <row r="841" s="573" customFormat="1"/>
    <row r="842" s="573" customFormat="1"/>
    <row r="843" s="573" customFormat="1"/>
    <row r="844" s="573" customFormat="1"/>
    <row r="845" s="573" customFormat="1"/>
    <row r="846" s="573" customFormat="1"/>
    <row r="847" s="573" customFormat="1"/>
    <row r="848" s="573" customFormat="1"/>
    <row r="849" s="573" customFormat="1"/>
    <row r="850" s="573" customFormat="1"/>
    <row r="851" s="573" customFormat="1"/>
    <row r="852" s="573" customFormat="1"/>
    <row r="853" s="573" customFormat="1"/>
    <row r="854" s="573" customFormat="1"/>
    <row r="855" s="573" customFormat="1"/>
    <row r="856" s="573" customFormat="1"/>
    <row r="857" s="573" customFormat="1"/>
    <row r="858" s="573" customFormat="1"/>
    <row r="859" s="573" customFormat="1"/>
    <row r="860" s="573" customFormat="1"/>
    <row r="861" s="573" customFormat="1"/>
    <row r="862" s="573" customFormat="1"/>
    <row r="863" s="573" customFormat="1"/>
    <row r="864" s="573" customFormat="1"/>
    <row r="865" s="573" customFormat="1"/>
    <row r="866" s="573" customFormat="1"/>
    <row r="867" s="573" customFormat="1"/>
    <row r="868" s="573" customFormat="1"/>
    <row r="869" s="573" customFormat="1"/>
    <row r="870" s="573" customFormat="1"/>
    <row r="871" s="573" customFormat="1"/>
    <row r="872" s="573" customFormat="1"/>
    <row r="873" s="573" customFormat="1"/>
    <row r="874" s="573" customFormat="1"/>
    <row r="875" s="573" customFormat="1"/>
    <row r="876" s="573" customFormat="1"/>
    <row r="877" s="573" customFormat="1"/>
    <row r="878" s="573" customFormat="1"/>
    <row r="879" s="573" customFormat="1"/>
    <row r="880" s="573" customFormat="1"/>
    <row r="881" s="573" customFormat="1"/>
    <row r="882" s="573" customFormat="1"/>
    <row r="883" s="573" customFormat="1"/>
    <row r="884" s="573" customFormat="1"/>
    <row r="885" s="573" customFormat="1"/>
    <row r="886" s="573" customFormat="1"/>
    <row r="887" s="573" customFormat="1"/>
    <row r="888" s="573" customFormat="1"/>
    <row r="889" s="573" customFormat="1"/>
    <row r="890" s="573" customFormat="1"/>
    <row r="891" s="573" customFormat="1"/>
    <row r="892" s="573" customFormat="1"/>
    <row r="893" s="573" customFormat="1"/>
    <row r="894" s="573" customFormat="1"/>
    <row r="895" s="573" customFormat="1"/>
    <row r="896" s="573" customFormat="1"/>
    <row r="897" s="573" customFormat="1"/>
    <row r="898" s="573" customFormat="1"/>
    <row r="899" s="573" customFormat="1"/>
    <row r="900" s="573" customFormat="1"/>
    <row r="901" s="573" customFormat="1"/>
    <row r="902" s="573" customFormat="1"/>
    <row r="903" s="573" customFormat="1"/>
    <row r="904" s="573" customFormat="1"/>
    <row r="905" s="573" customFormat="1"/>
    <row r="906" s="573" customFormat="1"/>
    <row r="907" s="573" customFormat="1"/>
    <row r="908" s="573" customFormat="1"/>
    <row r="909" s="573" customFormat="1"/>
    <row r="910" s="573" customFormat="1"/>
    <row r="911" s="573" customFormat="1"/>
    <row r="912" s="573" customFormat="1"/>
    <row r="913" s="573" customFormat="1"/>
    <row r="914" s="573" customFormat="1"/>
    <row r="915" s="573" customFormat="1"/>
    <row r="916" s="573" customFormat="1"/>
    <row r="917" s="573" customFormat="1"/>
    <row r="918" s="573" customFormat="1"/>
    <row r="919" s="573" customFormat="1"/>
    <row r="920" s="573" customFormat="1"/>
    <row r="921" s="573" customFormat="1"/>
    <row r="922" s="573" customFormat="1"/>
    <row r="923" s="573" customFormat="1"/>
    <row r="924" s="573" customFormat="1"/>
    <row r="925" s="573" customFormat="1"/>
    <row r="926" s="573" customFormat="1"/>
    <row r="927" s="573" customFormat="1"/>
    <row r="928" s="573" customFormat="1"/>
    <row r="929" s="573" customFormat="1"/>
    <row r="930" s="573" customFormat="1"/>
    <row r="931" s="573" customFormat="1"/>
    <row r="932" s="573" customFormat="1"/>
    <row r="933" s="573" customFormat="1"/>
    <row r="934" s="573" customFormat="1"/>
    <row r="935" s="573" customFormat="1"/>
    <row r="936" s="573" customFormat="1"/>
    <row r="937" s="573" customFormat="1"/>
    <row r="938" s="573" customFormat="1"/>
    <row r="939" s="573" customFormat="1"/>
    <row r="940" s="573" customFormat="1"/>
    <row r="941" s="573" customFormat="1"/>
    <row r="942" s="573" customFormat="1"/>
    <row r="943" s="573" customFormat="1"/>
    <row r="944" s="573" customFormat="1"/>
    <row r="945" s="573" customFormat="1"/>
    <row r="946" s="573" customFormat="1"/>
    <row r="947" s="573" customFormat="1"/>
    <row r="948" s="573" customFormat="1"/>
    <row r="949" s="573" customFormat="1"/>
    <row r="950" s="573" customFormat="1"/>
    <row r="951" s="573" customFormat="1"/>
    <row r="952" s="573" customFormat="1"/>
    <row r="953" s="573" customFormat="1"/>
    <row r="954" s="573" customFormat="1"/>
    <row r="955" s="573" customFormat="1"/>
    <row r="956" s="573" customFormat="1"/>
    <row r="957" s="573" customFormat="1"/>
    <row r="958" s="573" customFormat="1"/>
    <row r="959" s="573" customFormat="1"/>
    <row r="960" s="573" customFormat="1"/>
    <row r="961" s="573" customFormat="1"/>
    <row r="962" s="573" customFormat="1"/>
    <row r="963" s="573" customFormat="1"/>
    <row r="964" s="573" customFormat="1"/>
    <row r="965" s="573" customFormat="1"/>
    <row r="966" s="573" customFormat="1"/>
    <row r="967" s="573" customFormat="1"/>
    <row r="968" s="573" customFormat="1"/>
    <row r="969" s="573" customFormat="1"/>
    <row r="970" s="573" customFormat="1"/>
    <row r="971" s="573" customFormat="1"/>
    <row r="972" s="573" customFormat="1"/>
    <row r="973" s="573" customFormat="1"/>
    <row r="974" s="573" customFormat="1"/>
    <row r="975" s="573" customFormat="1"/>
    <row r="976" s="573" customFormat="1"/>
    <row r="977" s="573" customFormat="1"/>
    <row r="978" s="573" customFormat="1"/>
    <row r="979" s="573" customFormat="1"/>
    <row r="980" s="573" customFormat="1"/>
    <row r="981" s="573" customFormat="1"/>
    <row r="982" s="573" customFormat="1"/>
    <row r="983" s="573" customFormat="1"/>
    <row r="984" s="573" customFormat="1"/>
    <row r="985" s="573" customFormat="1"/>
    <row r="986" s="573" customFormat="1"/>
    <row r="987" s="573" customFormat="1"/>
    <row r="988" s="573" customFormat="1"/>
    <row r="989" s="573" customFormat="1"/>
    <row r="990" s="573" customFormat="1"/>
    <row r="991" s="573" customFormat="1"/>
    <row r="992" s="573" customFormat="1"/>
    <row r="993" s="573" customFormat="1"/>
    <row r="994" s="573" customFormat="1"/>
    <row r="995" s="573" customFormat="1"/>
    <row r="996" s="573" customFormat="1"/>
    <row r="997" s="573" customFormat="1"/>
    <row r="998" s="573" customFormat="1"/>
    <row r="999" s="573" customFormat="1"/>
    <row r="1000" s="573" customFormat="1"/>
    <row r="1001" s="573" customFormat="1"/>
    <row r="1002" s="573" customFormat="1"/>
    <row r="1003" s="573" customFormat="1"/>
    <row r="1004" s="573" customFormat="1"/>
    <row r="1005" s="573" customFormat="1"/>
    <row r="1006" s="573" customFormat="1"/>
    <row r="1007" s="573" customFormat="1"/>
    <row r="1008" s="573" customFormat="1"/>
    <row r="1009" s="573" customFormat="1"/>
    <row r="1010" s="573" customFormat="1"/>
    <row r="1011" s="573" customFormat="1"/>
    <row r="1012" s="573" customFormat="1"/>
    <row r="1013" s="573" customFormat="1"/>
    <row r="1014" s="573" customFormat="1"/>
    <row r="1015" s="573" customFormat="1"/>
    <row r="1016" s="573" customFormat="1"/>
    <row r="1017" s="573" customFormat="1"/>
    <row r="1018" s="573" customFormat="1"/>
    <row r="1019" s="573" customFormat="1"/>
    <row r="1020" s="573" customFormat="1"/>
    <row r="1021" s="573" customFormat="1"/>
    <row r="1022" s="573" customFormat="1"/>
    <row r="1023" s="573" customFormat="1"/>
    <row r="1024" s="573" customFormat="1"/>
    <row r="1025" s="573" customFormat="1"/>
    <row r="1026" s="573" customFormat="1"/>
    <row r="1027" s="573" customFormat="1"/>
    <row r="1028" s="573" customFormat="1"/>
    <row r="1029" s="573" customFormat="1"/>
    <row r="1030" s="573" customFormat="1"/>
    <row r="1031" s="573" customFormat="1"/>
    <row r="1032" s="573" customFormat="1"/>
    <row r="1033" s="573" customFormat="1"/>
    <row r="1034" s="573" customFormat="1"/>
    <row r="1035" s="573" customFormat="1"/>
    <row r="1036" s="573" customFormat="1"/>
    <row r="1037" s="573" customFormat="1"/>
    <row r="1038" s="573" customFormat="1"/>
    <row r="1039" s="573" customFormat="1"/>
    <row r="1040" s="573" customFormat="1"/>
    <row r="1041" s="573" customFormat="1"/>
    <row r="1042" s="573" customFormat="1"/>
    <row r="1043" s="573" customFormat="1"/>
    <row r="1044" s="573" customFormat="1"/>
    <row r="1045" s="573" customFormat="1"/>
    <row r="1046" s="573" customFormat="1"/>
    <row r="1047" s="573" customFormat="1"/>
    <row r="1048" s="573" customFormat="1"/>
    <row r="1049" s="573" customFormat="1"/>
    <row r="1050" s="573" customFormat="1"/>
    <row r="1051" s="573" customFormat="1"/>
    <row r="1052" s="573" customFormat="1"/>
    <row r="1053" s="573" customFormat="1"/>
    <row r="1054" s="573" customFormat="1"/>
    <row r="1055" s="573" customFormat="1"/>
    <row r="1056" s="573" customFormat="1"/>
    <row r="1057" s="573" customFormat="1"/>
    <row r="1058" s="573" customFormat="1"/>
    <row r="1059" s="573" customFormat="1"/>
    <row r="1060" s="573" customFormat="1"/>
    <row r="1061" s="573" customFormat="1"/>
    <row r="1062" s="573" customFormat="1"/>
    <row r="1063" s="573" customFormat="1"/>
    <row r="1064" s="573" customFormat="1"/>
    <row r="1065" s="573" customFormat="1"/>
    <row r="1066" s="573" customFormat="1"/>
    <row r="1067" s="573" customFormat="1"/>
    <row r="1068" s="573" customFormat="1"/>
    <row r="1069" s="573" customFormat="1"/>
    <row r="1070" s="573" customFormat="1"/>
    <row r="1071" s="573" customFormat="1"/>
    <row r="1072" s="573" customFormat="1"/>
    <row r="1073" s="573" customFormat="1"/>
    <row r="1074" s="573" customFormat="1"/>
    <row r="1075" s="573" customFormat="1"/>
    <row r="1076" s="573" customFormat="1"/>
    <row r="1077" s="573" customFormat="1"/>
    <row r="1078" s="573" customFormat="1"/>
    <row r="1079" s="573" customFormat="1"/>
    <row r="1080" s="573" customFormat="1"/>
    <row r="1081" s="573" customFormat="1"/>
    <row r="1082" s="573" customFormat="1"/>
    <row r="1083" s="573" customFormat="1"/>
    <row r="1084" s="573" customFormat="1"/>
    <row r="1085" s="573" customFormat="1"/>
    <row r="1086" s="573" customFormat="1"/>
    <row r="1087" s="573" customFormat="1"/>
    <row r="1088" s="573" customFormat="1"/>
    <row r="1089" s="573" customFormat="1"/>
    <row r="1090" s="573" customFormat="1"/>
    <row r="1091" s="573" customFormat="1"/>
    <row r="1092" s="573" customFormat="1"/>
    <row r="1093" s="573" customFormat="1"/>
    <row r="1094" s="573" customFormat="1"/>
    <row r="1095" s="573" customFormat="1"/>
    <row r="1096" s="573" customFormat="1"/>
    <row r="1097" s="573" customFormat="1"/>
    <row r="1098" s="573" customFormat="1"/>
    <row r="1099" s="573"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zoomScale="140" zoomScaleNormal="100" zoomScalePageLayoutView="140" workbookViewId="0">
      <selection sqref="A1:R1"/>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9" t="s">
        <v>573</v>
      </c>
      <c r="B1" s="9"/>
      <c r="C1" s="9"/>
      <c r="D1" s="9"/>
      <c r="E1" s="9"/>
      <c r="F1" s="9"/>
      <c r="G1" s="9"/>
      <c r="H1" s="9"/>
      <c r="I1" s="9"/>
      <c r="J1" s="9"/>
      <c r="K1" s="9"/>
      <c r="L1" s="9"/>
      <c r="M1" s="9"/>
      <c r="N1" s="9"/>
      <c r="O1" s="9"/>
      <c r="P1" s="9"/>
      <c r="Q1" s="9"/>
      <c r="R1" s="9"/>
      <c r="S1" s="888"/>
      <c r="T1" s="888"/>
      <c r="U1" s="888"/>
      <c r="V1" s="888"/>
      <c r="W1" s="888"/>
      <c r="X1" s="888"/>
      <c r="Y1" s="888"/>
      <c r="Z1" s="888"/>
      <c r="AA1" s="888"/>
      <c r="AB1" s="888"/>
      <c r="AC1" s="888"/>
      <c r="AD1" s="888"/>
      <c r="AE1" s="888"/>
      <c r="AF1" s="888"/>
      <c r="AG1" s="888"/>
      <c r="AH1" s="888"/>
      <c r="AI1" s="888"/>
      <c r="AJ1" s="888"/>
      <c r="AK1" s="888"/>
      <c r="AL1" s="72"/>
      <c r="AM1" s="72"/>
      <c r="AN1" s="72"/>
      <c r="AO1" s="72"/>
      <c r="AP1" s="72"/>
      <c r="AQ1" s="72"/>
      <c r="AR1" s="72"/>
      <c r="AS1" s="72"/>
    </row>
    <row r="2" spans="1:45" ht="12.75" customHeight="1">
      <c r="S2" s="888"/>
      <c r="T2" s="888"/>
      <c r="U2" s="888"/>
      <c r="V2" s="888"/>
      <c r="W2" s="888"/>
      <c r="X2" s="888"/>
      <c r="Y2" s="888"/>
      <c r="Z2" s="888"/>
      <c r="AA2" s="888"/>
      <c r="AB2" s="888"/>
      <c r="AC2" s="888"/>
      <c r="AD2" s="888"/>
      <c r="AE2" s="888"/>
      <c r="AF2" s="888"/>
      <c r="AG2" s="888"/>
      <c r="AH2" s="888"/>
      <c r="AI2" s="888"/>
      <c r="AJ2" s="888"/>
      <c r="AK2" s="888"/>
      <c r="AL2" s="72"/>
      <c r="AM2" s="72"/>
      <c r="AN2" s="72"/>
      <c r="AO2" s="72"/>
      <c r="AP2" s="72"/>
      <c r="AQ2" s="72"/>
      <c r="AR2" s="72"/>
      <c r="AS2" s="72"/>
    </row>
    <row r="3" spans="1:45">
      <c r="A3" t="s">
        <v>48</v>
      </c>
      <c r="D3" s="792" t="str">
        <f>IF('Cover Sheet'!D14:J14&gt;0,'Cover Sheet'!D14:J14,"")</f>
        <v>Ecole Centrale Lyon</v>
      </c>
      <c r="E3" s="792"/>
      <c r="F3" s="792"/>
      <c r="G3" s="792"/>
      <c r="H3" s="792"/>
      <c r="I3" s="792"/>
      <c r="J3" s="792"/>
      <c r="K3" t="s">
        <v>50</v>
      </c>
      <c r="O3" s="792" t="str">
        <f>IF('Cover Sheet'!O14:S14&gt;0,'Cover Sheet'!O14:S14,"")</f>
        <v/>
      </c>
      <c r="P3" s="792"/>
      <c r="Q3" s="792"/>
      <c r="R3" s="792"/>
      <c r="S3" s="888"/>
      <c r="T3" s="888"/>
      <c r="U3" s="888"/>
      <c r="V3" s="888"/>
      <c r="W3" s="888"/>
      <c r="X3" s="888"/>
      <c r="Y3" s="888"/>
      <c r="Z3" s="888"/>
      <c r="AA3" s="888"/>
      <c r="AB3" s="888"/>
      <c r="AC3" s="888"/>
      <c r="AD3" s="888"/>
      <c r="AE3" s="888"/>
      <c r="AF3" s="888"/>
      <c r="AG3" s="888"/>
      <c r="AH3" s="888"/>
      <c r="AI3" s="888"/>
      <c r="AJ3" s="888"/>
      <c r="AK3" s="888"/>
      <c r="AL3" s="72"/>
      <c r="AM3" s="72"/>
      <c r="AN3" s="72"/>
      <c r="AO3" s="72"/>
      <c r="AP3" s="72"/>
      <c r="AQ3" s="72"/>
      <c r="AR3" s="72"/>
      <c r="AS3" s="72"/>
    </row>
    <row r="4" spans="1:45">
      <c r="S4" s="100"/>
      <c r="T4" s="106"/>
      <c r="U4" s="72"/>
      <c r="V4" s="72"/>
      <c r="W4" s="72"/>
      <c r="X4" s="72"/>
      <c r="Y4" s="72"/>
      <c r="Z4" s="72"/>
      <c r="AA4" s="72"/>
      <c r="AB4" s="72"/>
      <c r="AC4" s="72"/>
      <c r="AD4" s="72"/>
      <c r="AE4" s="72"/>
      <c r="AF4" s="72"/>
      <c r="AG4" s="72"/>
      <c r="AH4" s="72"/>
      <c r="AI4" s="72"/>
      <c r="AJ4" s="72"/>
      <c r="AK4" s="101"/>
      <c r="AL4" s="72"/>
      <c r="AM4" s="72"/>
      <c r="AN4" s="72"/>
      <c r="AO4" s="72"/>
      <c r="AP4" s="72"/>
      <c r="AQ4" s="72"/>
      <c r="AR4" s="72"/>
      <c r="AS4" s="72"/>
    </row>
    <row r="5" spans="1:45" ht="12.75" customHeight="1">
      <c r="A5" s="889" t="s">
        <v>574</v>
      </c>
      <c r="B5" s="889"/>
      <c r="C5" s="889"/>
      <c r="D5" s="889"/>
      <c r="E5" s="889"/>
      <c r="F5" s="889"/>
      <c r="G5" s="889"/>
      <c r="H5" s="889"/>
      <c r="I5" s="889"/>
      <c r="J5" s="889"/>
      <c r="K5" s="889"/>
      <c r="L5" s="889"/>
      <c r="M5" s="889"/>
      <c r="N5" s="889"/>
      <c r="O5" s="889"/>
      <c r="P5" s="889"/>
      <c r="Q5" s="889"/>
      <c r="R5" s="889"/>
      <c r="S5" s="100"/>
      <c r="T5" s="106"/>
      <c r="U5" s="72"/>
      <c r="V5" s="72"/>
      <c r="W5" s="72"/>
      <c r="X5" s="72"/>
      <c r="Y5" s="72"/>
      <c r="Z5" s="72"/>
      <c r="AA5" s="72"/>
      <c r="AB5" s="72"/>
      <c r="AC5" s="72"/>
      <c r="AD5" s="72"/>
      <c r="AE5" s="72"/>
      <c r="AF5" s="72"/>
      <c r="AG5" s="72"/>
      <c r="AH5" s="72"/>
      <c r="AI5" s="72"/>
      <c r="AJ5" s="72"/>
      <c r="AK5" s="101"/>
      <c r="AL5" s="72"/>
      <c r="AM5" s="72"/>
      <c r="AN5" s="72"/>
      <c r="AO5" s="72"/>
      <c r="AP5" s="72"/>
      <c r="AQ5" s="72"/>
      <c r="AR5" s="72"/>
      <c r="AS5" s="72"/>
    </row>
    <row r="6" spans="1:45">
      <c r="A6" s="889"/>
      <c r="B6" s="889"/>
      <c r="C6" s="889"/>
      <c r="D6" s="889"/>
      <c r="E6" s="889"/>
      <c r="F6" s="889"/>
      <c r="G6" s="889"/>
      <c r="H6" s="889"/>
      <c r="I6" s="889"/>
      <c r="J6" s="889"/>
      <c r="K6" s="889"/>
      <c r="L6" s="889"/>
      <c r="M6" s="889"/>
      <c r="N6" s="889"/>
      <c r="O6" s="889"/>
      <c r="P6" s="889"/>
      <c r="Q6" s="889"/>
      <c r="R6" s="889"/>
      <c r="S6" s="100"/>
      <c r="T6" s="106"/>
      <c r="U6" s="72"/>
      <c r="V6" s="72"/>
      <c r="W6" s="72"/>
      <c r="X6" s="72"/>
      <c r="Y6" s="72"/>
      <c r="Z6" s="72"/>
      <c r="AA6" s="72"/>
      <c r="AB6" s="72"/>
      <c r="AC6" s="72"/>
      <c r="AD6" s="72"/>
      <c r="AE6" s="72"/>
      <c r="AF6" s="72"/>
      <c r="AG6" s="72"/>
      <c r="AH6" s="72"/>
      <c r="AI6" s="72"/>
      <c r="AJ6" s="72"/>
      <c r="AK6" s="101"/>
      <c r="AL6" s="72"/>
      <c r="AM6" s="72"/>
      <c r="AN6" s="72"/>
      <c r="AO6" s="72"/>
      <c r="AP6" s="72"/>
      <c r="AQ6" s="72"/>
      <c r="AR6" s="72"/>
      <c r="AS6" s="72"/>
    </row>
    <row r="7" spans="1:45" ht="12.75" customHeight="1">
      <c r="A7" s="584" t="s">
        <v>575</v>
      </c>
      <c r="B7" s="585"/>
      <c r="C7" s="585"/>
      <c r="D7" s="585"/>
      <c r="E7" s="432"/>
      <c r="F7" s="432"/>
      <c r="G7" s="435"/>
      <c r="H7" s="890" t="s">
        <v>185</v>
      </c>
      <c r="I7" s="890"/>
      <c r="J7" s="585"/>
      <c r="K7" s="585"/>
      <c r="L7" s="585"/>
      <c r="M7" s="585"/>
      <c r="N7" s="585"/>
      <c r="O7" s="585"/>
      <c r="P7" s="585"/>
      <c r="Q7" s="585"/>
      <c r="R7" s="585"/>
      <c r="S7" s="100"/>
      <c r="T7" s="106"/>
      <c r="U7" s="72"/>
      <c r="V7" s="72"/>
      <c r="W7" s="72"/>
      <c r="X7" s="72"/>
      <c r="Y7" s="72"/>
      <c r="Z7" s="72"/>
      <c r="AA7" s="72"/>
      <c r="AB7" s="72"/>
      <c r="AC7" s="72"/>
      <c r="AD7" s="72"/>
      <c r="AE7" s="72"/>
      <c r="AF7" s="72"/>
      <c r="AG7" s="72"/>
      <c r="AH7" s="72"/>
      <c r="AI7" s="72"/>
      <c r="AJ7" s="72"/>
      <c r="AK7" s="101"/>
      <c r="AL7" s="72"/>
      <c r="AM7" s="72"/>
      <c r="AN7" s="72"/>
      <c r="AO7" s="72"/>
      <c r="AP7" s="72"/>
      <c r="AQ7" s="72"/>
      <c r="AR7" s="72"/>
      <c r="AS7" s="72"/>
    </row>
    <row r="8" spans="1:45" ht="12.75" customHeight="1">
      <c r="A8" s="586" t="s">
        <v>576</v>
      </c>
      <c r="B8" s="587"/>
      <c r="C8" s="587"/>
      <c r="D8" s="587"/>
      <c r="G8" s="294"/>
      <c r="H8" s="890">
        <v>2</v>
      </c>
      <c r="I8" s="890"/>
      <c r="J8" s="588" t="str">
        <f>IF(H7="other","Proof of Equivalency Required","")</f>
        <v/>
      </c>
      <c r="K8" s="587"/>
      <c r="L8" s="587"/>
      <c r="M8" s="587"/>
      <c r="N8" s="587"/>
      <c r="O8" s="587"/>
      <c r="P8" s="587"/>
      <c r="Q8" s="587"/>
      <c r="R8" s="587"/>
      <c r="S8" s="100"/>
      <c r="T8" s="72"/>
      <c r="U8" s="72"/>
      <c r="V8" s="72"/>
      <c r="W8" s="72"/>
      <c r="X8" s="72"/>
      <c r="Y8" s="72"/>
      <c r="Z8" s="72"/>
      <c r="AA8" s="72"/>
      <c r="AB8" s="72"/>
      <c r="AC8" s="72"/>
      <c r="AD8" s="72"/>
      <c r="AE8" s="72"/>
      <c r="AF8" s="72"/>
      <c r="AG8" s="72"/>
      <c r="AH8" s="72"/>
      <c r="AI8" s="72"/>
      <c r="AJ8" s="72"/>
      <c r="AK8" s="101"/>
      <c r="AL8" s="72"/>
      <c r="AM8" s="72"/>
      <c r="AN8" s="72"/>
      <c r="AO8" s="72"/>
      <c r="AP8" s="72"/>
      <c r="AQ8" s="72"/>
      <c r="AR8" s="72"/>
      <c r="AS8" s="72"/>
    </row>
    <row r="9" spans="1:45">
      <c r="A9" s="586" t="s">
        <v>577</v>
      </c>
      <c r="B9" s="587"/>
      <c r="C9" s="587"/>
      <c r="D9" s="587"/>
      <c r="G9" s="294"/>
      <c r="H9" s="890">
        <v>150</v>
      </c>
      <c r="I9" s="890"/>
      <c r="J9" s="589"/>
      <c r="K9" s="587"/>
      <c r="L9" s="587"/>
      <c r="M9" s="587"/>
      <c r="N9" s="587"/>
      <c r="O9" s="587"/>
      <c r="P9" s="587"/>
      <c r="Q9" s="587"/>
      <c r="R9" s="587"/>
      <c r="S9" s="100"/>
      <c r="T9" s="72"/>
      <c r="U9" s="72"/>
      <c r="V9" s="72"/>
      <c r="W9" s="72"/>
      <c r="X9" s="72"/>
      <c r="Y9" s="72"/>
      <c r="Z9" s="72"/>
      <c r="AA9" s="72"/>
      <c r="AB9" s="72"/>
      <c r="AC9" s="72"/>
      <c r="AD9" s="72"/>
      <c r="AE9" s="72"/>
      <c r="AF9" s="72"/>
      <c r="AG9" s="72"/>
      <c r="AH9" s="72"/>
      <c r="AI9" s="72"/>
      <c r="AJ9" s="72"/>
      <c r="AK9" s="101"/>
      <c r="AL9" s="72"/>
      <c r="AM9" s="72"/>
      <c r="AN9" s="72"/>
      <c r="AO9" s="72"/>
      <c r="AP9" s="72"/>
      <c r="AQ9" s="72"/>
      <c r="AR9" s="72"/>
      <c r="AS9" s="72"/>
    </row>
    <row r="10" spans="1:45" ht="12.75" customHeight="1">
      <c r="A10" s="584" t="s">
        <v>578</v>
      </c>
      <c r="B10" s="585"/>
      <c r="C10" s="585"/>
      <c r="D10" s="585"/>
      <c r="E10" s="432"/>
      <c r="F10" s="432"/>
      <c r="G10" s="435"/>
      <c r="H10" s="890" t="s">
        <v>185</v>
      </c>
      <c r="I10" s="890"/>
      <c r="J10" s="587"/>
      <c r="K10" s="587"/>
      <c r="L10" s="587"/>
      <c r="M10" s="587"/>
      <c r="N10" s="587"/>
      <c r="O10" s="587"/>
      <c r="P10" s="587"/>
      <c r="Q10" s="587"/>
      <c r="R10" s="587"/>
      <c r="S10" s="100"/>
      <c r="T10" s="72"/>
      <c r="U10" s="72"/>
      <c r="V10" s="72"/>
      <c r="W10" s="72"/>
      <c r="X10" s="72"/>
      <c r="Y10" s="72"/>
      <c r="Z10" s="72"/>
      <c r="AA10" s="72"/>
      <c r="AB10" s="72"/>
      <c r="AC10" s="72"/>
      <c r="AD10" s="72"/>
      <c r="AE10" s="72"/>
      <c r="AF10" s="72"/>
      <c r="AG10" s="72"/>
      <c r="AH10" s="72"/>
      <c r="AI10" s="72"/>
      <c r="AJ10" s="72"/>
      <c r="AK10" s="101"/>
      <c r="AL10" s="72"/>
      <c r="AM10" s="72"/>
      <c r="AN10" s="72"/>
      <c r="AO10" s="72"/>
      <c r="AP10" s="72"/>
      <c r="AQ10" s="72"/>
      <c r="AR10" s="72"/>
      <c r="AS10" s="72"/>
    </row>
    <row r="11" spans="1:45">
      <c r="A11" s="586" t="s">
        <v>576</v>
      </c>
      <c r="B11" s="587"/>
      <c r="C11" s="587"/>
      <c r="D11" s="587"/>
      <c r="G11" s="294"/>
      <c r="H11" s="890">
        <v>1</v>
      </c>
      <c r="I11" s="890"/>
      <c r="J11" s="589" t="str">
        <f>IF(H10="other","Proof of Equivalency Required","")</f>
        <v/>
      </c>
      <c r="K11" s="587"/>
      <c r="L11" s="587"/>
      <c r="M11" s="587"/>
      <c r="N11" s="587"/>
      <c r="O11" s="587"/>
      <c r="P11" s="587"/>
      <c r="Q11" s="587"/>
      <c r="R11" s="587"/>
      <c r="S11" s="100"/>
      <c r="T11" s="72"/>
      <c r="U11" s="72"/>
      <c r="V11" s="72"/>
      <c r="W11" s="72"/>
      <c r="X11" s="72"/>
      <c r="Y11" s="72"/>
      <c r="Z11" s="72"/>
      <c r="AA11" s="72"/>
      <c r="AB11" s="72"/>
      <c r="AC11" s="72"/>
      <c r="AD11" s="72"/>
      <c r="AE11" s="72"/>
      <c r="AF11" s="72"/>
      <c r="AG11" s="72"/>
      <c r="AH11" s="72"/>
      <c r="AI11" s="72"/>
      <c r="AJ11" s="72"/>
      <c r="AK11" s="101"/>
      <c r="AL11" s="72"/>
      <c r="AM11" s="72"/>
      <c r="AN11" s="72"/>
      <c r="AO11" s="72"/>
      <c r="AP11" s="72"/>
      <c r="AQ11" s="72"/>
      <c r="AR11" s="72"/>
      <c r="AS11" s="72"/>
    </row>
    <row r="12" spans="1:45">
      <c r="A12" s="590" t="s">
        <v>579</v>
      </c>
      <c r="B12" s="591"/>
      <c r="C12" s="591"/>
      <c r="D12" s="591"/>
      <c r="E12" s="28"/>
      <c r="F12" s="28"/>
      <c r="G12" s="301"/>
      <c r="H12" s="890">
        <v>100</v>
      </c>
      <c r="I12" s="890"/>
      <c r="J12" s="589"/>
      <c r="K12" s="587"/>
      <c r="L12" s="587"/>
      <c r="M12" s="587"/>
      <c r="N12" s="587"/>
      <c r="O12" s="587"/>
      <c r="P12" s="587"/>
      <c r="Q12" s="587"/>
      <c r="R12" s="587"/>
      <c r="S12" s="100"/>
      <c r="T12" s="72"/>
      <c r="U12" s="72"/>
      <c r="V12" s="72"/>
      <c r="W12" s="72"/>
      <c r="X12" s="72"/>
      <c r="Y12" s="72"/>
      <c r="Z12" s="72"/>
      <c r="AA12" s="72"/>
      <c r="AB12" s="72"/>
      <c r="AC12" s="72"/>
      <c r="AD12" s="72"/>
      <c r="AE12" s="72"/>
      <c r="AF12" s="72"/>
      <c r="AG12" s="72"/>
      <c r="AH12" s="72"/>
      <c r="AI12" s="72"/>
      <c r="AJ12" s="72"/>
      <c r="AK12" s="101"/>
      <c r="AL12" s="72"/>
      <c r="AM12" s="72"/>
      <c r="AN12" s="72"/>
      <c r="AO12" s="72"/>
      <c r="AP12" s="72"/>
      <c r="AQ12" s="72"/>
      <c r="AR12" s="72"/>
      <c r="AS12" s="72"/>
    </row>
    <row r="13" spans="1:45" ht="12.75" customHeight="1">
      <c r="A13" s="584" t="s">
        <v>580</v>
      </c>
      <c r="B13" s="585"/>
      <c r="C13" s="585"/>
      <c r="D13" s="585"/>
      <c r="E13" s="432"/>
      <c r="F13" s="432"/>
      <c r="G13" s="435"/>
      <c r="H13" s="890" t="s">
        <v>185</v>
      </c>
      <c r="I13" s="890"/>
      <c r="J13" s="587"/>
      <c r="K13" s="587"/>
      <c r="L13" s="587"/>
      <c r="M13" s="587"/>
      <c r="N13" s="587"/>
      <c r="O13" s="587"/>
      <c r="P13" s="587"/>
      <c r="Q13" s="587"/>
      <c r="R13" s="587"/>
      <c r="S13" s="100"/>
      <c r="T13" s="72"/>
      <c r="U13" s="72"/>
      <c r="V13" s="72"/>
      <c r="W13" s="72"/>
      <c r="X13" s="72"/>
      <c r="Y13" s="72"/>
      <c r="Z13" s="72"/>
      <c r="AA13" s="72"/>
      <c r="AB13" s="72"/>
      <c r="AC13" s="72"/>
      <c r="AD13" s="72"/>
      <c r="AE13" s="72"/>
      <c r="AF13" s="72"/>
      <c r="AG13" s="72"/>
      <c r="AH13" s="72"/>
      <c r="AI13" s="72"/>
      <c r="AJ13" s="72"/>
      <c r="AK13" s="101"/>
      <c r="AL13" s="72"/>
      <c r="AM13" s="72"/>
      <c r="AN13" s="72"/>
      <c r="AO13" s="72"/>
      <c r="AP13" s="72"/>
      <c r="AQ13" s="72"/>
      <c r="AR13" s="72"/>
      <c r="AS13" s="72"/>
    </row>
    <row r="14" spans="1:45">
      <c r="A14" s="586" t="s">
        <v>576</v>
      </c>
      <c r="B14" s="587"/>
      <c r="C14" s="587"/>
      <c r="D14" s="587"/>
      <c r="G14" s="294"/>
      <c r="H14" s="890">
        <v>2</v>
      </c>
      <c r="I14" s="890"/>
      <c r="J14" s="589" t="str">
        <f>IF(H13="other","Proof of Equivalency Required","")</f>
        <v/>
      </c>
      <c r="K14" s="587"/>
      <c r="Q14" s="587"/>
      <c r="R14" s="587"/>
      <c r="S14" s="100"/>
      <c r="T14" s="72"/>
      <c r="U14" s="72"/>
      <c r="V14" s="72"/>
      <c r="W14" s="72"/>
      <c r="X14" s="72"/>
      <c r="Y14" s="72"/>
      <c r="Z14" s="72"/>
      <c r="AA14" s="72"/>
      <c r="AB14" s="72"/>
      <c r="AC14" s="72"/>
      <c r="AD14" s="72"/>
      <c r="AE14" s="72"/>
      <c r="AF14" s="72"/>
      <c r="AG14" s="72"/>
      <c r="AH14" s="72"/>
      <c r="AI14" s="72"/>
      <c r="AJ14" s="72"/>
      <c r="AK14" s="101"/>
      <c r="AL14" s="72"/>
      <c r="AM14" s="72"/>
      <c r="AN14" s="72"/>
      <c r="AO14" s="72"/>
      <c r="AP14" s="72"/>
      <c r="AQ14" s="72"/>
      <c r="AR14" s="72"/>
      <c r="AS14" s="72"/>
    </row>
    <row r="15" spans="1:45">
      <c r="A15" s="590" t="s">
        <v>579</v>
      </c>
      <c r="B15" s="591"/>
      <c r="C15" s="591"/>
      <c r="D15" s="591"/>
      <c r="E15" s="28"/>
      <c r="F15" s="28"/>
      <c r="G15" s="301"/>
      <c r="H15" s="890">
        <v>90</v>
      </c>
      <c r="I15" s="890"/>
      <c r="J15" s="589"/>
      <c r="K15" s="587"/>
      <c r="L15" s="587"/>
      <c r="M15" s="42" t="s">
        <v>259</v>
      </c>
      <c r="N15" s="592"/>
      <c r="O15" s="592"/>
      <c r="P15" s="592"/>
      <c r="Q15" s="592"/>
      <c r="R15" s="587"/>
      <c r="S15" s="100"/>
      <c r="T15" s="72"/>
      <c r="U15" s="72"/>
      <c r="V15" s="72"/>
      <c r="W15" s="72"/>
      <c r="X15" s="72"/>
      <c r="Y15" s="72"/>
      <c r="Z15" s="72"/>
      <c r="AA15" s="72"/>
      <c r="AB15" s="72"/>
      <c r="AC15" s="72"/>
      <c r="AD15" s="72"/>
      <c r="AE15" s="72"/>
      <c r="AF15" s="72"/>
      <c r="AG15" s="72"/>
      <c r="AH15" s="72"/>
      <c r="AI15" s="72"/>
      <c r="AJ15" s="72"/>
      <c r="AK15" s="101"/>
      <c r="AL15" s="72"/>
      <c r="AM15" s="72"/>
      <c r="AN15" s="72"/>
      <c r="AO15" s="72"/>
      <c r="AP15" s="72"/>
      <c r="AQ15" s="72"/>
      <c r="AR15" s="72"/>
      <c r="AS15" s="72"/>
    </row>
    <row r="16" spans="1:45" ht="12.75" customHeight="1">
      <c r="A16" s="584" t="s">
        <v>581</v>
      </c>
      <c r="B16" s="585"/>
      <c r="C16" s="585"/>
      <c r="D16" s="585"/>
      <c r="E16" s="432"/>
      <c r="F16" s="432"/>
      <c r="G16" s="435"/>
      <c r="H16" s="890" t="s">
        <v>185</v>
      </c>
      <c r="I16" s="890"/>
      <c r="J16" s="587"/>
      <c r="K16" s="587"/>
      <c r="L16" s="587"/>
      <c r="M16" s="587"/>
      <c r="N16" s="587"/>
      <c r="O16" s="587"/>
      <c r="P16" s="587"/>
      <c r="Q16" s="587"/>
      <c r="R16" s="587"/>
      <c r="S16" s="100"/>
      <c r="T16" s="72"/>
      <c r="U16" s="72"/>
      <c r="V16" s="72"/>
      <c r="W16" s="72"/>
      <c r="X16" s="72"/>
      <c r="Y16" s="72"/>
      <c r="Z16" s="72"/>
      <c r="AA16" s="72"/>
      <c r="AB16" s="72"/>
      <c r="AC16" s="72"/>
      <c r="AD16" s="72"/>
      <c r="AE16" s="72"/>
      <c r="AF16" s="72"/>
      <c r="AG16" s="72"/>
      <c r="AH16" s="72"/>
      <c r="AI16" s="72"/>
      <c r="AJ16" s="72"/>
      <c r="AK16" s="101"/>
      <c r="AL16" s="72"/>
      <c r="AM16" s="72"/>
      <c r="AN16" s="72"/>
      <c r="AO16" s="72"/>
      <c r="AP16" s="72"/>
      <c r="AQ16" s="72"/>
      <c r="AR16" s="72"/>
      <c r="AS16" s="72"/>
    </row>
    <row r="17" spans="1:45">
      <c r="A17" s="586" t="s">
        <v>576</v>
      </c>
      <c r="B17" s="587"/>
      <c r="C17" s="587"/>
      <c r="D17" s="587"/>
      <c r="G17" s="294"/>
      <c r="H17" s="890">
        <v>1</v>
      </c>
      <c r="I17" s="890"/>
      <c r="J17" s="589" t="str">
        <f>IF(H16="other","Proof of Equivalency Required","")</f>
        <v/>
      </c>
      <c r="K17" s="587"/>
      <c r="L17" s="587"/>
      <c r="M17" s="587"/>
      <c r="N17" s="587"/>
      <c r="O17" s="587"/>
      <c r="P17" s="587"/>
      <c r="Q17" s="587"/>
      <c r="R17" s="587"/>
      <c r="S17" s="100"/>
      <c r="T17" s="72"/>
      <c r="U17" s="72"/>
      <c r="V17" s="72"/>
      <c r="W17" s="72"/>
      <c r="X17" s="72"/>
      <c r="Y17" s="72"/>
      <c r="Z17" s="72"/>
      <c r="AA17" s="72"/>
      <c r="AB17" s="72"/>
      <c r="AC17" s="72"/>
      <c r="AD17" s="72"/>
      <c r="AE17" s="72"/>
      <c r="AF17" s="72"/>
      <c r="AG17" s="72"/>
      <c r="AH17" s="72"/>
      <c r="AI17" s="72"/>
      <c r="AJ17" s="72"/>
      <c r="AK17" s="101"/>
      <c r="AL17" s="72"/>
      <c r="AM17" s="72"/>
      <c r="AN17" s="72"/>
      <c r="AO17" s="72"/>
      <c r="AP17" s="72"/>
      <c r="AQ17" s="72"/>
      <c r="AR17" s="72"/>
      <c r="AS17" s="72"/>
    </row>
    <row r="18" spans="1:45">
      <c r="A18" s="590" t="s">
        <v>577</v>
      </c>
      <c r="B18" s="591"/>
      <c r="C18" s="591"/>
      <c r="D18" s="591"/>
      <c r="E18" s="28"/>
      <c r="F18" s="28"/>
      <c r="G18" s="301"/>
      <c r="H18" s="890">
        <v>150</v>
      </c>
      <c r="I18" s="890"/>
      <c r="J18" s="589"/>
      <c r="K18" s="587"/>
      <c r="L18" s="587"/>
      <c r="M18" s="587"/>
      <c r="N18" s="587"/>
      <c r="O18" s="587"/>
      <c r="P18" s="587"/>
      <c r="Q18" s="587"/>
      <c r="R18" s="587"/>
      <c r="S18" s="100"/>
      <c r="T18" s="72"/>
      <c r="U18" s="72"/>
      <c r="V18" s="72"/>
      <c r="W18" s="72"/>
      <c r="X18" s="72"/>
      <c r="Y18" s="72"/>
      <c r="Z18" s="72"/>
      <c r="AA18" s="72"/>
      <c r="AB18" s="72"/>
      <c r="AC18" s="72"/>
      <c r="AD18" s="72"/>
      <c r="AE18" s="72"/>
      <c r="AF18" s="72"/>
      <c r="AG18" s="72"/>
      <c r="AH18" s="72"/>
      <c r="AI18" s="72"/>
      <c r="AJ18" s="72"/>
      <c r="AK18" s="101"/>
      <c r="AL18" s="72"/>
      <c r="AM18" s="72"/>
      <c r="AN18" s="72"/>
      <c r="AO18" s="72"/>
      <c r="AP18" s="72"/>
      <c r="AQ18" s="72"/>
      <c r="AR18" s="72"/>
      <c r="AS18" s="72"/>
    </row>
    <row r="19" spans="1:45" ht="12.75" customHeight="1">
      <c r="A19" s="586" t="s">
        <v>582</v>
      </c>
      <c r="B19" s="589"/>
      <c r="C19" s="589"/>
      <c r="D19" s="589"/>
      <c r="E19" s="589"/>
      <c r="F19" s="589"/>
      <c r="G19" s="589"/>
      <c r="H19" s="891" t="s">
        <v>583</v>
      </c>
      <c r="I19" s="891"/>
      <c r="J19" s="593" t="str">
        <f t="shared" ref="J19:J28" si="0">IF(H19="N/A","",IF(H19="0-8","2","3"))</f>
        <v>2</v>
      </c>
      <c r="K19" s="594" t="str">
        <f t="shared" ref="K19:K28" si="1">IF(NOT(H19="N/A"),"M6 fasteners required between vert. walls","")</f>
        <v>M6 fasteners required between vert. walls</v>
      </c>
      <c r="L19" s="589"/>
      <c r="M19" s="589"/>
      <c r="N19" s="589"/>
      <c r="O19" s="589"/>
      <c r="P19" s="589"/>
      <c r="Q19" s="589"/>
      <c r="R19" s="589"/>
      <c r="S19" s="100"/>
      <c r="T19" s="72"/>
      <c r="U19" s="72"/>
      <c r="V19" s="72"/>
      <c r="W19" s="72"/>
      <c r="X19" s="72"/>
      <c r="Y19" s="72"/>
      <c r="Z19" s="72"/>
      <c r="AA19" s="72"/>
      <c r="AB19" s="72"/>
      <c r="AC19" s="72"/>
      <c r="AD19" s="72"/>
      <c r="AE19" s="72"/>
      <c r="AF19" s="72"/>
      <c r="AG19" s="72"/>
      <c r="AH19" s="72"/>
      <c r="AI19" s="72"/>
      <c r="AJ19" s="72"/>
      <c r="AK19" s="101"/>
      <c r="AL19" s="72"/>
      <c r="AM19" s="72"/>
      <c r="AN19" s="72"/>
      <c r="AO19" s="72"/>
      <c r="AP19" s="72"/>
      <c r="AQ19" s="72"/>
      <c r="AR19" s="72"/>
      <c r="AS19" s="72"/>
    </row>
    <row r="20" spans="1:45" ht="12.75" customHeight="1">
      <c r="A20" s="586" t="s">
        <v>584</v>
      </c>
      <c r="B20" s="589"/>
      <c r="C20" s="589"/>
      <c r="D20" s="589"/>
      <c r="E20" s="589"/>
      <c r="F20" s="589"/>
      <c r="G20" s="589"/>
      <c r="H20" s="891" t="s">
        <v>583</v>
      </c>
      <c r="I20" s="891"/>
      <c r="J20" s="593" t="str">
        <f t="shared" si="0"/>
        <v>2</v>
      </c>
      <c r="K20" s="594" t="str">
        <f t="shared" si="1"/>
        <v>M6 fasteners required between vert. walls</v>
      </c>
      <c r="L20" s="589"/>
      <c r="M20" s="589"/>
      <c r="N20" s="589"/>
      <c r="O20" s="589"/>
      <c r="P20" s="589"/>
      <c r="Q20" s="589"/>
      <c r="R20" s="589"/>
      <c r="S20" s="100"/>
      <c r="T20" s="72"/>
      <c r="U20" s="72"/>
      <c r="V20" s="72"/>
      <c r="W20" s="72"/>
      <c r="X20" s="72"/>
      <c r="Y20" s="72"/>
      <c r="Z20" s="72"/>
      <c r="AA20" s="72"/>
      <c r="AB20" s="72"/>
      <c r="AC20" s="72"/>
      <c r="AD20" s="72"/>
      <c r="AE20" s="72"/>
      <c r="AF20" s="72"/>
      <c r="AG20" s="72"/>
      <c r="AH20" s="72"/>
      <c r="AI20" s="72"/>
      <c r="AJ20" s="72"/>
      <c r="AK20" s="101"/>
      <c r="AL20" s="72"/>
      <c r="AM20" s="72"/>
      <c r="AN20" s="72"/>
      <c r="AO20" s="72"/>
      <c r="AP20" s="72"/>
      <c r="AQ20" s="72"/>
      <c r="AR20" s="72"/>
      <c r="AS20" s="72"/>
    </row>
    <row r="21" spans="1:45" ht="12.75" customHeight="1">
      <c r="A21" s="586" t="s">
        <v>585</v>
      </c>
      <c r="B21" s="595"/>
      <c r="C21" s="589"/>
      <c r="D21" s="589"/>
      <c r="E21" s="589"/>
      <c r="F21" s="589"/>
      <c r="G21" s="589"/>
      <c r="H21" s="891" t="s">
        <v>583</v>
      </c>
      <c r="I21" s="891"/>
      <c r="J21" s="593" t="str">
        <f t="shared" si="0"/>
        <v>2</v>
      </c>
      <c r="K21" s="594" t="str">
        <f t="shared" si="1"/>
        <v>M6 fasteners required between vert. walls</v>
      </c>
      <c r="L21" s="589"/>
      <c r="M21" s="589"/>
      <c r="N21" s="589"/>
      <c r="O21" s="589"/>
      <c r="P21" s="589"/>
      <c r="Q21" s="589"/>
      <c r="R21" s="589"/>
      <c r="S21" s="100"/>
      <c r="T21" s="72"/>
      <c r="U21" s="72"/>
      <c r="V21" s="72"/>
      <c r="W21" s="72"/>
      <c r="X21" s="72"/>
      <c r="Y21" s="72"/>
      <c r="Z21" s="72"/>
      <c r="AA21" s="72"/>
      <c r="AB21" s="72"/>
      <c r="AC21" s="72"/>
      <c r="AD21" s="72"/>
      <c r="AE21" s="72"/>
      <c r="AF21" s="72"/>
      <c r="AG21" s="72"/>
      <c r="AH21" s="72"/>
      <c r="AI21" s="72"/>
      <c r="AJ21" s="72"/>
      <c r="AK21" s="101"/>
      <c r="AL21" s="72"/>
      <c r="AM21" s="72"/>
      <c r="AN21" s="72"/>
      <c r="AO21" s="72"/>
      <c r="AP21" s="72"/>
      <c r="AQ21" s="72"/>
      <c r="AR21" s="72"/>
      <c r="AS21" s="72"/>
    </row>
    <row r="22" spans="1:45" ht="12.75" customHeight="1">
      <c r="A22" s="586" t="s">
        <v>586</v>
      </c>
      <c r="B22" s="589"/>
      <c r="C22" s="589"/>
      <c r="D22" s="589"/>
      <c r="E22" s="589"/>
      <c r="F22" s="589"/>
      <c r="G22" s="589"/>
      <c r="H22" s="891" t="s">
        <v>583</v>
      </c>
      <c r="I22" s="891"/>
      <c r="J22" s="593" t="str">
        <f t="shared" si="0"/>
        <v>2</v>
      </c>
      <c r="K22" s="594" t="str">
        <f t="shared" si="1"/>
        <v>M6 fasteners required between vert. walls</v>
      </c>
      <c r="L22" s="589"/>
      <c r="M22" s="589"/>
      <c r="N22" s="589"/>
      <c r="O22" s="589"/>
      <c r="P22" s="589"/>
      <c r="Q22" s="589"/>
      <c r="R22" s="589"/>
      <c r="S22" s="100"/>
      <c r="T22" s="72"/>
      <c r="U22" s="72"/>
      <c r="V22" s="72"/>
      <c r="W22" s="72"/>
      <c r="X22" s="72"/>
      <c r="Y22" s="72"/>
      <c r="Z22" s="72"/>
      <c r="AA22" s="72"/>
      <c r="AB22" s="72"/>
      <c r="AC22" s="72"/>
      <c r="AD22" s="72"/>
      <c r="AE22" s="72"/>
      <c r="AF22" s="72"/>
      <c r="AG22" s="72"/>
      <c r="AH22" s="72"/>
      <c r="AI22" s="72"/>
      <c r="AJ22" s="72"/>
      <c r="AK22" s="101"/>
      <c r="AL22" s="72"/>
      <c r="AM22" s="72"/>
      <c r="AN22" s="72"/>
      <c r="AO22" s="72"/>
      <c r="AP22" s="72"/>
      <c r="AQ22" s="72"/>
      <c r="AR22" s="72"/>
      <c r="AS22" s="72"/>
    </row>
    <row r="23" spans="1:45" ht="12.75" customHeight="1">
      <c r="A23" s="586" t="s">
        <v>587</v>
      </c>
      <c r="B23" s="589"/>
      <c r="C23" s="589"/>
      <c r="D23" s="589"/>
      <c r="E23" s="589"/>
      <c r="F23" s="589"/>
      <c r="G23" s="589"/>
      <c r="H23" s="892" t="s">
        <v>583</v>
      </c>
      <c r="I23" s="892"/>
      <c r="J23" s="593" t="str">
        <f t="shared" si="0"/>
        <v>2</v>
      </c>
      <c r="K23" s="594" t="str">
        <f t="shared" si="1"/>
        <v>M6 fasteners required between vert. walls</v>
      </c>
      <c r="L23" s="589"/>
      <c r="M23" s="589"/>
      <c r="N23" s="589"/>
      <c r="O23" s="589"/>
      <c r="P23" s="589"/>
      <c r="Q23" s="589"/>
      <c r="R23" s="589"/>
      <c r="S23" s="100"/>
      <c r="T23" s="72"/>
      <c r="U23" s="72"/>
      <c r="V23" s="72"/>
      <c r="W23" s="72"/>
      <c r="X23" s="72"/>
      <c r="Y23" s="72"/>
      <c r="Z23" s="72"/>
      <c r="AA23" s="72"/>
      <c r="AB23" s="72"/>
      <c r="AC23" s="72"/>
      <c r="AD23" s="72"/>
      <c r="AE23" s="72"/>
      <c r="AF23" s="72"/>
      <c r="AG23" s="72"/>
      <c r="AH23" s="72"/>
      <c r="AI23" s="72"/>
      <c r="AJ23" s="72"/>
      <c r="AK23" s="101"/>
      <c r="AL23" s="72"/>
      <c r="AM23" s="72"/>
      <c r="AN23" s="72"/>
      <c r="AO23" s="72"/>
      <c r="AP23" s="72"/>
      <c r="AQ23" s="72"/>
      <c r="AR23" s="72"/>
      <c r="AS23" s="72"/>
    </row>
    <row r="24" spans="1:45" ht="12.75" customHeight="1">
      <c r="A24" s="594" t="s">
        <v>588</v>
      </c>
      <c r="B24" s="589"/>
      <c r="C24" s="589"/>
      <c r="D24" s="589"/>
      <c r="E24" s="589"/>
      <c r="F24" s="589"/>
      <c r="G24" s="589"/>
      <c r="H24" s="891" t="s">
        <v>583</v>
      </c>
      <c r="I24" s="891"/>
      <c r="J24" s="593" t="str">
        <f t="shared" si="0"/>
        <v>2</v>
      </c>
      <c r="K24" s="594" t="str">
        <f t="shared" si="1"/>
        <v>M6 fasteners required between vert. walls</v>
      </c>
      <c r="L24" s="594"/>
      <c r="M24" s="589"/>
      <c r="N24" s="589"/>
      <c r="O24" s="589"/>
      <c r="P24" s="589"/>
      <c r="Q24" s="589"/>
      <c r="R24" s="589"/>
      <c r="S24" s="72"/>
      <c r="T24" s="72"/>
      <c r="U24" s="72"/>
      <c r="V24" s="72"/>
      <c r="W24" s="72"/>
      <c r="X24" s="72"/>
      <c r="Y24" s="72"/>
      <c r="Z24" s="72"/>
      <c r="AA24" s="72"/>
      <c r="AB24" s="72"/>
      <c r="AC24" s="72"/>
      <c r="AD24" s="72"/>
      <c r="AE24" s="72"/>
      <c r="AF24" s="72"/>
      <c r="AG24" s="72"/>
      <c r="AH24" s="72"/>
      <c r="AI24" s="72"/>
      <c r="AJ24" s="72"/>
      <c r="AK24" s="101"/>
      <c r="AL24" s="72"/>
      <c r="AM24" s="72"/>
      <c r="AN24" s="72"/>
      <c r="AO24" s="72"/>
      <c r="AP24" s="72"/>
      <c r="AQ24" s="72"/>
      <c r="AR24" s="72"/>
      <c r="AS24" s="72"/>
    </row>
    <row r="25" spans="1:45" ht="12.75" customHeight="1">
      <c r="A25" s="594" t="s">
        <v>589</v>
      </c>
      <c r="B25" s="589"/>
      <c r="C25" s="589"/>
      <c r="D25" s="589"/>
      <c r="E25" s="589"/>
      <c r="F25" s="589"/>
      <c r="G25" s="589"/>
      <c r="H25" s="891" t="s">
        <v>123</v>
      </c>
      <c r="I25" s="891"/>
      <c r="J25" s="593" t="str">
        <f t="shared" si="0"/>
        <v/>
      </c>
      <c r="K25" s="594" t="str">
        <f t="shared" si="1"/>
        <v/>
      </c>
      <c r="L25" s="594"/>
      <c r="M25" s="589"/>
      <c r="N25" s="589"/>
      <c r="O25" s="589"/>
      <c r="P25" s="589"/>
      <c r="Q25" s="589"/>
      <c r="R25" s="589"/>
      <c r="S25" s="72"/>
      <c r="T25" s="72"/>
      <c r="U25" s="72"/>
      <c r="V25" s="72"/>
      <c r="W25" s="72"/>
      <c r="X25" s="72"/>
      <c r="Y25" s="72"/>
      <c r="Z25" s="72"/>
      <c r="AA25" s="72"/>
      <c r="AB25" s="72"/>
      <c r="AC25" s="72"/>
      <c r="AD25" s="72"/>
      <c r="AE25" s="72"/>
      <c r="AF25" s="72"/>
      <c r="AG25" s="72"/>
      <c r="AH25" s="72"/>
      <c r="AI25" s="72"/>
      <c r="AJ25" s="72"/>
      <c r="AK25" s="101"/>
      <c r="AL25" s="72"/>
      <c r="AM25" s="72"/>
      <c r="AN25" s="72"/>
      <c r="AO25" s="72"/>
      <c r="AP25" s="72"/>
      <c r="AQ25" s="72"/>
      <c r="AR25" s="72"/>
      <c r="AS25" s="72"/>
    </row>
    <row r="26" spans="1:45" ht="12.75" customHeight="1">
      <c r="A26" s="594" t="s">
        <v>590</v>
      </c>
      <c r="B26" s="589"/>
      <c r="C26" s="589"/>
      <c r="D26" s="589"/>
      <c r="E26" s="589"/>
      <c r="F26" s="589"/>
      <c r="G26" s="589"/>
      <c r="H26" s="891" t="s">
        <v>123</v>
      </c>
      <c r="I26" s="891"/>
      <c r="J26" s="593" t="str">
        <f t="shared" si="0"/>
        <v/>
      </c>
      <c r="K26" s="594" t="str">
        <f t="shared" si="1"/>
        <v/>
      </c>
      <c r="L26" s="594"/>
      <c r="M26" s="589"/>
      <c r="N26" s="589"/>
      <c r="O26" s="589"/>
      <c r="P26" s="589"/>
      <c r="Q26" s="589"/>
      <c r="R26" s="589"/>
      <c r="S26" s="72"/>
      <c r="T26" s="72"/>
      <c r="U26" s="72"/>
      <c r="V26" s="72"/>
      <c r="W26" s="72"/>
      <c r="X26" s="72"/>
      <c r="Y26" s="72"/>
      <c r="Z26" s="72"/>
      <c r="AA26" s="72"/>
      <c r="AB26" s="72"/>
      <c r="AC26" s="72"/>
      <c r="AD26" s="72"/>
      <c r="AE26" s="72"/>
      <c r="AF26" s="72"/>
      <c r="AG26" s="72"/>
      <c r="AH26" s="72"/>
      <c r="AI26" s="72"/>
      <c r="AJ26" s="72"/>
      <c r="AK26" s="101"/>
      <c r="AL26" s="72"/>
      <c r="AM26" s="72"/>
      <c r="AN26" s="72"/>
      <c r="AO26" s="72"/>
      <c r="AP26" s="72"/>
      <c r="AQ26" s="72"/>
      <c r="AR26" s="72"/>
      <c r="AS26" s="72"/>
    </row>
    <row r="27" spans="1:45" ht="12.75" customHeight="1">
      <c r="A27" s="594" t="s">
        <v>591</v>
      </c>
      <c r="B27" s="589"/>
      <c r="C27" s="589"/>
      <c r="D27" s="589"/>
      <c r="E27" s="589"/>
      <c r="F27" s="589"/>
      <c r="G27" s="589"/>
      <c r="H27" s="891" t="s">
        <v>123</v>
      </c>
      <c r="I27" s="891"/>
      <c r="J27" s="593" t="str">
        <f t="shared" si="0"/>
        <v/>
      </c>
      <c r="K27" s="594" t="str">
        <f t="shared" si="1"/>
        <v/>
      </c>
      <c r="L27" s="594"/>
      <c r="M27" s="589"/>
      <c r="N27" s="589"/>
      <c r="O27" s="589"/>
      <c r="P27" s="589"/>
      <c r="Q27" s="589"/>
      <c r="R27" s="589"/>
      <c r="S27" s="72"/>
      <c r="T27" s="72"/>
      <c r="U27" s="72"/>
      <c r="V27" s="72"/>
      <c r="W27" s="72"/>
      <c r="X27" s="72"/>
      <c r="Y27" s="72"/>
      <c r="Z27" s="72"/>
      <c r="AA27" s="72"/>
      <c r="AB27" s="72"/>
      <c r="AC27" s="72"/>
      <c r="AD27" s="72"/>
      <c r="AE27" s="72"/>
      <c r="AF27" s="72"/>
      <c r="AG27" s="72"/>
      <c r="AH27" s="72"/>
      <c r="AI27" s="72"/>
      <c r="AJ27" s="72"/>
      <c r="AK27" s="101"/>
      <c r="AL27" s="72"/>
      <c r="AM27" s="72"/>
      <c r="AN27" s="72"/>
      <c r="AO27" s="72"/>
      <c r="AP27" s="72"/>
      <c r="AQ27" s="72"/>
      <c r="AR27" s="72"/>
      <c r="AS27" s="72"/>
    </row>
    <row r="28" spans="1:45" ht="12.75" customHeight="1">
      <c r="A28" s="596" t="s">
        <v>592</v>
      </c>
      <c r="B28" s="597"/>
      <c r="C28" s="597"/>
      <c r="D28" s="597"/>
      <c r="E28" s="597"/>
      <c r="F28" s="597"/>
      <c r="G28" s="597"/>
      <c r="H28" s="891" t="s">
        <v>123</v>
      </c>
      <c r="I28" s="891"/>
      <c r="J28" s="598" t="str">
        <f t="shared" si="0"/>
        <v/>
      </c>
      <c r="K28" s="596" t="str">
        <f t="shared" si="1"/>
        <v/>
      </c>
      <c r="L28" s="596"/>
      <c r="M28" s="597"/>
      <c r="N28" s="597"/>
      <c r="O28" s="597"/>
      <c r="P28" s="597"/>
      <c r="Q28" s="597"/>
      <c r="R28" s="597"/>
      <c r="S28" s="72"/>
      <c r="T28" s="72"/>
      <c r="U28" s="72"/>
      <c r="V28" s="72"/>
      <c r="W28" s="72"/>
      <c r="X28" s="72"/>
      <c r="Y28" s="72"/>
      <c r="Z28" s="72"/>
      <c r="AA28" s="72"/>
      <c r="AB28" s="72"/>
      <c r="AC28" s="72"/>
      <c r="AD28" s="72"/>
      <c r="AE28" s="72"/>
      <c r="AF28" s="72"/>
      <c r="AG28" s="72"/>
      <c r="AH28" s="72"/>
      <c r="AI28" s="72"/>
      <c r="AJ28" s="72"/>
      <c r="AK28" s="101"/>
      <c r="AL28" s="72"/>
      <c r="AM28" s="72"/>
      <c r="AN28" s="72"/>
      <c r="AO28" s="72"/>
      <c r="AP28" s="72"/>
      <c r="AQ28" s="72"/>
      <c r="AR28" s="72"/>
      <c r="AS28" s="72"/>
    </row>
    <row r="29" spans="1:45">
      <c r="A29" s="599"/>
      <c r="B29" s="893" t="s">
        <v>593</v>
      </c>
      <c r="C29" s="893"/>
      <c r="D29" s="893"/>
      <c r="E29" s="893"/>
      <c r="F29" s="893"/>
      <c r="G29" s="893"/>
      <c r="H29" s="893"/>
      <c r="I29" s="893"/>
      <c r="J29" s="893"/>
      <c r="K29" s="893"/>
      <c r="L29" s="893"/>
      <c r="M29" s="893"/>
      <c r="N29" s="893"/>
      <c r="O29" s="893"/>
      <c r="P29" s="893"/>
      <c r="Q29" s="893"/>
      <c r="R29" s="893"/>
      <c r="S29" s="72"/>
      <c r="T29" s="72"/>
      <c r="U29" s="72"/>
      <c r="V29" s="72"/>
      <c r="W29" s="72"/>
      <c r="X29" s="72"/>
      <c r="Y29" s="72"/>
      <c r="Z29" s="72"/>
      <c r="AA29" s="72"/>
      <c r="AB29" s="72"/>
      <c r="AC29" s="72"/>
      <c r="AD29" s="72"/>
      <c r="AE29" s="72"/>
      <c r="AF29" s="72"/>
      <c r="AG29" s="72"/>
      <c r="AH29" s="72"/>
      <c r="AI29" s="72"/>
      <c r="AJ29" s="72"/>
      <c r="AK29" s="101"/>
      <c r="AL29" s="72"/>
      <c r="AM29" s="72"/>
      <c r="AN29" s="72"/>
      <c r="AO29" s="72"/>
      <c r="AP29" s="72"/>
      <c r="AQ29" s="72"/>
      <c r="AR29" s="72"/>
      <c r="AS29" s="72"/>
    </row>
    <row r="30" spans="1:45">
      <c r="A30" s="599"/>
      <c r="B30" s="893" t="s">
        <v>594</v>
      </c>
      <c r="C30" s="893"/>
      <c r="D30" s="893"/>
      <c r="E30" s="893"/>
      <c r="F30" s="893"/>
      <c r="G30" s="893"/>
      <c r="H30" s="893"/>
      <c r="I30" s="893"/>
      <c r="J30" s="893"/>
      <c r="K30" s="893"/>
      <c r="L30" s="893"/>
      <c r="M30" s="893"/>
      <c r="N30" s="893"/>
      <c r="O30" s="893"/>
      <c r="P30" s="893"/>
      <c r="Q30" s="893"/>
      <c r="R30" s="893"/>
      <c r="S30" s="72"/>
      <c r="T30" s="72"/>
      <c r="U30" s="72"/>
      <c r="V30" s="72"/>
      <c r="W30" s="72"/>
      <c r="X30" s="72"/>
      <c r="Y30" s="72"/>
      <c r="Z30" s="72"/>
      <c r="AA30" s="72"/>
      <c r="AB30" s="72"/>
      <c r="AC30" s="72"/>
      <c r="AD30" s="72"/>
      <c r="AE30" s="72"/>
      <c r="AF30" s="72"/>
      <c r="AG30" s="72"/>
      <c r="AH30" s="72"/>
      <c r="AI30" s="72"/>
      <c r="AJ30" s="72"/>
      <c r="AK30" s="101"/>
      <c r="AL30" s="72"/>
      <c r="AM30" s="72"/>
      <c r="AN30" s="72"/>
      <c r="AO30" s="72"/>
      <c r="AP30" s="72"/>
      <c r="AQ30" s="72"/>
      <c r="AR30" s="72"/>
      <c r="AS30" s="72"/>
    </row>
    <row r="31" spans="1:45">
      <c r="A31" s="600"/>
      <c r="B31" s="601"/>
      <c r="C31" s="601"/>
      <c r="D31" s="601"/>
      <c r="E31" s="601"/>
      <c r="F31" s="601"/>
      <c r="G31" s="601"/>
      <c r="H31" s="601"/>
      <c r="I31" s="601"/>
      <c r="J31" s="601"/>
      <c r="K31" s="601"/>
      <c r="L31" s="601"/>
      <c r="M31" s="601"/>
      <c r="N31" s="601"/>
      <c r="O31" s="601"/>
      <c r="P31" s="601"/>
      <c r="Q31" s="601"/>
      <c r="R31" s="601"/>
      <c r="S31" s="72"/>
      <c r="T31" s="72"/>
      <c r="U31" s="72"/>
      <c r="V31" s="72"/>
      <c r="W31" s="72"/>
      <c r="X31" s="72"/>
      <c r="Y31" s="72"/>
      <c r="Z31" s="72"/>
      <c r="AA31" s="72"/>
      <c r="AB31" s="72"/>
      <c r="AC31" s="72"/>
      <c r="AD31" s="72"/>
      <c r="AE31" s="72"/>
      <c r="AF31" s="72"/>
      <c r="AG31" s="72"/>
      <c r="AH31" s="72"/>
      <c r="AI31" s="72"/>
      <c r="AJ31" s="72"/>
      <c r="AK31" s="101"/>
      <c r="AL31" s="72"/>
      <c r="AM31" s="72"/>
      <c r="AN31" s="72"/>
      <c r="AO31" s="72"/>
      <c r="AP31" s="72"/>
      <c r="AQ31" s="72"/>
      <c r="AR31" s="72"/>
      <c r="AS31" s="72"/>
    </row>
    <row r="32" spans="1:45" ht="12.75" customHeight="1">
      <c r="A32" s="602"/>
      <c r="B32" s="894" t="s">
        <v>595</v>
      </c>
      <c r="C32" s="894"/>
      <c r="D32" s="894"/>
      <c r="E32" s="895" t="s">
        <v>596</v>
      </c>
      <c r="F32" s="895"/>
      <c r="G32" s="895"/>
      <c r="H32" s="896" t="s">
        <v>597</v>
      </c>
      <c r="I32" s="896"/>
      <c r="J32" s="896" t="s">
        <v>598</v>
      </c>
      <c r="K32" s="896"/>
      <c r="L32" s="896" t="s">
        <v>599</v>
      </c>
      <c r="M32" s="896"/>
      <c r="N32" s="896"/>
      <c r="O32" s="603"/>
      <c r="P32" s="603"/>
      <c r="Q32" s="603"/>
      <c r="R32" s="601"/>
      <c r="S32" s="72"/>
      <c r="T32" s="72"/>
      <c r="U32" s="72"/>
      <c r="V32" s="72"/>
      <c r="W32" s="72"/>
      <c r="X32" s="72"/>
      <c r="Y32" s="72"/>
      <c r="Z32" s="72"/>
      <c r="AA32" s="72"/>
      <c r="AB32" s="72"/>
      <c r="AC32" s="72"/>
      <c r="AD32" s="72"/>
      <c r="AE32" s="72"/>
      <c r="AF32" s="72"/>
      <c r="AG32" s="72"/>
      <c r="AH32" s="72"/>
      <c r="AI32" s="72"/>
      <c r="AJ32" s="72"/>
      <c r="AK32" s="101"/>
      <c r="AL32" s="72"/>
      <c r="AM32" s="72"/>
      <c r="AN32" s="72"/>
      <c r="AO32" s="72"/>
      <c r="AP32" s="72"/>
      <c r="AQ32" s="72"/>
      <c r="AR32" s="72"/>
      <c r="AS32" s="72"/>
    </row>
    <row r="33" spans="1:45" ht="25.5" customHeight="1">
      <c r="A33" s="602"/>
      <c r="B33" s="894"/>
      <c r="C33" s="894"/>
      <c r="D33" s="894"/>
      <c r="E33" s="895"/>
      <c r="F33" s="895"/>
      <c r="G33" s="895"/>
      <c r="H33" s="896"/>
      <c r="I33" s="896"/>
      <c r="J33" s="896"/>
      <c r="K33" s="896"/>
      <c r="L33" s="896"/>
      <c r="M33" s="896"/>
      <c r="N33" s="896"/>
      <c r="O33" s="603"/>
      <c r="P33" s="603"/>
      <c r="Q33" s="603"/>
      <c r="R33" s="601"/>
      <c r="S33" s="72"/>
      <c r="T33" s="72"/>
      <c r="U33" s="72"/>
      <c r="V33" s="72"/>
      <c r="W33" s="72"/>
      <c r="X33" s="72"/>
      <c r="Y33" s="72"/>
      <c r="Z33" s="72"/>
      <c r="AA33" s="72"/>
      <c r="AB33" s="72"/>
      <c r="AC33" s="72"/>
      <c r="AD33" s="72"/>
      <c r="AE33" s="72"/>
      <c r="AF33" s="72"/>
      <c r="AG33" s="72"/>
      <c r="AH33" s="72"/>
      <c r="AI33" s="72"/>
      <c r="AJ33" s="72"/>
      <c r="AK33" s="101"/>
      <c r="AL33" s="72"/>
      <c r="AM33" s="72"/>
      <c r="AN33" s="72"/>
      <c r="AO33" s="72"/>
      <c r="AP33" s="72"/>
      <c r="AQ33" s="72"/>
      <c r="AR33" s="72"/>
      <c r="AS33" s="72"/>
    </row>
    <row r="34" spans="1:45">
      <c r="A34" s="602"/>
      <c r="B34" s="897" t="s">
        <v>600</v>
      </c>
      <c r="C34" s="897"/>
      <c r="D34" s="897"/>
      <c r="E34" s="898" t="s">
        <v>134</v>
      </c>
      <c r="F34" s="898"/>
      <c r="G34" s="898"/>
      <c r="H34" s="899" t="s">
        <v>601</v>
      </c>
      <c r="I34" s="899"/>
      <c r="J34" s="899" t="s">
        <v>602</v>
      </c>
      <c r="K34" s="899"/>
      <c r="L34" s="899" t="s">
        <v>602</v>
      </c>
      <c r="M34" s="899"/>
      <c r="N34" s="899"/>
      <c r="O34" s="24"/>
      <c r="P34" s="24"/>
      <c r="Q34" s="24"/>
      <c r="R34" s="601"/>
      <c r="S34" s="106"/>
      <c r="T34" s="72"/>
      <c r="U34" s="72"/>
      <c r="V34" s="72"/>
      <c r="W34" s="72"/>
      <c r="X34" s="72"/>
      <c r="Y34" s="72"/>
      <c r="Z34" s="72"/>
      <c r="AA34" s="72"/>
      <c r="AB34" s="72"/>
      <c r="AC34" s="72"/>
      <c r="AD34" s="72"/>
      <c r="AE34" s="72"/>
      <c r="AF34" s="72"/>
      <c r="AG34" s="72"/>
      <c r="AH34" s="72"/>
      <c r="AI34" s="72"/>
      <c r="AJ34" s="72"/>
      <c r="AK34" s="101"/>
      <c r="AL34" s="72"/>
      <c r="AM34" s="72"/>
      <c r="AN34" s="72"/>
      <c r="AO34" s="72"/>
      <c r="AP34" s="72"/>
      <c r="AQ34" s="72"/>
      <c r="AR34" s="72"/>
      <c r="AS34" s="72"/>
    </row>
    <row r="35" spans="1:45">
      <c r="A35" s="602"/>
      <c r="B35" s="897" t="s">
        <v>603</v>
      </c>
      <c r="C35" s="897"/>
      <c r="D35" s="897"/>
      <c r="E35" s="898" t="s">
        <v>134</v>
      </c>
      <c r="F35" s="898"/>
      <c r="G35" s="898"/>
      <c r="H35" s="899" t="s">
        <v>601</v>
      </c>
      <c r="I35" s="899"/>
      <c r="J35" s="899" t="s">
        <v>602</v>
      </c>
      <c r="K35" s="899"/>
      <c r="L35" s="899" t="s">
        <v>602</v>
      </c>
      <c r="M35" s="899"/>
      <c r="N35" s="899"/>
      <c r="O35" s="24"/>
      <c r="P35" s="24"/>
      <c r="Q35" s="24"/>
      <c r="R35" s="601"/>
      <c r="S35" s="604"/>
      <c r="T35" s="604"/>
      <c r="U35" s="604"/>
      <c r="V35" s="604"/>
      <c r="W35" s="604"/>
      <c r="X35" s="604"/>
      <c r="Y35" s="604"/>
      <c r="Z35" s="604"/>
      <c r="AA35" s="604"/>
      <c r="AB35" s="604"/>
      <c r="AC35" s="604"/>
      <c r="AD35" s="604"/>
      <c r="AE35" s="604"/>
      <c r="AF35" s="604"/>
      <c r="AG35" s="604"/>
      <c r="AH35" s="604"/>
      <c r="AI35" s="604"/>
      <c r="AJ35" s="72"/>
      <c r="AK35" s="101"/>
      <c r="AL35" s="72"/>
      <c r="AM35" s="72"/>
      <c r="AN35" s="72"/>
      <c r="AO35" s="72"/>
      <c r="AP35" s="72"/>
      <c r="AQ35" s="72"/>
      <c r="AR35" s="72"/>
      <c r="AS35" s="72"/>
    </row>
    <row r="36" spans="1:45">
      <c r="A36" s="602"/>
      <c r="B36" s="897" t="s">
        <v>604</v>
      </c>
      <c r="C36" s="897"/>
      <c r="D36" s="897"/>
      <c r="E36" s="898" t="s">
        <v>134</v>
      </c>
      <c r="F36" s="898"/>
      <c r="G36" s="898"/>
      <c r="H36" s="899" t="s">
        <v>601</v>
      </c>
      <c r="I36" s="899"/>
      <c r="J36" s="899" t="s">
        <v>602</v>
      </c>
      <c r="K36" s="899"/>
      <c r="L36" s="899" t="s">
        <v>602</v>
      </c>
      <c r="M36" s="899"/>
      <c r="N36" s="899"/>
      <c r="O36" s="24"/>
      <c r="P36" s="24"/>
      <c r="Q36" s="24"/>
      <c r="R36" s="601"/>
      <c r="S36" s="604"/>
      <c r="T36" s="604"/>
      <c r="U36" s="604"/>
      <c r="V36" s="604"/>
      <c r="W36" s="604"/>
      <c r="X36" s="604"/>
      <c r="Y36" s="604"/>
      <c r="Z36" s="604"/>
      <c r="AA36" s="604"/>
      <c r="AB36" s="604"/>
      <c r="AC36" s="604"/>
      <c r="AD36" s="604"/>
      <c r="AE36" s="604"/>
      <c r="AF36" s="604"/>
      <c r="AG36" s="604"/>
      <c r="AH36" s="604"/>
      <c r="AI36" s="604"/>
      <c r="AJ36" s="72"/>
      <c r="AK36" s="101"/>
      <c r="AL36" s="72"/>
      <c r="AM36" s="72"/>
      <c r="AN36" s="72"/>
      <c r="AO36" s="72"/>
      <c r="AP36" s="72"/>
      <c r="AQ36" s="72"/>
      <c r="AR36" s="72"/>
      <c r="AS36" s="72"/>
    </row>
    <row r="37" spans="1:45">
      <c r="A37" s="602"/>
      <c r="B37" s="897" t="s">
        <v>605</v>
      </c>
      <c r="C37" s="897"/>
      <c r="D37" s="897"/>
      <c r="E37" s="898" t="s">
        <v>134</v>
      </c>
      <c r="F37" s="898"/>
      <c r="G37" s="898"/>
      <c r="H37" s="899" t="s">
        <v>602</v>
      </c>
      <c r="I37" s="899"/>
      <c r="J37" s="899" t="s">
        <v>602</v>
      </c>
      <c r="K37" s="899"/>
      <c r="L37" s="899" t="s">
        <v>601</v>
      </c>
      <c r="M37" s="899"/>
      <c r="N37" s="899"/>
      <c r="O37" s="24"/>
      <c r="P37" s="24"/>
      <c r="Q37" s="24"/>
      <c r="R37" s="601"/>
      <c r="S37" s="604"/>
      <c r="T37" s="604"/>
      <c r="U37" s="604"/>
      <c r="V37" s="604"/>
      <c r="W37" s="604"/>
      <c r="X37" s="604"/>
      <c r="Y37" s="604"/>
      <c r="Z37" s="604"/>
      <c r="AA37" s="604"/>
      <c r="AB37" s="604"/>
      <c r="AC37" s="604"/>
      <c r="AD37" s="604"/>
      <c r="AE37" s="604"/>
      <c r="AF37" s="604"/>
      <c r="AG37" s="604"/>
      <c r="AH37" s="604"/>
      <c r="AI37" s="604"/>
      <c r="AJ37" s="72"/>
      <c r="AK37" s="101"/>
      <c r="AL37" s="72"/>
      <c r="AM37" s="72"/>
      <c r="AN37" s="72"/>
      <c r="AO37" s="72"/>
      <c r="AP37" s="72"/>
      <c r="AQ37" s="72"/>
      <c r="AR37" s="72"/>
      <c r="AS37" s="72"/>
    </row>
    <row r="38" spans="1:45">
      <c r="A38" s="602"/>
      <c r="B38" s="897" t="s">
        <v>606</v>
      </c>
      <c r="C38" s="897"/>
      <c r="D38" s="897"/>
      <c r="E38" s="898" t="s">
        <v>134</v>
      </c>
      <c r="F38" s="898"/>
      <c r="G38" s="898"/>
      <c r="H38" s="899" t="s">
        <v>601</v>
      </c>
      <c r="I38" s="899"/>
      <c r="J38" s="899" t="s">
        <v>602</v>
      </c>
      <c r="K38" s="899"/>
      <c r="L38" s="899" t="s">
        <v>601</v>
      </c>
      <c r="M38" s="899"/>
      <c r="N38" s="899"/>
      <c r="O38" s="24"/>
      <c r="P38" s="24"/>
      <c r="Q38" s="24"/>
      <c r="R38" s="601"/>
      <c r="S38" s="604"/>
      <c r="T38" s="604"/>
      <c r="U38" s="604"/>
      <c r="V38" s="604"/>
      <c r="W38" s="604"/>
      <c r="X38" s="604"/>
      <c r="Y38" s="604"/>
      <c r="Z38" s="604"/>
      <c r="AA38" s="604"/>
      <c r="AB38" s="604"/>
      <c r="AC38" s="604"/>
      <c r="AD38" s="604"/>
      <c r="AE38" s="604"/>
      <c r="AF38" s="604"/>
      <c r="AG38" s="604"/>
      <c r="AH38" s="604"/>
      <c r="AI38" s="604"/>
      <c r="AJ38" s="72"/>
      <c r="AK38" s="101"/>
      <c r="AL38" s="72"/>
      <c r="AM38" s="72"/>
      <c r="AN38" s="72"/>
      <c r="AO38" s="72"/>
      <c r="AP38" s="72"/>
      <c r="AQ38" s="72"/>
      <c r="AR38" s="72"/>
      <c r="AS38" s="72"/>
    </row>
    <row r="39" spans="1:45">
      <c r="A39" s="602"/>
      <c r="B39" s="897" t="s">
        <v>607</v>
      </c>
      <c r="C39" s="897"/>
      <c r="D39" s="897"/>
      <c r="E39" s="898" t="s">
        <v>134</v>
      </c>
      <c r="F39" s="898"/>
      <c r="G39" s="898"/>
      <c r="H39" s="899" t="s">
        <v>601</v>
      </c>
      <c r="I39" s="899"/>
      <c r="J39" s="899" t="s">
        <v>601</v>
      </c>
      <c r="K39" s="899"/>
      <c r="L39" s="899" t="s">
        <v>602</v>
      </c>
      <c r="M39" s="899"/>
      <c r="N39" s="899"/>
      <c r="O39" s="24"/>
      <c r="P39" s="24"/>
      <c r="Q39" s="24"/>
      <c r="R39" s="601"/>
      <c r="S39" s="604"/>
      <c r="T39" s="604"/>
      <c r="U39" s="604"/>
      <c r="V39" s="604"/>
      <c r="W39" s="604"/>
      <c r="X39" s="604"/>
      <c r="Y39" s="604"/>
      <c r="Z39" s="604"/>
      <c r="AA39" s="604"/>
      <c r="AB39" s="604"/>
      <c r="AC39" s="604"/>
      <c r="AD39" s="604"/>
      <c r="AE39" s="604"/>
      <c r="AF39" s="604"/>
      <c r="AG39" s="604"/>
      <c r="AH39" s="604"/>
      <c r="AI39" s="604"/>
      <c r="AJ39" s="72"/>
      <c r="AK39" s="101"/>
      <c r="AL39" s="72"/>
      <c r="AM39" s="72"/>
      <c r="AN39" s="72"/>
      <c r="AO39" s="72"/>
      <c r="AP39" s="72"/>
      <c r="AQ39" s="72"/>
      <c r="AR39" s="72"/>
      <c r="AS39" s="72"/>
    </row>
    <row r="40" spans="1:45">
      <c r="A40" s="602"/>
      <c r="B40" s="897" t="s">
        <v>608</v>
      </c>
      <c r="C40" s="897"/>
      <c r="D40" s="897"/>
      <c r="E40" s="898" t="s">
        <v>134</v>
      </c>
      <c r="F40" s="898"/>
      <c r="G40" s="898"/>
      <c r="H40" s="899" t="s">
        <v>601</v>
      </c>
      <c r="I40" s="899"/>
      <c r="J40" s="899" t="s">
        <v>602</v>
      </c>
      <c r="K40" s="899"/>
      <c r="L40" s="899" t="s">
        <v>602</v>
      </c>
      <c r="M40" s="899"/>
      <c r="N40" s="899"/>
      <c r="O40" s="24"/>
      <c r="P40" s="24"/>
      <c r="Q40" s="24"/>
      <c r="R40" s="601"/>
      <c r="S40" s="604"/>
      <c r="T40" s="604"/>
      <c r="U40" s="604"/>
      <c r="V40" s="604"/>
      <c r="W40" s="604"/>
      <c r="X40" s="604"/>
      <c r="Y40" s="604"/>
      <c r="Z40" s="604"/>
      <c r="AA40" s="604"/>
      <c r="AB40" s="604"/>
      <c r="AC40" s="604"/>
      <c r="AD40" s="604"/>
      <c r="AE40" s="604"/>
      <c r="AF40" s="604"/>
      <c r="AG40" s="604"/>
      <c r="AH40" s="604"/>
      <c r="AI40" s="604"/>
      <c r="AJ40" s="72"/>
      <c r="AK40" s="101"/>
      <c r="AL40" s="72"/>
      <c r="AM40" s="72"/>
      <c r="AN40" s="72"/>
      <c r="AO40" s="72"/>
      <c r="AP40" s="72"/>
      <c r="AQ40" s="72"/>
      <c r="AR40" s="72"/>
      <c r="AS40" s="72"/>
    </row>
    <row r="41" spans="1:45">
      <c r="A41" s="602"/>
      <c r="B41" s="897" t="s">
        <v>609</v>
      </c>
      <c r="C41" s="897"/>
      <c r="D41" s="897"/>
      <c r="E41" s="898" t="s">
        <v>134</v>
      </c>
      <c r="F41" s="898"/>
      <c r="G41" s="898"/>
      <c r="H41" s="899" t="s">
        <v>601</v>
      </c>
      <c r="I41" s="899"/>
      <c r="J41" s="899" t="s">
        <v>602</v>
      </c>
      <c r="K41" s="899"/>
      <c r="L41" s="899" t="s">
        <v>601</v>
      </c>
      <c r="M41" s="899"/>
      <c r="N41" s="899"/>
      <c r="O41" s="24"/>
      <c r="P41" s="24"/>
      <c r="Q41" s="24"/>
      <c r="R41" s="601"/>
      <c r="S41" s="604"/>
      <c r="T41" s="604"/>
      <c r="U41" s="604"/>
      <c r="V41" s="604"/>
      <c r="W41" s="604"/>
      <c r="X41" s="604"/>
      <c r="Y41" s="604"/>
      <c r="Z41" s="604"/>
      <c r="AA41" s="604"/>
      <c r="AB41" s="604"/>
      <c r="AC41" s="604"/>
      <c r="AD41" s="604"/>
      <c r="AE41" s="604"/>
      <c r="AF41" s="604"/>
      <c r="AG41" s="604"/>
      <c r="AH41" s="604"/>
      <c r="AI41" s="604"/>
      <c r="AJ41" s="72"/>
      <c r="AK41" s="101"/>
      <c r="AL41" s="72"/>
      <c r="AM41" s="72"/>
      <c r="AN41" s="72"/>
      <c r="AO41" s="72"/>
      <c r="AP41" s="72"/>
      <c r="AQ41" s="72"/>
      <c r="AR41" s="72"/>
      <c r="AS41" s="72"/>
    </row>
    <row r="42" spans="1:45">
      <c r="A42" s="602"/>
      <c r="B42" s="897" t="s">
        <v>610</v>
      </c>
      <c r="C42" s="897"/>
      <c r="D42" s="897"/>
      <c r="E42" s="898" t="s">
        <v>134</v>
      </c>
      <c r="F42" s="898"/>
      <c r="G42" s="898"/>
      <c r="H42" s="899" t="s">
        <v>602</v>
      </c>
      <c r="I42" s="899"/>
      <c r="J42" s="899" t="s">
        <v>602</v>
      </c>
      <c r="K42" s="899"/>
      <c r="L42" s="899" t="s">
        <v>602</v>
      </c>
      <c r="M42" s="899"/>
      <c r="N42" s="899"/>
      <c r="O42" s="24"/>
      <c r="P42" s="24"/>
      <c r="Q42" s="24"/>
      <c r="R42" s="601"/>
      <c r="S42" s="72"/>
      <c r="T42" s="72"/>
      <c r="U42" s="72"/>
      <c r="V42" s="72"/>
      <c r="W42" s="72"/>
      <c r="X42" s="72"/>
      <c r="Y42" s="72"/>
      <c r="Z42" s="72"/>
      <c r="AA42" s="72"/>
      <c r="AB42" s="72"/>
      <c r="AC42" s="72"/>
      <c r="AD42" s="72"/>
      <c r="AE42" s="72"/>
      <c r="AF42" s="72"/>
      <c r="AG42" s="72"/>
      <c r="AH42" s="72"/>
      <c r="AI42" s="72"/>
      <c r="AJ42" s="72"/>
      <c r="AK42" s="101"/>
      <c r="AL42" s="72"/>
      <c r="AM42" s="72"/>
      <c r="AN42" s="72"/>
      <c r="AO42" s="72"/>
      <c r="AP42" s="72"/>
      <c r="AQ42" s="72"/>
      <c r="AR42" s="72"/>
      <c r="AS42" s="72"/>
    </row>
    <row r="43" spans="1:45">
      <c r="A43" s="602"/>
      <c r="B43" s="897" t="s">
        <v>611</v>
      </c>
      <c r="C43" s="897"/>
      <c r="D43" s="897"/>
      <c r="E43" s="898" t="s">
        <v>134</v>
      </c>
      <c r="F43" s="898"/>
      <c r="G43" s="898"/>
      <c r="H43" s="899" t="s">
        <v>601</v>
      </c>
      <c r="I43" s="899"/>
      <c r="J43" s="899" t="s">
        <v>602</v>
      </c>
      <c r="K43" s="899"/>
      <c r="L43" s="899" t="s">
        <v>602</v>
      </c>
      <c r="M43" s="899"/>
      <c r="N43" s="899"/>
      <c r="O43" s="24"/>
      <c r="P43" s="24"/>
      <c r="Q43" s="24"/>
      <c r="R43" s="601"/>
      <c r="S43" s="72"/>
      <c r="T43" s="72"/>
      <c r="U43" s="72"/>
      <c r="V43" s="72"/>
      <c r="W43" s="72"/>
      <c r="X43" s="72"/>
      <c r="Y43" s="72"/>
      <c r="Z43" s="72"/>
      <c r="AA43" s="72"/>
      <c r="AB43" s="72"/>
      <c r="AC43" s="72"/>
      <c r="AD43" s="72"/>
      <c r="AE43" s="72"/>
      <c r="AF43" s="72"/>
      <c r="AG43" s="72"/>
      <c r="AH43" s="72"/>
      <c r="AI43" s="72"/>
      <c r="AJ43" s="72"/>
      <c r="AK43" s="101"/>
      <c r="AL43" s="72"/>
      <c r="AM43" s="72"/>
      <c r="AN43" s="72"/>
      <c r="AO43" s="72"/>
      <c r="AP43" s="72"/>
      <c r="AQ43" s="72"/>
      <c r="AR43" s="72"/>
      <c r="AS43" s="72"/>
    </row>
    <row r="44" spans="1:45">
      <c r="A44" s="602"/>
      <c r="B44" s="897" t="s">
        <v>612</v>
      </c>
      <c r="C44" s="897"/>
      <c r="D44" s="897"/>
      <c r="E44" s="898" t="s">
        <v>134</v>
      </c>
      <c r="F44" s="898"/>
      <c r="G44" s="898"/>
      <c r="H44" s="899" t="s">
        <v>602</v>
      </c>
      <c r="I44" s="899"/>
      <c r="J44" s="899" t="s">
        <v>602</v>
      </c>
      <c r="K44" s="899"/>
      <c r="L44" s="899" t="s">
        <v>602</v>
      </c>
      <c r="M44" s="899"/>
      <c r="N44" s="899"/>
      <c r="O44" s="24"/>
      <c r="P44" s="24"/>
      <c r="Q44" s="24"/>
      <c r="R44" s="601"/>
      <c r="S44" s="72"/>
      <c r="T44" s="72"/>
      <c r="U44" s="72"/>
      <c r="V44" s="72"/>
      <c r="W44" s="72"/>
      <c r="X44" s="72"/>
      <c r="Y44" s="72"/>
      <c r="Z44" s="72"/>
      <c r="AA44" s="72"/>
      <c r="AB44" s="72"/>
      <c r="AC44" s="72"/>
      <c r="AD44" s="72"/>
      <c r="AE44" s="72"/>
      <c r="AF44" s="72"/>
      <c r="AG44" s="72"/>
      <c r="AH44" s="72"/>
      <c r="AI44" s="72"/>
      <c r="AJ44" s="72"/>
      <c r="AK44" s="101"/>
      <c r="AL44" s="72"/>
      <c r="AM44" s="72"/>
      <c r="AN44" s="72"/>
      <c r="AO44" s="72"/>
      <c r="AP44" s="72"/>
      <c r="AQ44" s="72"/>
      <c r="AR44" s="72"/>
      <c r="AS44" s="72"/>
    </row>
    <row r="45" spans="1:45">
      <c r="A45" s="602"/>
      <c r="B45" s="897" t="s">
        <v>613</v>
      </c>
      <c r="C45" s="897"/>
      <c r="D45" s="897"/>
      <c r="E45" s="898" t="s">
        <v>134</v>
      </c>
      <c r="F45" s="898"/>
      <c r="G45" s="898"/>
      <c r="H45" s="899" t="s">
        <v>601</v>
      </c>
      <c r="I45" s="899"/>
      <c r="J45" s="899" t="s">
        <v>602</v>
      </c>
      <c r="K45" s="899"/>
      <c r="L45" s="899" t="s">
        <v>602</v>
      </c>
      <c r="M45" s="899"/>
      <c r="N45" s="899"/>
      <c r="O45" s="24"/>
      <c r="P45" s="24"/>
      <c r="Q45" s="24"/>
      <c r="R45" s="601"/>
      <c r="S45" s="72"/>
      <c r="T45" s="72"/>
      <c r="U45" s="72"/>
      <c r="V45" s="72"/>
      <c r="W45" s="72"/>
      <c r="X45" s="72"/>
      <c r="Y45" s="72"/>
      <c r="Z45" s="72"/>
      <c r="AA45" s="72"/>
      <c r="AB45" s="72"/>
      <c r="AC45" s="72"/>
      <c r="AD45" s="72"/>
      <c r="AE45" s="72"/>
      <c r="AF45" s="72"/>
      <c r="AG45" s="72"/>
      <c r="AH45" s="72"/>
      <c r="AI45" s="72"/>
      <c r="AJ45" s="72"/>
      <c r="AK45" s="101"/>
      <c r="AL45" s="72"/>
      <c r="AM45" s="72"/>
      <c r="AN45" s="72"/>
      <c r="AO45" s="72"/>
      <c r="AP45" s="72"/>
      <c r="AQ45" s="72"/>
      <c r="AR45" s="72"/>
      <c r="AS45" s="72"/>
    </row>
    <row r="46" spans="1:45">
      <c r="A46" s="602"/>
      <c r="B46" s="897" t="s">
        <v>614</v>
      </c>
      <c r="C46" s="897"/>
      <c r="D46" s="897"/>
      <c r="E46" s="898" t="s">
        <v>134</v>
      </c>
      <c r="F46" s="898"/>
      <c r="G46" s="898"/>
      <c r="H46" s="899" t="s">
        <v>602</v>
      </c>
      <c r="I46" s="899"/>
      <c r="J46" s="899" t="s">
        <v>601</v>
      </c>
      <c r="K46" s="899"/>
      <c r="L46" s="899" t="s">
        <v>601</v>
      </c>
      <c r="M46" s="899"/>
      <c r="N46" s="899"/>
      <c r="O46" s="24"/>
      <c r="P46" s="24"/>
      <c r="Q46" s="24"/>
      <c r="R46" s="601"/>
      <c r="S46" s="72"/>
      <c r="T46" s="72"/>
      <c r="U46" s="72"/>
      <c r="V46" s="72"/>
      <c r="W46" s="72"/>
      <c r="X46" s="72"/>
      <c r="Y46" s="72"/>
      <c r="Z46" s="72"/>
      <c r="AA46" s="72"/>
      <c r="AB46" s="72"/>
      <c r="AC46" s="72"/>
      <c r="AD46" s="72"/>
      <c r="AE46" s="72"/>
      <c r="AF46" s="72"/>
      <c r="AG46" s="72"/>
      <c r="AH46" s="72"/>
      <c r="AI46" s="72"/>
      <c r="AJ46" s="72"/>
      <c r="AK46" s="101"/>
      <c r="AL46" s="72"/>
      <c r="AM46" s="72"/>
      <c r="AN46" s="72"/>
      <c r="AO46" s="72"/>
      <c r="AP46" s="72"/>
      <c r="AQ46" s="72"/>
      <c r="AR46" s="72"/>
      <c r="AS46" s="72"/>
    </row>
    <row r="47" spans="1:45">
      <c r="A47" s="602"/>
      <c r="B47" s="900" t="s">
        <v>615</v>
      </c>
      <c r="C47" s="900"/>
      <c r="D47" s="900"/>
      <c r="E47" s="898" t="s">
        <v>134</v>
      </c>
      <c r="F47" s="898"/>
      <c r="G47" s="898"/>
      <c r="H47" s="899" t="s">
        <v>601</v>
      </c>
      <c r="I47" s="899"/>
      <c r="J47" s="899" t="s">
        <v>602</v>
      </c>
      <c r="K47" s="899"/>
      <c r="L47" s="899" t="s">
        <v>601</v>
      </c>
      <c r="M47" s="899"/>
      <c r="N47" s="899"/>
      <c r="O47" s="24"/>
      <c r="P47" s="24"/>
      <c r="Q47" s="24"/>
      <c r="R47" s="601"/>
      <c r="S47" s="72"/>
      <c r="T47" s="72"/>
      <c r="U47" s="72"/>
      <c r="V47" s="72"/>
      <c r="W47" s="72"/>
      <c r="X47" s="72"/>
      <c r="Y47" s="72"/>
      <c r="Z47" s="72"/>
      <c r="AA47" s="72"/>
      <c r="AB47" s="72"/>
      <c r="AC47" s="72"/>
      <c r="AD47" s="72"/>
      <c r="AE47" s="72"/>
      <c r="AF47" s="72"/>
      <c r="AG47" s="72"/>
      <c r="AH47" s="72"/>
      <c r="AI47" s="72"/>
      <c r="AJ47" s="72"/>
      <c r="AK47" s="101"/>
      <c r="AL47" s="72"/>
      <c r="AM47" s="72"/>
      <c r="AN47" s="72"/>
      <c r="AO47" s="72"/>
      <c r="AP47" s="72"/>
      <c r="AQ47" s="72"/>
      <c r="AR47" s="72"/>
      <c r="AS47" s="72"/>
    </row>
    <row r="48" spans="1:45">
      <c r="A48" s="602"/>
      <c r="B48" s="901" t="s">
        <v>616</v>
      </c>
      <c r="C48" s="901"/>
      <c r="D48" s="901"/>
      <c r="E48" s="898" t="s">
        <v>134</v>
      </c>
      <c r="F48" s="898"/>
      <c r="G48" s="898"/>
      <c r="H48" s="899" t="s">
        <v>601</v>
      </c>
      <c r="I48" s="899"/>
      <c r="J48" s="899" t="s">
        <v>602</v>
      </c>
      <c r="K48" s="899"/>
      <c r="L48" s="899" t="s">
        <v>602</v>
      </c>
      <c r="M48" s="899"/>
      <c r="N48" s="899"/>
      <c r="O48" s="24"/>
      <c r="P48" s="24"/>
      <c r="Q48" s="24"/>
      <c r="R48" s="601"/>
      <c r="S48" s="72"/>
      <c r="T48" s="72"/>
      <c r="U48" s="72"/>
      <c r="V48" s="72"/>
      <c r="W48" s="72"/>
      <c r="X48" s="72"/>
      <c r="Y48" s="72"/>
      <c r="Z48" s="72"/>
      <c r="AA48" s="72"/>
      <c r="AB48" s="72"/>
      <c r="AC48" s="72"/>
      <c r="AD48" s="72"/>
      <c r="AE48" s="72"/>
      <c r="AF48" s="72"/>
      <c r="AG48" s="72"/>
      <c r="AH48" s="72"/>
      <c r="AI48" s="72"/>
      <c r="AJ48" s="72"/>
      <c r="AK48" s="101"/>
      <c r="AL48" s="72"/>
      <c r="AM48" s="72"/>
      <c r="AN48" s="72"/>
      <c r="AO48" s="72"/>
      <c r="AP48" s="72"/>
      <c r="AQ48" s="72"/>
      <c r="AR48" s="72"/>
      <c r="AS48" s="72"/>
    </row>
    <row r="49" spans="1:45">
      <c r="A49" s="602"/>
      <c r="B49" s="901" t="s">
        <v>617</v>
      </c>
      <c r="C49" s="901"/>
      <c r="D49" s="901"/>
      <c r="E49" s="898" t="s">
        <v>134</v>
      </c>
      <c r="F49" s="898"/>
      <c r="G49" s="898"/>
      <c r="H49" s="899" t="s">
        <v>601</v>
      </c>
      <c r="I49" s="899"/>
      <c r="J49" s="899" t="s">
        <v>602</v>
      </c>
      <c r="K49" s="899"/>
      <c r="L49" s="899" t="s">
        <v>602</v>
      </c>
      <c r="M49" s="899"/>
      <c r="N49" s="899"/>
      <c r="O49" s="24"/>
      <c r="P49" s="24"/>
      <c r="Q49" s="24"/>
      <c r="R49" s="601"/>
      <c r="S49" s="72"/>
      <c r="T49" s="72"/>
      <c r="U49" s="72"/>
      <c r="V49" s="72"/>
      <c r="W49" s="72"/>
      <c r="X49" s="72"/>
      <c r="Y49" s="72"/>
      <c r="Z49" s="72"/>
      <c r="AA49" s="72"/>
      <c r="AB49" s="72"/>
      <c r="AC49" s="72"/>
      <c r="AD49" s="72"/>
      <c r="AE49" s="72"/>
      <c r="AF49" s="72"/>
      <c r="AG49" s="72"/>
      <c r="AH49" s="72"/>
      <c r="AI49" s="72"/>
      <c r="AJ49" s="72"/>
      <c r="AK49" s="101"/>
      <c r="AL49" s="72"/>
      <c r="AM49" s="72"/>
      <c r="AN49" s="72"/>
      <c r="AO49" s="72"/>
      <c r="AP49" s="72"/>
      <c r="AQ49" s="72"/>
      <c r="AR49" s="72"/>
      <c r="AS49" s="72"/>
    </row>
    <row r="50" spans="1:45">
      <c r="A50" s="602"/>
      <c r="B50" s="901" t="s">
        <v>618</v>
      </c>
      <c r="C50" s="901"/>
      <c r="D50" s="901"/>
      <c r="E50" s="898" t="s">
        <v>134</v>
      </c>
      <c r="F50" s="898"/>
      <c r="G50" s="898"/>
      <c r="H50" s="899" t="s">
        <v>601</v>
      </c>
      <c r="I50" s="899"/>
      <c r="J50" s="899" t="s">
        <v>602</v>
      </c>
      <c r="K50" s="899"/>
      <c r="L50" s="899" t="s">
        <v>602</v>
      </c>
      <c r="M50" s="899"/>
      <c r="N50" s="899"/>
      <c r="O50" s="24"/>
      <c r="P50" s="24"/>
      <c r="Q50" s="24"/>
      <c r="R50" s="601"/>
      <c r="S50" s="72"/>
      <c r="T50" s="72"/>
      <c r="U50" s="72"/>
      <c r="V50" s="72"/>
      <c r="W50" s="72"/>
      <c r="X50" s="72"/>
      <c r="Y50" s="72"/>
      <c r="Z50" s="72"/>
      <c r="AA50" s="72"/>
      <c r="AB50" s="72"/>
      <c r="AC50" s="72"/>
      <c r="AD50" s="72"/>
      <c r="AE50" s="72"/>
      <c r="AF50" s="72"/>
      <c r="AG50" s="72"/>
      <c r="AH50" s="72"/>
      <c r="AI50" s="72"/>
      <c r="AJ50" s="72"/>
      <c r="AK50" s="101"/>
      <c r="AL50" s="72"/>
      <c r="AM50" s="72"/>
      <c r="AN50" s="72"/>
      <c r="AO50" s="72"/>
      <c r="AP50" s="72"/>
      <c r="AQ50" s="72"/>
      <c r="AR50" s="72"/>
      <c r="AS50" s="72"/>
    </row>
    <row r="51" spans="1:45">
      <c r="A51" s="602"/>
      <c r="B51" s="901" t="s">
        <v>619</v>
      </c>
      <c r="C51" s="901"/>
      <c r="D51" s="901"/>
      <c r="E51" s="898" t="s">
        <v>134</v>
      </c>
      <c r="F51" s="898"/>
      <c r="G51" s="898"/>
      <c r="H51" s="862" t="s">
        <v>601</v>
      </c>
      <c r="I51" s="862"/>
      <c r="J51" s="862" t="s">
        <v>602</v>
      </c>
      <c r="K51" s="862"/>
      <c r="L51" s="862" t="s">
        <v>601</v>
      </c>
      <c r="M51" s="862"/>
      <c r="N51" s="862"/>
      <c r="O51" s="24"/>
      <c r="P51" s="24"/>
      <c r="Q51" s="24"/>
      <c r="R51" s="601"/>
      <c r="S51" s="72"/>
      <c r="T51" s="72"/>
      <c r="U51" s="72"/>
      <c r="V51" s="72"/>
      <c r="W51" s="72"/>
      <c r="X51" s="72"/>
      <c r="Y51" s="72"/>
      <c r="Z51" s="72"/>
      <c r="AA51" s="72"/>
      <c r="AB51" s="72"/>
      <c r="AC51" s="72"/>
      <c r="AD51" s="72"/>
      <c r="AE51" s="72"/>
      <c r="AF51" s="72"/>
      <c r="AG51" s="72"/>
      <c r="AH51" s="72"/>
      <c r="AI51" s="72"/>
      <c r="AJ51" s="72"/>
      <c r="AK51" s="101"/>
      <c r="AL51" s="72"/>
      <c r="AM51" s="72"/>
      <c r="AN51" s="72"/>
      <c r="AO51" s="72"/>
      <c r="AP51" s="72"/>
      <c r="AQ51" s="72"/>
      <c r="AR51" s="72"/>
      <c r="AS51" s="72"/>
    </row>
    <row r="52" spans="1:45">
      <c r="A52" s="602"/>
      <c r="B52" s="901" t="s">
        <v>620</v>
      </c>
      <c r="C52" s="901"/>
      <c r="D52" s="901"/>
      <c r="E52" s="898" t="s">
        <v>134</v>
      </c>
      <c r="F52" s="898"/>
      <c r="G52" s="898"/>
      <c r="H52" s="899" t="s">
        <v>601</v>
      </c>
      <c r="I52" s="899"/>
      <c r="J52" s="862" t="s">
        <v>602</v>
      </c>
      <c r="K52" s="862"/>
      <c r="L52" s="899" t="s">
        <v>601</v>
      </c>
      <c r="M52" s="899"/>
      <c r="N52" s="899"/>
      <c r="O52" s="24"/>
      <c r="P52" s="24"/>
      <c r="Q52" s="24"/>
      <c r="R52" s="601"/>
      <c r="S52" s="72"/>
      <c r="T52" s="72"/>
      <c r="U52" s="72"/>
      <c r="V52" s="72"/>
      <c r="W52" s="72"/>
      <c r="X52" s="72"/>
      <c r="Y52" s="72"/>
      <c r="Z52" s="72"/>
      <c r="AA52" s="72"/>
      <c r="AB52" s="72"/>
      <c r="AC52" s="72"/>
      <c r="AD52" s="72"/>
      <c r="AE52" s="72"/>
      <c r="AF52" s="72"/>
      <c r="AG52" s="72"/>
      <c r="AH52" s="72"/>
      <c r="AI52" s="72"/>
      <c r="AJ52" s="72"/>
      <c r="AK52" s="101"/>
      <c r="AL52" s="72"/>
      <c r="AM52" s="72"/>
      <c r="AN52" s="72"/>
      <c r="AO52" s="72"/>
      <c r="AP52" s="72"/>
      <c r="AQ52" s="72"/>
      <c r="AR52" s="72"/>
      <c r="AS52" s="72"/>
    </row>
    <row r="53" spans="1:45" ht="24" customHeight="1">
      <c r="A53" s="602"/>
      <c r="B53" s="902" t="s">
        <v>621</v>
      </c>
      <c r="C53" s="902"/>
      <c r="D53" s="902"/>
      <c r="E53" s="898" t="s">
        <v>134</v>
      </c>
      <c r="F53" s="898"/>
      <c r="G53" s="898"/>
      <c r="H53" s="899" t="s">
        <v>602</v>
      </c>
      <c r="I53" s="899"/>
      <c r="J53" s="862" t="s">
        <v>601</v>
      </c>
      <c r="K53" s="862"/>
      <c r="L53" s="899" t="s">
        <v>602</v>
      </c>
      <c r="M53" s="899"/>
      <c r="N53" s="899"/>
      <c r="O53" s="24"/>
      <c r="P53" s="24"/>
      <c r="Q53" s="24"/>
      <c r="R53" s="601"/>
      <c r="S53" s="72"/>
      <c r="T53" s="72"/>
      <c r="U53" s="72"/>
      <c r="V53" s="72"/>
      <c r="W53" s="72"/>
      <c r="X53" s="72"/>
      <c r="Y53" s="72"/>
      <c r="Z53" s="72"/>
      <c r="AA53" s="72"/>
      <c r="AB53" s="72"/>
      <c r="AC53" s="72"/>
      <c r="AD53" s="72"/>
      <c r="AE53" s="72"/>
      <c r="AF53" s="72"/>
      <c r="AG53" s="72"/>
      <c r="AH53" s="72"/>
      <c r="AI53" s="72"/>
      <c r="AJ53" s="72"/>
      <c r="AK53" s="101"/>
      <c r="AL53" s="72"/>
      <c r="AM53" s="72"/>
      <c r="AN53" s="72"/>
      <c r="AO53" s="72"/>
      <c r="AP53" s="72"/>
      <c r="AQ53" s="72"/>
      <c r="AR53" s="72"/>
      <c r="AS53" s="72"/>
    </row>
    <row r="54" spans="1:45">
      <c r="A54" s="602"/>
      <c r="B54" s="605"/>
      <c r="C54" s="605"/>
      <c r="D54" s="605"/>
      <c r="E54" s="606"/>
      <c r="F54" s="607"/>
      <c r="G54" s="607"/>
      <c r="H54" s="608"/>
      <c r="I54" s="144"/>
      <c r="J54" s="144"/>
      <c r="K54" s="144"/>
      <c r="L54" s="608"/>
      <c r="M54" s="144"/>
      <c r="N54" s="144"/>
      <c r="O54" s="24"/>
      <c r="P54" s="24"/>
      <c r="Q54" s="24"/>
      <c r="R54" s="601"/>
      <c r="S54" s="72"/>
      <c r="T54" s="72"/>
      <c r="U54" s="72"/>
      <c r="V54" s="72"/>
      <c r="W54" s="72"/>
      <c r="X54" s="72"/>
      <c r="Y54" s="72"/>
      <c r="Z54" s="72"/>
      <c r="AA54" s="72"/>
      <c r="AB54" s="72"/>
      <c r="AC54" s="72"/>
      <c r="AD54" s="72"/>
      <c r="AE54" s="72"/>
      <c r="AF54" s="72"/>
      <c r="AG54" s="72"/>
      <c r="AH54" s="72"/>
      <c r="AI54" s="72"/>
      <c r="AJ54" s="72"/>
      <c r="AK54" s="101"/>
      <c r="AL54" s="72"/>
      <c r="AM54" s="72"/>
      <c r="AN54" s="72"/>
      <c r="AO54" s="72"/>
      <c r="AP54" s="72"/>
      <c r="AQ54" s="72"/>
      <c r="AR54" s="72"/>
      <c r="AS54" s="72"/>
    </row>
    <row r="55" spans="1:45">
      <c r="A55" s="602"/>
      <c r="B55" s="24"/>
      <c r="C55" s="24"/>
      <c r="D55" s="24"/>
      <c r="E55" s="143"/>
      <c r="F55" s="24"/>
      <c r="G55" s="24"/>
      <c r="H55" s="24"/>
      <c r="I55" s="24"/>
      <c r="J55" s="24"/>
      <c r="K55" s="24"/>
      <c r="L55" s="24"/>
      <c r="M55" s="24"/>
      <c r="N55" s="24"/>
      <c r="O55" s="24"/>
      <c r="P55" s="24"/>
      <c r="Q55" s="24"/>
      <c r="R55" s="601"/>
      <c r="S55" s="72"/>
      <c r="T55" s="72"/>
      <c r="U55" s="72"/>
      <c r="V55" s="72"/>
      <c r="W55" s="72"/>
      <c r="X55" s="72"/>
      <c r="Y55" s="72"/>
      <c r="Z55" s="72"/>
      <c r="AA55" s="72"/>
      <c r="AB55" s="72"/>
      <c r="AC55" s="72"/>
      <c r="AD55" s="72"/>
      <c r="AE55" s="72"/>
      <c r="AF55" s="72"/>
      <c r="AG55" s="72"/>
      <c r="AH55" s="72"/>
      <c r="AI55" s="72"/>
      <c r="AJ55" s="72"/>
      <c r="AK55" s="101"/>
      <c r="AL55" s="72"/>
      <c r="AM55" s="72"/>
      <c r="AN55" s="72"/>
      <c r="AO55" s="72"/>
      <c r="AP55" s="72"/>
      <c r="AQ55" s="72"/>
      <c r="AR55" s="72"/>
      <c r="AS55" s="72"/>
    </row>
    <row r="56" spans="1:45" ht="12.75" customHeight="1">
      <c r="A56" s="602"/>
      <c r="B56" s="903" t="s">
        <v>622</v>
      </c>
      <c r="C56" s="903"/>
      <c r="D56" s="903"/>
      <c r="E56" s="903" t="str">
        <f>IF(COUNTIF($E$34:$G$53,"No")&gt;0,"No compliance shown","Yes")</f>
        <v>No compliance shown</v>
      </c>
      <c r="F56" s="903"/>
      <c r="G56" s="903"/>
      <c r="H56" s="24"/>
      <c r="I56" s="24"/>
      <c r="J56" s="24"/>
      <c r="K56" s="24"/>
      <c r="L56" s="24"/>
      <c r="M56" s="24"/>
      <c r="N56" s="24"/>
      <c r="O56" s="24"/>
      <c r="P56" s="24"/>
      <c r="Q56" s="24"/>
      <c r="R56" s="601"/>
      <c r="S56" s="72"/>
      <c r="T56" s="72"/>
      <c r="U56" s="72"/>
      <c r="V56" s="72"/>
      <c r="W56" s="72"/>
      <c r="X56" s="72"/>
      <c r="Y56" s="72"/>
      <c r="Z56" s="72"/>
      <c r="AA56" s="72"/>
      <c r="AB56" s="72"/>
      <c r="AC56" s="72"/>
      <c r="AD56" s="72"/>
      <c r="AE56" s="72"/>
      <c r="AF56" s="72"/>
      <c r="AG56" s="72"/>
      <c r="AH56" s="72"/>
      <c r="AI56" s="72"/>
      <c r="AJ56" s="72"/>
      <c r="AK56" s="101"/>
      <c r="AL56" s="72"/>
      <c r="AM56" s="72"/>
      <c r="AN56" s="72"/>
      <c r="AO56" s="72"/>
      <c r="AP56" s="72"/>
      <c r="AQ56" s="72"/>
      <c r="AR56" s="72"/>
      <c r="AS56" s="72"/>
    </row>
    <row r="57" spans="1:45">
      <c r="A57" s="602"/>
      <c r="B57" s="903"/>
      <c r="C57" s="903"/>
      <c r="D57" s="903"/>
      <c r="E57" s="903"/>
      <c r="F57" s="903"/>
      <c r="G57" s="903"/>
      <c r="H57" s="24"/>
      <c r="I57" s="24"/>
      <c r="J57" s="24"/>
      <c r="K57" s="24"/>
      <c r="L57" s="24"/>
      <c r="M57" s="24"/>
      <c r="N57" s="24"/>
      <c r="O57" s="24"/>
      <c r="P57" s="24"/>
      <c r="Q57" s="24"/>
      <c r="R57" s="601"/>
      <c r="S57" s="72"/>
      <c r="T57" s="72"/>
      <c r="U57" s="72"/>
      <c r="V57" s="72"/>
      <c r="W57" s="72"/>
      <c r="X57" s="72"/>
      <c r="Y57" s="72"/>
      <c r="Z57" s="72"/>
      <c r="AA57" s="72"/>
      <c r="AB57" s="72"/>
      <c r="AC57" s="72"/>
      <c r="AD57" s="72"/>
      <c r="AE57" s="72"/>
      <c r="AF57" s="72"/>
      <c r="AG57" s="72"/>
      <c r="AH57" s="72"/>
      <c r="AI57" s="72"/>
      <c r="AJ57" s="72"/>
      <c r="AK57" s="101"/>
      <c r="AL57" s="72"/>
      <c r="AM57" s="72"/>
      <c r="AN57" s="72"/>
      <c r="AO57" s="72"/>
      <c r="AP57" s="72"/>
      <c r="AQ57" s="72"/>
      <c r="AR57" s="72"/>
      <c r="AS57" s="72"/>
    </row>
    <row r="58" spans="1:45">
      <c r="A58" s="602"/>
      <c r="B58" s="609"/>
      <c r="C58" s="609"/>
      <c r="D58" s="609"/>
      <c r="E58" s="610"/>
      <c r="F58" s="610"/>
      <c r="G58" s="610"/>
      <c r="H58" s="24"/>
      <c r="I58" s="24"/>
      <c r="J58" s="24"/>
      <c r="K58" s="24"/>
      <c r="L58" s="24"/>
      <c r="M58" s="24"/>
      <c r="N58" s="24"/>
      <c r="O58" s="24"/>
      <c r="P58" s="24"/>
      <c r="Q58" s="24"/>
      <c r="R58" s="601"/>
      <c r="S58" s="72"/>
      <c r="T58" s="72"/>
      <c r="U58" s="72"/>
      <c r="V58" s="72"/>
      <c r="W58" s="72"/>
      <c r="X58" s="72"/>
      <c r="Y58" s="72"/>
      <c r="Z58" s="72"/>
      <c r="AA58" s="72"/>
      <c r="AB58" s="72"/>
      <c r="AC58" s="72"/>
      <c r="AD58" s="72"/>
      <c r="AE58" s="72"/>
      <c r="AF58" s="72"/>
      <c r="AG58" s="72"/>
      <c r="AH58" s="72"/>
      <c r="AI58" s="72"/>
      <c r="AJ58" s="72"/>
      <c r="AK58" s="101"/>
      <c r="AL58" s="72"/>
      <c r="AM58" s="72"/>
      <c r="AN58" s="72"/>
      <c r="AO58" s="72"/>
      <c r="AP58" s="72"/>
      <c r="AQ58" s="72"/>
      <c r="AR58" s="72"/>
      <c r="AS58" s="72"/>
    </row>
    <row r="59" spans="1:45">
      <c r="A59" s="24"/>
      <c r="B59" s="611" t="s">
        <v>623</v>
      </c>
      <c r="C59" s="611"/>
      <c r="D59" s="611"/>
      <c r="E59" s="611"/>
      <c r="F59" s="611"/>
      <c r="G59" s="611"/>
      <c r="H59" s="611"/>
      <c r="I59" s="611"/>
      <c r="J59" s="611"/>
      <c r="K59" s="611"/>
      <c r="L59" s="611"/>
      <c r="M59" s="611"/>
      <c r="N59" s="611"/>
      <c r="O59" s="611"/>
      <c r="P59" s="611"/>
      <c r="Q59" s="611"/>
      <c r="R59" s="601"/>
      <c r="S59" s="72"/>
      <c r="T59" s="72"/>
      <c r="U59" s="72"/>
      <c r="V59" s="72"/>
      <c r="W59" s="72"/>
      <c r="X59" s="72"/>
      <c r="Y59" s="72"/>
      <c r="Z59" s="72"/>
      <c r="AA59" s="72"/>
      <c r="AB59" s="72"/>
      <c r="AC59" s="72"/>
      <c r="AD59" s="72"/>
      <c r="AE59" s="72"/>
      <c r="AF59" s="72"/>
      <c r="AG59" s="72"/>
      <c r="AH59" s="72"/>
      <c r="AI59" s="72"/>
      <c r="AJ59" s="72"/>
      <c r="AK59" s="101"/>
      <c r="AL59" s="72"/>
      <c r="AM59" s="72"/>
      <c r="AN59" s="72"/>
      <c r="AO59" s="72"/>
      <c r="AP59" s="72"/>
      <c r="AQ59" s="72"/>
      <c r="AR59" s="72"/>
      <c r="AS59" s="72"/>
    </row>
    <row r="60" spans="1:45">
      <c r="A60" s="24"/>
      <c r="B60" s="611"/>
      <c r="C60" s="611"/>
      <c r="D60" s="611"/>
      <c r="E60" s="611"/>
      <c r="F60" s="611"/>
      <c r="G60" s="611"/>
      <c r="H60" s="611"/>
      <c r="I60" s="611"/>
      <c r="J60" s="611"/>
      <c r="K60" s="611"/>
      <c r="L60" s="611"/>
      <c r="M60" s="611"/>
      <c r="N60" s="611"/>
      <c r="O60" s="611"/>
      <c r="P60" s="611"/>
      <c r="Q60" s="611"/>
      <c r="R60" s="601"/>
      <c r="S60" s="72"/>
      <c r="T60" s="72"/>
      <c r="U60" s="72"/>
      <c r="V60" s="72"/>
      <c r="W60" s="72"/>
      <c r="X60" s="72"/>
      <c r="Y60" s="72"/>
      <c r="Z60" s="72"/>
      <c r="AA60" s="72"/>
      <c r="AB60" s="72"/>
      <c r="AC60" s="72"/>
      <c r="AD60" s="72"/>
      <c r="AE60" s="72"/>
      <c r="AF60" s="72"/>
      <c r="AG60" s="72"/>
      <c r="AH60" s="72"/>
      <c r="AI60" s="72"/>
      <c r="AJ60" s="72"/>
      <c r="AK60" s="101"/>
      <c r="AL60" s="72"/>
      <c r="AM60" s="72"/>
      <c r="AN60" s="72"/>
      <c r="AO60" s="72"/>
      <c r="AP60" s="72"/>
      <c r="AQ60" s="72"/>
      <c r="AR60" s="72"/>
      <c r="AS60" s="72"/>
    </row>
    <row r="61" spans="1:45">
      <c r="A61" s="602"/>
      <c r="B61" s="24"/>
      <c r="C61" s="608"/>
      <c r="D61" s="608"/>
      <c r="E61" s="612"/>
      <c r="F61" s="613"/>
      <c r="G61" s="613"/>
      <c r="H61" s="24"/>
      <c r="I61" s="24"/>
      <c r="J61" s="24"/>
      <c r="K61" s="24"/>
      <c r="L61" s="24"/>
      <c r="M61" s="24"/>
      <c r="N61" s="24"/>
      <c r="O61" s="24"/>
      <c r="P61" s="24"/>
      <c r="Q61" s="24"/>
      <c r="R61" s="601"/>
      <c r="S61" s="72"/>
      <c r="T61" s="72"/>
      <c r="U61" s="72"/>
      <c r="V61" s="72"/>
      <c r="W61" s="72"/>
      <c r="X61" s="72"/>
      <c r="Y61" s="72"/>
      <c r="Z61" s="72"/>
      <c r="AA61" s="72"/>
      <c r="AB61" s="72"/>
      <c r="AC61" s="72"/>
      <c r="AD61" s="72"/>
      <c r="AE61" s="72"/>
      <c r="AF61" s="72"/>
      <c r="AG61" s="72"/>
      <c r="AH61" s="72"/>
      <c r="AI61" s="72"/>
      <c r="AJ61" s="72"/>
      <c r="AK61" s="101"/>
      <c r="AL61" s="72"/>
      <c r="AM61" s="72"/>
      <c r="AN61" s="72"/>
      <c r="AO61" s="72"/>
      <c r="AP61" s="72"/>
      <c r="AQ61" s="72"/>
      <c r="AR61" s="72"/>
      <c r="AS61" s="72"/>
    </row>
    <row r="62" spans="1:45" ht="12.75" customHeight="1">
      <c r="A62" s="904" t="s">
        <v>624</v>
      </c>
      <c r="B62" s="904"/>
      <c r="C62" s="904"/>
      <c r="D62" s="904"/>
      <c r="E62" s="904"/>
      <c r="F62" s="904"/>
      <c r="G62" s="904"/>
      <c r="H62" s="904"/>
      <c r="I62" s="904"/>
      <c r="J62" s="904"/>
      <c r="K62" s="904"/>
      <c r="L62" s="904"/>
      <c r="M62" s="904"/>
      <c r="N62" s="904"/>
      <c r="O62" s="904"/>
      <c r="P62" s="904"/>
      <c r="Q62" s="904"/>
      <c r="R62" s="904"/>
      <c r="S62" s="72"/>
      <c r="T62" s="72"/>
      <c r="U62" s="72"/>
      <c r="V62" s="72"/>
      <c r="W62" s="72"/>
      <c r="X62" s="72"/>
      <c r="Y62" s="72"/>
      <c r="Z62" s="72"/>
      <c r="AA62" s="72"/>
      <c r="AB62" s="72"/>
      <c r="AC62" s="72"/>
      <c r="AD62" s="72"/>
      <c r="AE62" s="72"/>
      <c r="AF62" s="72"/>
      <c r="AG62" s="72"/>
      <c r="AH62" s="72"/>
      <c r="AI62" s="72"/>
      <c r="AJ62" s="72"/>
      <c r="AK62" s="101"/>
      <c r="AL62" s="72"/>
      <c r="AM62" s="72"/>
      <c r="AN62" s="72"/>
      <c r="AO62" s="72"/>
      <c r="AP62" s="72"/>
      <c r="AQ62" s="72"/>
      <c r="AR62" s="72"/>
      <c r="AS62" s="72"/>
    </row>
    <row r="63" spans="1:45">
      <c r="A63" s="904"/>
      <c r="B63" s="904"/>
      <c r="C63" s="904"/>
      <c r="D63" s="904"/>
      <c r="E63" s="904"/>
      <c r="F63" s="904"/>
      <c r="G63" s="904"/>
      <c r="H63" s="904"/>
      <c r="I63" s="904"/>
      <c r="J63" s="904"/>
      <c r="K63" s="904"/>
      <c r="L63" s="904"/>
      <c r="M63" s="904"/>
      <c r="N63" s="904"/>
      <c r="O63" s="904"/>
      <c r="P63" s="904"/>
      <c r="Q63" s="904"/>
      <c r="R63" s="904"/>
      <c r="S63" s="72"/>
      <c r="T63" s="72"/>
      <c r="U63" s="72"/>
      <c r="V63" s="72"/>
      <c r="W63" s="72"/>
      <c r="X63" s="72"/>
      <c r="Y63" s="72"/>
      <c r="Z63" s="72"/>
      <c r="AA63" s="72"/>
      <c r="AB63" s="72"/>
      <c r="AC63" s="72"/>
      <c r="AD63" s="72"/>
      <c r="AE63" s="72"/>
      <c r="AF63" s="72"/>
      <c r="AG63" s="72"/>
      <c r="AH63" s="72"/>
      <c r="AI63" s="72"/>
      <c r="AJ63" s="72"/>
      <c r="AK63" s="101"/>
      <c r="AL63" s="72"/>
      <c r="AM63" s="72"/>
      <c r="AN63" s="72"/>
      <c r="AO63" s="72"/>
      <c r="AP63" s="72"/>
      <c r="AQ63" s="72"/>
      <c r="AR63" s="72"/>
      <c r="AS63" s="72"/>
    </row>
    <row r="64" spans="1:45">
      <c r="A64" s="614"/>
      <c r="B64" s="614"/>
      <c r="C64" s="614"/>
      <c r="D64" s="614"/>
      <c r="E64" s="614"/>
      <c r="F64" s="614"/>
      <c r="G64" s="614"/>
      <c r="H64" s="614"/>
      <c r="I64" s="614"/>
      <c r="J64" s="614"/>
      <c r="K64" s="614"/>
      <c r="L64" s="614"/>
      <c r="M64" s="614"/>
      <c r="N64" s="614"/>
      <c r="O64" s="614"/>
      <c r="P64" s="614"/>
      <c r="Q64" s="614"/>
      <c r="R64" s="614"/>
      <c r="S64" s="72"/>
      <c r="T64" s="72"/>
      <c r="U64" s="72"/>
      <c r="V64" s="72"/>
      <c r="W64" s="72"/>
      <c r="X64" s="72"/>
      <c r="Y64" s="72"/>
      <c r="Z64" s="72"/>
      <c r="AA64" s="72"/>
      <c r="AB64" s="72"/>
      <c r="AC64" s="72"/>
      <c r="AD64" s="72"/>
      <c r="AE64" s="72"/>
      <c r="AF64" s="72"/>
      <c r="AG64" s="72"/>
      <c r="AH64" s="72"/>
      <c r="AI64" s="72"/>
      <c r="AJ64" s="72"/>
      <c r="AK64" s="101"/>
      <c r="AL64" s="72"/>
      <c r="AM64" s="72"/>
      <c r="AN64" s="72"/>
      <c r="AO64" s="72"/>
      <c r="AP64" s="72"/>
      <c r="AQ64" s="72"/>
      <c r="AR64" s="72"/>
      <c r="AS64" s="72"/>
    </row>
    <row r="65" spans="1:45">
      <c r="A65" s="615"/>
      <c r="B65" s="615"/>
      <c r="C65" s="615"/>
      <c r="D65" s="615"/>
      <c r="E65" s="615"/>
      <c r="F65" s="615"/>
      <c r="G65" s="615"/>
      <c r="H65" s="615"/>
      <c r="I65" s="615"/>
      <c r="J65" s="615"/>
      <c r="K65" s="615"/>
      <c r="L65" s="615"/>
      <c r="M65" s="615"/>
      <c r="N65" s="615"/>
      <c r="O65" s="615"/>
      <c r="P65" s="615"/>
      <c r="Q65" s="615"/>
      <c r="R65" s="615"/>
      <c r="S65" s="72"/>
      <c r="T65" s="72"/>
      <c r="U65" s="72"/>
      <c r="V65" s="72"/>
      <c r="W65" s="72"/>
      <c r="X65" s="72"/>
      <c r="Y65" s="72"/>
      <c r="Z65" s="72"/>
      <c r="AA65" s="72"/>
      <c r="AB65" s="72"/>
      <c r="AC65" s="72"/>
      <c r="AD65" s="72"/>
      <c r="AE65" s="72"/>
      <c r="AF65" s="72"/>
      <c r="AG65" s="72"/>
      <c r="AH65" s="72"/>
      <c r="AI65" s="72"/>
      <c r="AJ65" s="72"/>
      <c r="AK65" s="101"/>
      <c r="AL65" s="72"/>
      <c r="AM65" s="72"/>
      <c r="AN65" s="72"/>
      <c r="AO65" s="72"/>
      <c r="AP65" s="72"/>
      <c r="AQ65" s="72"/>
      <c r="AR65" s="72"/>
      <c r="AS65" s="72"/>
    </row>
    <row r="66" spans="1:45">
      <c r="A66" s="616"/>
      <c r="B66" s="615"/>
      <c r="C66" s="615"/>
      <c r="D66" s="615"/>
      <c r="E66" s="615"/>
      <c r="F66" s="615"/>
      <c r="G66" s="615"/>
      <c r="H66" s="615"/>
      <c r="I66" s="615"/>
      <c r="J66" s="615"/>
      <c r="K66" s="615"/>
      <c r="L66" s="615"/>
      <c r="M66" s="615"/>
      <c r="N66" s="615"/>
      <c r="O66" s="615"/>
      <c r="P66" s="615"/>
      <c r="Q66" s="615"/>
      <c r="R66" s="615"/>
      <c r="S66" s="100"/>
      <c r="T66" s="72"/>
      <c r="U66" s="72"/>
      <c r="V66" s="72"/>
      <c r="W66" s="72"/>
      <c r="X66" s="72"/>
      <c r="Y66" s="72"/>
      <c r="Z66" s="72"/>
      <c r="AA66" s="72"/>
      <c r="AB66" s="72"/>
      <c r="AC66" s="72"/>
      <c r="AD66" s="72"/>
      <c r="AE66" s="72"/>
      <c r="AF66" s="72"/>
      <c r="AG66" s="72"/>
      <c r="AH66" s="72"/>
      <c r="AI66" s="72"/>
      <c r="AJ66" s="72"/>
      <c r="AK66" s="101"/>
      <c r="AL66" s="72"/>
      <c r="AM66" s="72"/>
      <c r="AN66" s="72"/>
      <c r="AO66" s="72"/>
      <c r="AP66" s="72"/>
      <c r="AQ66" s="72"/>
      <c r="AR66" s="72"/>
      <c r="AS66" s="72"/>
    </row>
    <row r="67" spans="1:45">
      <c r="A67" s="616"/>
      <c r="B67" s="615"/>
      <c r="C67" s="615"/>
      <c r="D67" s="615"/>
      <c r="E67" s="615"/>
      <c r="F67" s="615"/>
      <c r="G67" s="615"/>
      <c r="H67" s="615"/>
      <c r="I67" s="615"/>
      <c r="J67" s="615"/>
      <c r="K67" s="615"/>
      <c r="L67" s="615"/>
      <c r="M67" s="615"/>
      <c r="N67" s="615"/>
      <c r="O67" s="615"/>
      <c r="P67" s="615"/>
      <c r="Q67" s="615"/>
      <c r="R67" s="615"/>
      <c r="S67" s="100"/>
      <c r="T67" s="72"/>
      <c r="U67" s="72"/>
      <c r="V67" s="72"/>
      <c r="W67" s="72"/>
      <c r="X67" s="72"/>
      <c r="Y67" s="72"/>
      <c r="Z67" s="72"/>
      <c r="AA67" s="72"/>
      <c r="AB67" s="72"/>
      <c r="AC67" s="72"/>
      <c r="AD67" s="72"/>
      <c r="AE67" s="72"/>
      <c r="AF67" s="72"/>
      <c r="AG67" s="72"/>
      <c r="AH67" s="72"/>
      <c r="AI67" s="72"/>
      <c r="AJ67" s="72"/>
      <c r="AK67" s="101"/>
      <c r="AL67" s="72"/>
      <c r="AM67" s="72"/>
      <c r="AN67" s="72"/>
      <c r="AO67" s="72"/>
      <c r="AP67" s="72"/>
      <c r="AQ67" s="72"/>
      <c r="AR67" s="72"/>
      <c r="AS67" s="72"/>
    </row>
    <row r="68" spans="1:45">
      <c r="A68" s="616"/>
      <c r="B68" s="615"/>
      <c r="C68" s="615"/>
      <c r="D68" s="615"/>
      <c r="E68" s="615"/>
      <c r="F68" s="615"/>
      <c r="G68" s="615"/>
      <c r="H68" s="615"/>
      <c r="I68" s="615"/>
      <c r="J68" s="615"/>
      <c r="K68" s="615"/>
      <c r="L68" s="615"/>
      <c r="M68" s="615"/>
      <c r="N68" s="615"/>
      <c r="O68" s="615"/>
      <c r="P68" s="615"/>
      <c r="Q68" s="615"/>
      <c r="R68" s="615"/>
      <c r="S68" s="100"/>
      <c r="T68" s="72"/>
      <c r="U68" s="72"/>
      <c r="V68" s="72"/>
      <c r="W68" s="72"/>
      <c r="X68" s="72"/>
      <c r="Y68" s="72"/>
      <c r="Z68" s="72"/>
      <c r="AA68" s="72"/>
      <c r="AB68" s="72"/>
      <c r="AC68" s="72"/>
      <c r="AD68" s="72"/>
      <c r="AE68" s="72"/>
      <c r="AF68" s="72"/>
      <c r="AG68" s="72"/>
      <c r="AH68" s="72"/>
      <c r="AI68" s="72"/>
      <c r="AJ68" s="72"/>
      <c r="AK68" s="101"/>
      <c r="AL68" s="72"/>
      <c r="AM68" s="72"/>
      <c r="AN68" s="72"/>
      <c r="AO68" s="72"/>
      <c r="AP68" s="72"/>
      <c r="AQ68" s="72"/>
      <c r="AR68" s="72"/>
      <c r="AS68" s="72"/>
    </row>
    <row r="69" spans="1:45">
      <c r="A69" s="616"/>
      <c r="B69" s="615"/>
      <c r="C69" s="615"/>
      <c r="D69" s="615"/>
      <c r="E69" s="615"/>
      <c r="F69" s="615"/>
      <c r="G69" s="615"/>
      <c r="H69" s="615"/>
      <c r="I69" s="615"/>
      <c r="J69" s="615"/>
      <c r="K69" s="615"/>
      <c r="L69" s="615"/>
      <c r="M69" s="615"/>
      <c r="N69" s="615"/>
      <c r="O69" s="615"/>
      <c r="P69" s="615"/>
      <c r="Q69" s="615"/>
      <c r="R69" s="615"/>
      <c r="S69" s="100"/>
      <c r="T69" s="72"/>
      <c r="U69" s="72"/>
      <c r="V69" s="72"/>
      <c r="W69" s="72"/>
      <c r="X69" s="72"/>
      <c r="Y69" s="72"/>
      <c r="Z69" s="72"/>
      <c r="AA69" s="72"/>
      <c r="AB69" s="72"/>
      <c r="AC69" s="72"/>
      <c r="AD69" s="72"/>
      <c r="AE69" s="72"/>
      <c r="AF69" s="72"/>
      <c r="AG69" s="72"/>
      <c r="AH69" s="72"/>
      <c r="AI69" s="72"/>
      <c r="AJ69" s="72"/>
      <c r="AK69" s="101"/>
      <c r="AL69" s="72"/>
      <c r="AM69" s="72"/>
      <c r="AN69" s="72"/>
      <c r="AO69" s="72"/>
      <c r="AP69" s="72"/>
      <c r="AQ69" s="72"/>
      <c r="AR69" s="72"/>
      <c r="AS69" s="72"/>
    </row>
    <row r="70" spans="1:45">
      <c r="A70" s="616"/>
      <c r="B70" s="615"/>
      <c r="C70" s="615"/>
      <c r="D70" s="615"/>
      <c r="E70" s="615"/>
      <c r="F70" s="615"/>
      <c r="G70" s="615"/>
      <c r="H70" s="615"/>
      <c r="I70" s="615"/>
      <c r="J70" s="615"/>
      <c r="K70" s="615"/>
      <c r="L70" s="615"/>
      <c r="M70" s="615"/>
      <c r="N70" s="615"/>
      <c r="O70" s="615"/>
      <c r="P70" s="615"/>
      <c r="Q70" s="615"/>
      <c r="R70" s="615"/>
      <c r="S70" s="100"/>
      <c r="T70" s="72"/>
      <c r="U70" s="72"/>
      <c r="V70" s="72"/>
      <c r="W70" s="72"/>
      <c r="X70" s="72"/>
      <c r="Y70" s="72"/>
      <c r="Z70" s="72"/>
      <c r="AA70" s="72"/>
      <c r="AB70" s="72"/>
      <c r="AC70" s="72"/>
      <c r="AD70" s="72"/>
      <c r="AE70" s="72"/>
      <c r="AF70" s="72"/>
      <c r="AG70" s="72"/>
      <c r="AH70" s="72"/>
      <c r="AI70" s="72"/>
      <c r="AJ70" s="72"/>
      <c r="AK70" s="101"/>
      <c r="AL70" s="72"/>
      <c r="AM70" s="72"/>
      <c r="AN70" s="72"/>
      <c r="AO70" s="72"/>
      <c r="AP70" s="72"/>
      <c r="AQ70" s="72"/>
      <c r="AR70" s="72"/>
      <c r="AS70" s="72"/>
    </row>
    <row r="71" spans="1:45">
      <c r="A71" s="616"/>
      <c r="B71" s="615"/>
      <c r="C71" s="615"/>
      <c r="D71" s="615"/>
      <c r="E71" s="615"/>
      <c r="F71" s="615"/>
      <c r="G71" s="615"/>
      <c r="H71" s="615"/>
      <c r="I71" s="615"/>
      <c r="J71" s="615"/>
      <c r="K71" s="615"/>
      <c r="L71" s="615"/>
      <c r="M71" s="615"/>
      <c r="N71" s="615"/>
      <c r="O71" s="615"/>
      <c r="P71" s="615"/>
      <c r="Q71" s="615"/>
      <c r="R71" s="615"/>
      <c r="S71" s="100"/>
      <c r="T71" s="72"/>
      <c r="U71" s="72"/>
      <c r="V71" s="72"/>
      <c r="W71" s="72"/>
      <c r="X71" s="72"/>
      <c r="Y71" s="72"/>
      <c r="Z71" s="72"/>
      <c r="AA71" s="72"/>
      <c r="AB71" s="72"/>
      <c r="AC71" s="72"/>
      <c r="AD71" s="72"/>
      <c r="AE71" s="72"/>
      <c r="AF71" s="72"/>
      <c r="AG71" s="72"/>
      <c r="AH71" s="72"/>
      <c r="AI71" s="72"/>
      <c r="AJ71" s="72"/>
      <c r="AK71" s="101"/>
      <c r="AL71" s="72"/>
      <c r="AM71" s="72"/>
      <c r="AN71" s="72"/>
      <c r="AO71" s="72"/>
      <c r="AP71" s="72"/>
      <c r="AQ71" s="72"/>
      <c r="AR71" s="72"/>
      <c r="AS71" s="72"/>
    </row>
    <row r="72" spans="1:45">
      <c r="A72" s="616"/>
      <c r="B72" s="615"/>
      <c r="C72" s="615"/>
      <c r="D72" s="615"/>
      <c r="E72" s="615"/>
      <c r="F72" s="615"/>
      <c r="G72" s="615"/>
      <c r="H72" s="615"/>
      <c r="I72" s="615"/>
      <c r="J72" s="615"/>
      <c r="K72" s="615"/>
      <c r="L72" s="615"/>
      <c r="M72" s="615"/>
      <c r="N72" s="615"/>
      <c r="O72" s="615"/>
      <c r="P72" s="615"/>
      <c r="Q72" s="615"/>
      <c r="R72" s="615"/>
      <c r="S72" s="100"/>
      <c r="T72" s="72"/>
      <c r="U72" s="72"/>
      <c r="V72" s="72"/>
      <c r="W72" s="72"/>
      <c r="X72" s="72"/>
      <c r="Y72" s="72"/>
      <c r="Z72" s="72"/>
      <c r="AA72" s="72"/>
      <c r="AB72" s="72"/>
      <c r="AC72" s="72"/>
      <c r="AD72" s="72"/>
      <c r="AE72" s="72"/>
      <c r="AF72" s="72"/>
      <c r="AG72" s="72"/>
      <c r="AH72" s="72"/>
      <c r="AI72" s="72"/>
      <c r="AJ72" s="72"/>
      <c r="AK72" s="101"/>
      <c r="AL72" s="72"/>
      <c r="AM72" s="72"/>
      <c r="AN72" s="72"/>
      <c r="AO72" s="72"/>
      <c r="AP72" s="72"/>
      <c r="AQ72" s="72"/>
      <c r="AR72" s="72"/>
      <c r="AS72" s="72"/>
    </row>
    <row r="73" spans="1:45">
      <c r="A73" s="616"/>
      <c r="B73" s="615"/>
      <c r="C73" s="615"/>
      <c r="D73" s="615"/>
      <c r="E73" s="615"/>
      <c r="F73" s="615"/>
      <c r="G73" s="615"/>
      <c r="H73" s="615"/>
      <c r="I73" s="615"/>
      <c r="J73" s="615"/>
      <c r="K73" s="615"/>
      <c r="L73" s="615"/>
      <c r="M73" s="615"/>
      <c r="N73" s="615"/>
      <c r="O73" s="615"/>
      <c r="P73" s="615"/>
      <c r="Q73" s="615"/>
      <c r="R73" s="615"/>
      <c r="S73" s="100"/>
      <c r="T73" s="72"/>
      <c r="U73" s="72"/>
      <c r="V73" s="72"/>
      <c r="W73" s="72"/>
      <c r="X73" s="72"/>
      <c r="Y73" s="72"/>
      <c r="Z73" s="72"/>
      <c r="AA73" s="72"/>
      <c r="AB73" s="72"/>
      <c r="AC73" s="72"/>
      <c r="AD73" s="72"/>
      <c r="AE73" s="72"/>
      <c r="AF73" s="72"/>
      <c r="AG73" s="72"/>
      <c r="AH73" s="72"/>
      <c r="AI73" s="72"/>
      <c r="AJ73" s="72"/>
      <c r="AK73" s="101"/>
      <c r="AL73" s="72"/>
      <c r="AM73" s="72"/>
      <c r="AN73" s="72"/>
      <c r="AO73" s="72"/>
      <c r="AP73" s="72"/>
      <c r="AQ73" s="72"/>
      <c r="AR73" s="72"/>
      <c r="AS73" s="72"/>
    </row>
    <row r="74" spans="1:45">
      <c r="A74" s="616"/>
      <c r="B74" s="615"/>
      <c r="C74" s="615"/>
      <c r="D74" s="615"/>
      <c r="E74" s="615"/>
      <c r="F74" s="615"/>
      <c r="G74" s="615"/>
      <c r="H74" s="615"/>
      <c r="I74" s="615"/>
      <c r="J74" s="615"/>
      <c r="K74" s="615"/>
      <c r="L74" s="615"/>
      <c r="M74" s="615"/>
      <c r="N74" s="615"/>
      <c r="O74" s="615"/>
      <c r="P74" s="615"/>
      <c r="Q74" s="615"/>
      <c r="R74" s="615"/>
      <c r="S74" s="100"/>
      <c r="T74" s="72"/>
      <c r="U74" s="72"/>
      <c r="V74" s="72"/>
      <c r="W74" s="72"/>
      <c r="X74" s="72"/>
      <c r="Y74" s="72"/>
      <c r="Z74" s="72"/>
      <c r="AA74" s="72"/>
      <c r="AB74" s="72"/>
      <c r="AC74" s="72"/>
      <c r="AD74" s="72"/>
      <c r="AE74" s="72"/>
      <c r="AF74" s="72"/>
      <c r="AG74" s="72"/>
      <c r="AH74" s="72"/>
      <c r="AI74" s="72"/>
      <c r="AJ74" s="72"/>
      <c r="AK74" s="101"/>
      <c r="AL74" s="72"/>
      <c r="AM74" s="72"/>
      <c r="AN74" s="72"/>
      <c r="AO74" s="72"/>
      <c r="AP74" s="72"/>
      <c r="AQ74" s="72"/>
      <c r="AR74" s="72"/>
      <c r="AS74" s="72"/>
    </row>
    <row r="75" spans="1:45">
      <c r="A75" s="616"/>
      <c r="B75" s="615"/>
      <c r="C75" s="615"/>
      <c r="D75" s="615"/>
      <c r="E75" s="615"/>
      <c r="F75" s="615"/>
      <c r="G75" s="615"/>
      <c r="H75" s="615"/>
      <c r="I75" s="615"/>
      <c r="J75" s="615"/>
      <c r="K75" s="615"/>
      <c r="L75" s="615"/>
      <c r="M75" s="615"/>
      <c r="N75" s="615"/>
      <c r="O75" s="615"/>
      <c r="P75" s="615"/>
      <c r="Q75" s="615"/>
      <c r="R75" s="615"/>
      <c r="S75" s="100"/>
      <c r="T75" s="72"/>
      <c r="U75" s="72"/>
      <c r="V75" s="72"/>
      <c r="W75" s="72"/>
      <c r="X75" s="72"/>
      <c r="Y75" s="72"/>
      <c r="Z75" s="72"/>
      <c r="AA75" s="72"/>
      <c r="AB75" s="72"/>
      <c r="AC75" s="72"/>
      <c r="AD75" s="72"/>
      <c r="AE75" s="72"/>
      <c r="AF75" s="72"/>
      <c r="AG75" s="72"/>
      <c r="AH75" s="72"/>
      <c r="AI75" s="72"/>
      <c r="AJ75" s="72"/>
      <c r="AK75" s="101"/>
      <c r="AL75" s="72"/>
      <c r="AM75" s="72"/>
      <c r="AN75" s="72"/>
      <c r="AO75" s="72"/>
      <c r="AP75" s="72"/>
      <c r="AQ75" s="72"/>
      <c r="AR75" s="72"/>
      <c r="AS75" s="72"/>
    </row>
    <row r="76" spans="1:45">
      <c r="A76" s="616"/>
      <c r="B76" s="615"/>
      <c r="C76" s="615"/>
      <c r="D76" s="615"/>
      <c r="E76" s="615"/>
      <c r="F76" s="615"/>
      <c r="G76" s="615"/>
      <c r="H76" s="615"/>
      <c r="I76" s="615"/>
      <c r="J76" s="615"/>
      <c r="K76" s="615"/>
      <c r="L76" s="615"/>
      <c r="M76" s="615"/>
      <c r="N76" s="615"/>
      <c r="O76" s="615"/>
      <c r="P76" s="615"/>
      <c r="Q76" s="615"/>
      <c r="R76" s="615"/>
      <c r="S76" s="100"/>
      <c r="T76" s="72"/>
      <c r="U76" s="72"/>
      <c r="V76" s="72"/>
      <c r="W76" s="72"/>
      <c r="X76" s="72"/>
      <c r="Y76" s="72"/>
      <c r="Z76" s="72"/>
      <c r="AA76" s="72"/>
      <c r="AB76" s="72"/>
      <c r="AC76" s="72"/>
      <c r="AD76" s="72"/>
      <c r="AE76" s="72"/>
      <c r="AF76" s="72"/>
      <c r="AG76" s="72"/>
      <c r="AH76" s="72"/>
      <c r="AI76" s="72"/>
      <c r="AJ76" s="72"/>
      <c r="AK76" s="101"/>
      <c r="AL76" s="72"/>
      <c r="AM76" s="72"/>
      <c r="AN76" s="72"/>
      <c r="AO76" s="72"/>
      <c r="AP76" s="72"/>
      <c r="AQ76" s="72"/>
      <c r="AR76" s="72"/>
      <c r="AS76" s="72"/>
    </row>
    <row r="77" spans="1:45">
      <c r="A77" s="616"/>
      <c r="B77" s="615"/>
      <c r="C77" s="615"/>
      <c r="D77" s="615"/>
      <c r="E77" s="615"/>
      <c r="F77" s="615"/>
      <c r="G77" s="615"/>
      <c r="H77" s="615"/>
      <c r="I77" s="615"/>
      <c r="J77" s="615"/>
      <c r="K77" s="615"/>
      <c r="L77" s="615"/>
      <c r="M77" s="615"/>
      <c r="N77" s="615"/>
      <c r="O77" s="615"/>
      <c r="P77" s="615"/>
      <c r="Q77" s="615"/>
      <c r="R77" s="615"/>
      <c r="S77" s="100"/>
      <c r="T77" s="72"/>
      <c r="U77" s="72"/>
      <c r="V77" s="72"/>
      <c r="W77" s="72"/>
      <c r="X77" s="72"/>
      <c r="Y77" s="72"/>
      <c r="Z77" s="72"/>
      <c r="AA77" s="72"/>
      <c r="AB77" s="72"/>
      <c r="AC77" s="72"/>
      <c r="AD77" s="72"/>
      <c r="AE77" s="72"/>
      <c r="AF77" s="72"/>
      <c r="AG77" s="72"/>
      <c r="AH77" s="72"/>
      <c r="AI77" s="72"/>
      <c r="AJ77" s="72"/>
      <c r="AK77" s="101"/>
      <c r="AL77" s="72"/>
      <c r="AM77" s="72"/>
      <c r="AN77" s="72"/>
      <c r="AO77" s="72"/>
      <c r="AP77" s="72"/>
      <c r="AQ77" s="72"/>
      <c r="AR77" s="72"/>
      <c r="AS77" s="72"/>
    </row>
    <row r="78" spans="1:45">
      <c r="A78" s="616"/>
      <c r="B78" s="615"/>
      <c r="C78" s="615"/>
      <c r="D78" s="615"/>
      <c r="E78" s="615"/>
      <c r="F78" s="615"/>
      <c r="G78" s="615"/>
      <c r="H78" s="615"/>
      <c r="I78" s="615"/>
      <c r="J78" s="615"/>
      <c r="K78" s="615"/>
      <c r="L78" s="615"/>
      <c r="M78" s="615"/>
      <c r="N78" s="615"/>
      <c r="O78" s="615"/>
      <c r="P78" s="615"/>
      <c r="Q78" s="615"/>
      <c r="R78" s="615"/>
      <c r="S78" s="100"/>
      <c r="T78" s="72"/>
      <c r="U78" s="72"/>
      <c r="V78" s="72"/>
      <c r="W78" s="72"/>
      <c r="X78" s="72"/>
      <c r="Y78" s="72"/>
      <c r="Z78" s="72"/>
      <c r="AA78" s="72"/>
      <c r="AB78" s="72"/>
      <c r="AC78" s="72"/>
      <c r="AD78" s="72"/>
      <c r="AE78" s="72"/>
      <c r="AF78" s="72"/>
      <c r="AG78" s="72"/>
      <c r="AH78" s="72"/>
      <c r="AI78" s="72"/>
      <c r="AJ78" s="72"/>
      <c r="AK78" s="101"/>
      <c r="AL78" s="72"/>
      <c r="AM78" s="72"/>
      <c r="AN78" s="72"/>
      <c r="AO78" s="72"/>
      <c r="AP78" s="72"/>
      <c r="AQ78" s="72"/>
      <c r="AR78" s="72"/>
      <c r="AS78" s="72"/>
    </row>
    <row r="79" spans="1:45">
      <c r="A79" s="616"/>
      <c r="B79" s="615"/>
      <c r="C79" s="615"/>
      <c r="D79" s="615"/>
      <c r="E79" s="615"/>
      <c r="F79" s="615"/>
      <c r="G79" s="615"/>
      <c r="H79" s="615"/>
      <c r="I79" s="615"/>
      <c r="J79" s="615"/>
      <c r="K79" s="615"/>
      <c r="L79" s="615"/>
      <c r="M79" s="615"/>
      <c r="N79" s="615"/>
      <c r="O79" s="615"/>
      <c r="P79" s="615"/>
      <c r="Q79" s="615"/>
      <c r="R79" s="615"/>
      <c r="S79" s="100"/>
      <c r="T79" s="72"/>
      <c r="U79" s="72"/>
      <c r="V79" s="72"/>
      <c r="W79" s="72"/>
      <c r="X79" s="72"/>
      <c r="Y79" s="72"/>
      <c r="Z79" s="72"/>
      <c r="AA79" s="72"/>
      <c r="AB79" s="72"/>
      <c r="AC79" s="72"/>
      <c r="AD79" s="72"/>
      <c r="AE79" s="72"/>
      <c r="AF79" s="72"/>
      <c r="AG79" s="72"/>
      <c r="AH79" s="72"/>
      <c r="AI79" s="72"/>
      <c r="AJ79" s="72"/>
      <c r="AK79" s="101"/>
      <c r="AL79" s="72"/>
      <c r="AM79" s="72"/>
      <c r="AN79" s="72"/>
      <c r="AO79" s="72"/>
      <c r="AP79" s="72"/>
      <c r="AQ79" s="72"/>
      <c r="AR79" s="72"/>
      <c r="AS79" s="72"/>
    </row>
    <row r="80" spans="1:45">
      <c r="A80" s="616"/>
      <c r="B80" s="615"/>
      <c r="C80" s="615"/>
      <c r="D80" s="615"/>
      <c r="E80" s="615"/>
      <c r="F80" s="615"/>
      <c r="G80" s="615"/>
      <c r="H80" s="615"/>
      <c r="I80" s="615"/>
      <c r="J80" s="615"/>
      <c r="K80" s="615"/>
      <c r="L80" s="615"/>
      <c r="M80" s="615"/>
      <c r="N80" s="615"/>
      <c r="O80" s="615"/>
      <c r="P80" s="615"/>
      <c r="Q80" s="615"/>
      <c r="R80" s="615"/>
      <c r="S80" s="100"/>
      <c r="T80" s="72"/>
      <c r="U80" s="72"/>
      <c r="V80" s="72"/>
      <c r="W80" s="72"/>
      <c r="X80" s="72"/>
      <c r="Y80" s="72"/>
      <c r="Z80" s="72"/>
      <c r="AA80" s="72"/>
      <c r="AB80" s="72"/>
      <c r="AC80" s="72"/>
      <c r="AD80" s="72"/>
      <c r="AE80" s="72"/>
      <c r="AF80" s="72"/>
      <c r="AG80" s="72"/>
      <c r="AH80" s="72"/>
      <c r="AI80" s="72"/>
      <c r="AJ80" s="72"/>
      <c r="AK80" s="101"/>
      <c r="AL80" s="72"/>
      <c r="AM80" s="72"/>
      <c r="AN80" s="72"/>
      <c r="AO80" s="72"/>
      <c r="AP80" s="72"/>
      <c r="AQ80" s="72"/>
      <c r="AR80" s="72"/>
      <c r="AS80" s="72"/>
    </row>
    <row r="81" spans="1:45">
      <c r="A81" s="616"/>
      <c r="B81" s="615"/>
      <c r="C81" s="615"/>
      <c r="D81" s="615"/>
      <c r="E81" s="615"/>
      <c r="F81" s="615"/>
      <c r="G81" s="615"/>
      <c r="H81" s="615"/>
      <c r="I81" s="615"/>
      <c r="J81" s="615"/>
      <c r="K81" s="615"/>
      <c r="L81" s="615"/>
      <c r="M81" s="615"/>
      <c r="N81" s="615"/>
      <c r="O81" s="615"/>
      <c r="P81" s="615"/>
      <c r="Q81" s="615"/>
      <c r="R81" s="615"/>
      <c r="S81" s="100"/>
      <c r="T81" s="72"/>
      <c r="U81" s="72"/>
      <c r="V81" s="72"/>
      <c r="W81" s="72"/>
      <c r="X81" s="72"/>
      <c r="Y81" s="72"/>
      <c r="Z81" s="72"/>
      <c r="AA81" s="72"/>
      <c r="AB81" s="72"/>
      <c r="AC81" s="72"/>
      <c r="AD81" s="72"/>
      <c r="AE81" s="72"/>
      <c r="AF81" s="72"/>
      <c r="AG81" s="72"/>
      <c r="AH81" s="72"/>
      <c r="AI81" s="72"/>
      <c r="AJ81" s="72"/>
      <c r="AK81" s="101"/>
      <c r="AL81" s="72"/>
      <c r="AM81" s="72"/>
      <c r="AN81" s="72"/>
      <c r="AO81" s="72"/>
      <c r="AP81" s="72"/>
      <c r="AQ81" s="72"/>
      <c r="AR81" s="72"/>
      <c r="AS81" s="72"/>
    </row>
    <row r="82" spans="1:45">
      <c r="A82" s="616"/>
      <c r="B82" s="615"/>
      <c r="C82" s="615"/>
      <c r="D82" s="615"/>
      <c r="E82" s="615"/>
      <c r="F82" s="615"/>
      <c r="G82" s="615"/>
      <c r="H82" s="615"/>
      <c r="I82" s="615"/>
      <c r="J82" s="615"/>
      <c r="K82" s="615"/>
      <c r="L82" s="615"/>
      <c r="M82" s="615"/>
      <c r="N82" s="615"/>
      <c r="O82" s="615"/>
      <c r="P82" s="615"/>
      <c r="Q82" s="615"/>
      <c r="R82" s="615"/>
      <c r="S82" s="100"/>
      <c r="T82" s="72"/>
      <c r="U82" s="72"/>
      <c r="V82" s="72"/>
      <c r="W82" s="72"/>
      <c r="X82" s="72"/>
      <c r="Y82" s="72"/>
      <c r="Z82" s="72"/>
      <c r="AA82" s="72"/>
      <c r="AB82" s="72"/>
      <c r="AC82" s="72"/>
      <c r="AD82" s="72"/>
      <c r="AE82" s="72"/>
      <c r="AF82" s="72"/>
      <c r="AG82" s="72"/>
      <c r="AH82" s="72"/>
      <c r="AI82" s="72"/>
      <c r="AJ82" s="72"/>
      <c r="AK82" s="101"/>
      <c r="AL82" s="72"/>
      <c r="AM82" s="72"/>
      <c r="AN82" s="72"/>
      <c r="AO82" s="72"/>
      <c r="AP82" s="72"/>
      <c r="AQ82" s="72"/>
      <c r="AR82" s="72"/>
      <c r="AS82" s="72"/>
    </row>
    <row r="83" spans="1:45">
      <c r="A83" s="616"/>
      <c r="B83" s="615"/>
      <c r="C83" s="615"/>
      <c r="D83" s="615"/>
      <c r="E83" s="615"/>
      <c r="F83" s="615"/>
      <c r="G83" s="615"/>
      <c r="H83" s="615"/>
      <c r="I83" s="615"/>
      <c r="J83" s="615"/>
      <c r="K83" s="615"/>
      <c r="L83" s="615"/>
      <c r="M83" s="615"/>
      <c r="N83" s="615"/>
      <c r="O83" s="615"/>
      <c r="P83" s="615"/>
      <c r="Q83" s="615"/>
      <c r="R83" s="615"/>
      <c r="S83" s="100"/>
      <c r="T83" s="72"/>
      <c r="U83" s="72"/>
      <c r="V83" s="72"/>
      <c r="W83" s="72"/>
      <c r="X83" s="72"/>
      <c r="Y83" s="72"/>
      <c r="Z83" s="72"/>
      <c r="AA83" s="72"/>
      <c r="AB83" s="72"/>
      <c r="AC83" s="72"/>
      <c r="AD83" s="72"/>
      <c r="AE83" s="72"/>
      <c r="AF83" s="72"/>
      <c r="AG83" s="72"/>
      <c r="AH83" s="72"/>
      <c r="AI83" s="72"/>
      <c r="AJ83" s="72"/>
      <c r="AK83" s="101"/>
      <c r="AL83" s="72"/>
      <c r="AM83" s="72"/>
      <c r="AN83" s="72"/>
      <c r="AO83" s="72"/>
      <c r="AP83" s="72"/>
      <c r="AQ83" s="72"/>
      <c r="AR83" s="72"/>
      <c r="AS83" s="72"/>
    </row>
    <row r="84" spans="1:45">
      <c r="A84" s="616"/>
      <c r="B84" s="615"/>
      <c r="C84" s="615"/>
      <c r="D84" s="615"/>
      <c r="E84" s="615"/>
      <c r="F84" s="615"/>
      <c r="G84" s="615"/>
      <c r="H84" s="615"/>
      <c r="I84" s="615"/>
      <c r="J84" s="615"/>
      <c r="K84" s="615"/>
      <c r="L84" s="615"/>
      <c r="M84" s="615"/>
      <c r="N84" s="615"/>
      <c r="O84" s="615"/>
      <c r="P84" s="615"/>
      <c r="Q84" s="615"/>
      <c r="R84" s="615"/>
      <c r="S84" s="100"/>
      <c r="T84" s="72"/>
      <c r="U84" s="72"/>
      <c r="V84" s="72"/>
      <c r="W84" s="72"/>
      <c r="X84" s="72"/>
      <c r="Y84" s="72"/>
      <c r="Z84" s="72"/>
      <c r="AA84" s="72"/>
      <c r="AB84" s="72"/>
      <c r="AC84" s="72"/>
      <c r="AD84" s="72"/>
      <c r="AE84" s="72"/>
      <c r="AF84" s="72"/>
      <c r="AG84" s="72"/>
      <c r="AH84" s="72"/>
      <c r="AI84" s="72"/>
      <c r="AJ84" s="72"/>
      <c r="AK84" s="101"/>
      <c r="AL84" s="72"/>
      <c r="AM84" s="72"/>
      <c r="AN84" s="72"/>
      <c r="AO84" s="72"/>
      <c r="AP84" s="72"/>
      <c r="AQ84" s="72"/>
      <c r="AR84" s="72"/>
      <c r="AS84" s="72"/>
    </row>
    <row r="85" spans="1:45">
      <c r="A85" s="616"/>
      <c r="B85" s="615"/>
      <c r="C85" s="615"/>
      <c r="D85" s="615"/>
      <c r="E85" s="615"/>
      <c r="F85" s="615"/>
      <c r="G85" s="615"/>
      <c r="H85" s="615"/>
      <c r="I85" s="615"/>
      <c r="J85" s="615"/>
      <c r="K85" s="615"/>
      <c r="L85" s="615"/>
      <c r="M85" s="615"/>
      <c r="N85" s="615"/>
      <c r="O85" s="615"/>
      <c r="P85" s="615"/>
      <c r="Q85" s="615"/>
      <c r="R85" s="615"/>
      <c r="S85" s="100"/>
      <c r="T85" s="72"/>
      <c r="U85" s="72"/>
      <c r="V85" s="72"/>
      <c r="W85" s="72"/>
      <c r="X85" s="72"/>
      <c r="Y85" s="72"/>
      <c r="Z85" s="72"/>
      <c r="AA85" s="72"/>
      <c r="AB85" s="72"/>
      <c r="AC85" s="72"/>
      <c r="AD85" s="72"/>
      <c r="AE85" s="72"/>
      <c r="AF85" s="72"/>
      <c r="AG85" s="72"/>
      <c r="AH85" s="72"/>
      <c r="AI85" s="72"/>
      <c r="AJ85" s="72"/>
      <c r="AK85" s="101"/>
      <c r="AL85" s="72"/>
      <c r="AM85" s="72"/>
      <c r="AN85" s="72"/>
      <c r="AO85" s="72"/>
      <c r="AP85" s="72"/>
      <c r="AQ85" s="72"/>
      <c r="AR85" s="72"/>
      <c r="AS85" s="72"/>
    </row>
    <row r="86" spans="1:45">
      <c r="A86" s="616"/>
      <c r="B86" s="615"/>
      <c r="C86" s="615"/>
      <c r="D86" s="615"/>
      <c r="E86" s="615"/>
      <c r="F86" s="615"/>
      <c r="G86" s="615"/>
      <c r="H86" s="615"/>
      <c r="I86" s="615"/>
      <c r="J86" s="615"/>
      <c r="K86" s="615"/>
      <c r="L86" s="615"/>
      <c r="M86" s="615"/>
      <c r="N86" s="615"/>
      <c r="O86" s="615"/>
      <c r="P86" s="615"/>
      <c r="Q86" s="615"/>
      <c r="R86" s="615"/>
      <c r="S86" s="100"/>
      <c r="T86" s="72"/>
      <c r="U86" s="72"/>
      <c r="V86" s="72"/>
      <c r="W86" s="72"/>
      <c r="X86" s="72"/>
      <c r="Y86" s="72"/>
      <c r="Z86" s="72"/>
      <c r="AA86" s="72"/>
      <c r="AB86" s="72"/>
      <c r="AC86" s="72"/>
      <c r="AD86" s="72"/>
      <c r="AE86" s="72"/>
      <c r="AF86" s="72"/>
      <c r="AG86" s="72"/>
      <c r="AH86" s="72"/>
      <c r="AI86" s="72"/>
      <c r="AJ86" s="72"/>
      <c r="AK86" s="101"/>
      <c r="AL86" s="72"/>
      <c r="AM86" s="72"/>
      <c r="AN86" s="72"/>
      <c r="AO86" s="72"/>
      <c r="AP86" s="72"/>
      <c r="AQ86" s="72"/>
      <c r="AR86" s="72"/>
      <c r="AS86" s="72"/>
    </row>
    <row r="87" spans="1:45">
      <c r="A87" s="616"/>
      <c r="B87" s="615"/>
      <c r="C87" s="615"/>
      <c r="D87" s="615"/>
      <c r="E87" s="615"/>
      <c r="F87" s="615"/>
      <c r="G87" s="615"/>
      <c r="H87" s="615"/>
      <c r="I87" s="615"/>
      <c r="J87" s="615"/>
      <c r="K87" s="615"/>
      <c r="L87" s="615"/>
      <c r="M87" s="615"/>
      <c r="N87" s="615"/>
      <c r="O87" s="615"/>
      <c r="P87" s="615"/>
      <c r="Q87" s="615"/>
      <c r="R87" s="615"/>
      <c r="S87" s="100"/>
      <c r="T87" s="72"/>
      <c r="U87" s="72"/>
      <c r="V87" s="72"/>
      <c r="W87" s="72"/>
      <c r="X87" s="72"/>
      <c r="Y87" s="72"/>
      <c r="Z87" s="72"/>
      <c r="AA87" s="72"/>
      <c r="AB87" s="72"/>
      <c r="AC87" s="72"/>
      <c r="AD87" s="72"/>
      <c r="AE87" s="72"/>
      <c r="AF87" s="72"/>
      <c r="AG87" s="72"/>
      <c r="AH87" s="72"/>
      <c r="AI87" s="72"/>
      <c r="AJ87" s="72"/>
      <c r="AK87" s="101"/>
      <c r="AL87" s="72"/>
      <c r="AM87" s="72"/>
      <c r="AN87" s="72"/>
      <c r="AO87" s="72"/>
      <c r="AP87" s="72"/>
      <c r="AQ87" s="72"/>
      <c r="AR87" s="72"/>
      <c r="AS87" s="72"/>
    </row>
    <row r="88" spans="1:45">
      <c r="A88" s="616"/>
      <c r="B88" s="615"/>
      <c r="C88" s="615"/>
      <c r="D88" s="615"/>
      <c r="E88" s="615"/>
      <c r="F88" s="615"/>
      <c r="G88" s="615"/>
      <c r="H88" s="615"/>
      <c r="I88" s="615"/>
      <c r="J88" s="615"/>
      <c r="K88" s="615"/>
      <c r="L88" s="615"/>
      <c r="M88" s="615"/>
      <c r="N88" s="615"/>
      <c r="O88" s="615"/>
      <c r="P88" s="615"/>
      <c r="Q88" s="615"/>
      <c r="R88" s="615"/>
      <c r="S88" s="100"/>
      <c r="T88" s="72"/>
      <c r="U88" s="72"/>
      <c r="V88" s="72"/>
      <c r="W88" s="72"/>
      <c r="X88" s="72"/>
      <c r="Y88" s="72"/>
      <c r="Z88" s="72"/>
      <c r="AA88" s="72"/>
      <c r="AB88" s="72"/>
      <c r="AC88" s="72"/>
      <c r="AD88" s="72"/>
      <c r="AE88" s="72"/>
      <c r="AF88" s="72"/>
      <c r="AG88" s="72"/>
      <c r="AH88" s="72"/>
      <c r="AI88" s="72"/>
      <c r="AJ88" s="72"/>
      <c r="AK88" s="101"/>
      <c r="AL88" s="72"/>
      <c r="AM88" s="72"/>
      <c r="AN88" s="72"/>
      <c r="AO88" s="72"/>
      <c r="AP88" s="72"/>
      <c r="AQ88" s="72"/>
      <c r="AR88" s="72"/>
      <c r="AS88" s="72"/>
    </row>
    <row r="89" spans="1:45">
      <c r="A89" s="616"/>
      <c r="B89" s="615"/>
      <c r="C89" s="615"/>
      <c r="D89" s="615"/>
      <c r="E89" s="615"/>
      <c r="F89" s="615"/>
      <c r="G89" s="615"/>
      <c r="H89" s="615"/>
      <c r="I89" s="615"/>
      <c r="J89" s="615"/>
      <c r="K89" s="615"/>
      <c r="L89" s="615"/>
      <c r="M89" s="615"/>
      <c r="N89" s="615"/>
      <c r="O89" s="615"/>
      <c r="P89" s="615"/>
      <c r="Q89" s="615"/>
      <c r="R89" s="615"/>
      <c r="S89" s="100"/>
      <c r="T89" s="72"/>
      <c r="U89" s="72"/>
      <c r="V89" s="72"/>
      <c r="W89" s="72"/>
      <c r="X89" s="72"/>
      <c r="Y89" s="72"/>
      <c r="Z89" s="72"/>
      <c r="AA89" s="72"/>
      <c r="AB89" s="72"/>
      <c r="AC89" s="72"/>
      <c r="AD89" s="72"/>
      <c r="AE89" s="72"/>
      <c r="AF89" s="72"/>
      <c r="AG89" s="72"/>
      <c r="AH89" s="72"/>
      <c r="AI89" s="72"/>
      <c r="AJ89" s="72"/>
      <c r="AK89" s="101"/>
      <c r="AL89" s="72"/>
      <c r="AM89" s="72"/>
      <c r="AN89" s="72"/>
      <c r="AO89" s="72"/>
      <c r="AP89" s="72"/>
      <c r="AQ89" s="72"/>
      <c r="AR89" s="72"/>
      <c r="AS89" s="72"/>
    </row>
    <row r="90" spans="1:45">
      <c r="A90" s="616"/>
      <c r="B90" s="615"/>
      <c r="C90" s="615"/>
      <c r="D90" s="615"/>
      <c r="E90" s="615"/>
      <c r="F90" s="615"/>
      <c r="G90" s="615"/>
      <c r="H90" s="615"/>
      <c r="I90" s="615"/>
      <c r="J90" s="615"/>
      <c r="K90" s="615"/>
      <c r="L90" s="615"/>
      <c r="M90" s="615"/>
      <c r="N90" s="615"/>
      <c r="O90" s="615"/>
      <c r="P90" s="615"/>
      <c r="Q90" s="615"/>
      <c r="R90" s="615"/>
      <c r="S90" s="100"/>
      <c r="T90" s="72"/>
      <c r="U90" s="72"/>
      <c r="V90" s="72"/>
      <c r="W90" s="72"/>
      <c r="X90" s="72"/>
      <c r="Y90" s="72"/>
      <c r="Z90" s="72"/>
      <c r="AA90" s="72"/>
      <c r="AB90" s="72"/>
      <c r="AC90" s="72"/>
      <c r="AD90" s="72"/>
      <c r="AE90" s="72"/>
      <c r="AF90" s="72"/>
      <c r="AG90" s="72"/>
      <c r="AH90" s="72"/>
      <c r="AI90" s="72"/>
      <c r="AJ90" s="72"/>
      <c r="AK90" s="101"/>
      <c r="AL90" s="72"/>
      <c r="AM90" s="72"/>
      <c r="AN90" s="72"/>
      <c r="AO90" s="72"/>
      <c r="AP90" s="72"/>
      <c r="AQ90" s="72"/>
      <c r="AR90" s="72"/>
      <c r="AS90" s="72"/>
    </row>
    <row r="91" spans="1:45">
      <c r="A91" s="616"/>
      <c r="B91" s="615"/>
      <c r="C91" s="615"/>
      <c r="D91" s="615"/>
      <c r="E91" s="615"/>
      <c r="F91" s="615"/>
      <c r="G91" s="615"/>
      <c r="H91" s="615"/>
      <c r="I91" s="615"/>
      <c r="J91" s="615"/>
      <c r="K91" s="615"/>
      <c r="L91" s="615"/>
      <c r="M91" s="615"/>
      <c r="N91" s="615"/>
      <c r="O91" s="615"/>
      <c r="P91" s="615"/>
      <c r="Q91" s="615"/>
      <c r="R91" s="615"/>
      <c r="S91" s="100"/>
      <c r="T91" s="72"/>
      <c r="U91" s="72"/>
      <c r="V91" s="72"/>
      <c r="W91" s="72"/>
      <c r="X91" s="72"/>
      <c r="Y91" s="72"/>
      <c r="Z91" s="72"/>
      <c r="AA91" s="72"/>
      <c r="AB91" s="72"/>
      <c r="AC91" s="72"/>
      <c r="AD91" s="72"/>
      <c r="AE91" s="72"/>
      <c r="AF91" s="72"/>
      <c r="AG91" s="72"/>
      <c r="AH91" s="72"/>
      <c r="AI91" s="72"/>
      <c r="AJ91" s="72"/>
      <c r="AK91" s="101"/>
      <c r="AL91" s="72"/>
      <c r="AM91" s="72"/>
      <c r="AN91" s="72"/>
      <c r="AO91" s="72"/>
      <c r="AP91" s="72"/>
      <c r="AQ91" s="72"/>
      <c r="AR91" s="72"/>
      <c r="AS91" s="72"/>
    </row>
    <row r="92" spans="1:45">
      <c r="A92" s="616"/>
      <c r="B92" s="615"/>
      <c r="C92" s="615"/>
      <c r="D92" s="615"/>
      <c r="E92" s="615"/>
      <c r="F92" s="615"/>
      <c r="G92" s="615"/>
      <c r="H92" s="615"/>
      <c r="I92" s="615"/>
      <c r="J92" s="615"/>
      <c r="K92" s="615"/>
      <c r="L92" s="615"/>
      <c r="M92" s="615"/>
      <c r="N92" s="615"/>
      <c r="O92" s="615"/>
      <c r="P92" s="615"/>
      <c r="Q92" s="615"/>
      <c r="R92" s="615"/>
      <c r="S92" s="100"/>
      <c r="T92" s="72"/>
      <c r="U92" s="72"/>
      <c r="V92" s="72"/>
      <c r="W92" s="72"/>
      <c r="X92" s="72"/>
      <c r="Y92" s="72"/>
      <c r="Z92" s="72"/>
      <c r="AA92" s="72"/>
      <c r="AB92" s="72"/>
      <c r="AC92" s="72"/>
      <c r="AD92" s="72"/>
      <c r="AE92" s="72"/>
      <c r="AF92" s="72"/>
      <c r="AG92" s="72"/>
      <c r="AH92" s="72"/>
      <c r="AI92" s="72"/>
      <c r="AJ92" s="72"/>
      <c r="AK92" s="101"/>
      <c r="AL92" s="72"/>
      <c r="AM92" s="72"/>
      <c r="AN92" s="72"/>
      <c r="AO92" s="72"/>
      <c r="AP92" s="72"/>
      <c r="AQ92" s="72"/>
      <c r="AR92" s="72"/>
      <c r="AS92" s="72"/>
    </row>
    <row r="93" spans="1:45">
      <c r="A93" s="616"/>
      <c r="B93" s="615"/>
      <c r="C93" s="615"/>
      <c r="D93" s="615"/>
      <c r="E93" s="615"/>
      <c r="F93" s="615"/>
      <c r="G93" s="615"/>
      <c r="H93" s="615"/>
      <c r="I93" s="615"/>
      <c r="J93" s="615"/>
      <c r="K93" s="615"/>
      <c r="L93" s="615"/>
      <c r="M93" s="615"/>
      <c r="N93" s="615"/>
      <c r="O93" s="615"/>
      <c r="P93" s="615"/>
      <c r="Q93" s="615"/>
      <c r="R93" s="615"/>
      <c r="S93" s="100"/>
      <c r="T93" s="72"/>
      <c r="U93" s="72"/>
      <c r="V93" s="72"/>
      <c r="W93" s="72"/>
      <c r="X93" s="72"/>
      <c r="Y93" s="72"/>
      <c r="Z93" s="72"/>
      <c r="AA93" s="72"/>
      <c r="AB93" s="72"/>
      <c r="AC93" s="72"/>
      <c r="AD93" s="72"/>
      <c r="AE93" s="72"/>
      <c r="AF93" s="72"/>
      <c r="AG93" s="72"/>
      <c r="AH93" s="72"/>
      <c r="AI93" s="72"/>
      <c r="AJ93" s="72"/>
      <c r="AK93" s="101"/>
      <c r="AL93" s="72"/>
      <c r="AM93" s="72"/>
      <c r="AN93" s="72"/>
      <c r="AO93" s="72"/>
      <c r="AP93" s="72"/>
      <c r="AQ93" s="72"/>
      <c r="AR93" s="72"/>
      <c r="AS93" s="72"/>
    </row>
    <row r="94" spans="1:45">
      <c r="A94" s="616"/>
      <c r="B94" s="615"/>
      <c r="C94" s="615"/>
      <c r="D94" s="615"/>
      <c r="E94" s="615"/>
      <c r="F94" s="615"/>
      <c r="G94" s="615"/>
      <c r="H94" s="615"/>
      <c r="I94" s="615"/>
      <c r="J94" s="615"/>
      <c r="K94" s="615"/>
      <c r="L94" s="615"/>
      <c r="M94" s="615"/>
      <c r="N94" s="615"/>
      <c r="O94" s="615"/>
      <c r="P94" s="615"/>
      <c r="Q94" s="615"/>
      <c r="R94" s="615"/>
      <c r="S94" s="100"/>
      <c r="T94" s="72"/>
      <c r="U94" s="72"/>
      <c r="V94" s="72"/>
      <c r="W94" s="72"/>
      <c r="X94" s="72"/>
      <c r="Y94" s="72"/>
      <c r="Z94" s="72"/>
      <c r="AA94" s="72"/>
      <c r="AB94" s="72"/>
      <c r="AC94" s="72"/>
      <c r="AD94" s="72"/>
      <c r="AE94" s="72"/>
      <c r="AF94" s="72"/>
      <c r="AG94" s="72"/>
      <c r="AH94" s="72"/>
      <c r="AI94" s="72"/>
      <c r="AJ94" s="72"/>
      <c r="AK94" s="101"/>
      <c r="AL94" s="72"/>
      <c r="AM94" s="72"/>
      <c r="AN94" s="72"/>
      <c r="AO94" s="72"/>
      <c r="AP94" s="72"/>
      <c r="AQ94" s="72"/>
      <c r="AR94" s="72"/>
      <c r="AS94" s="72"/>
    </row>
    <row r="95" spans="1:45">
      <c r="A95" s="616"/>
      <c r="B95" s="615"/>
      <c r="C95" s="615"/>
      <c r="D95" s="615"/>
      <c r="E95" s="615"/>
      <c r="F95" s="615"/>
      <c r="G95" s="615"/>
      <c r="H95" s="615"/>
      <c r="I95" s="615"/>
      <c r="J95" s="615"/>
      <c r="K95" s="615"/>
      <c r="L95" s="615"/>
      <c r="M95" s="615"/>
      <c r="N95" s="615"/>
      <c r="O95" s="615"/>
      <c r="P95" s="615"/>
      <c r="Q95" s="615"/>
      <c r="R95" s="615"/>
      <c r="S95" s="100"/>
      <c r="T95" s="72"/>
      <c r="U95" s="72"/>
      <c r="V95" s="72"/>
      <c r="W95" s="72"/>
      <c r="X95" s="72"/>
      <c r="Y95" s="72"/>
      <c r="Z95" s="72"/>
      <c r="AA95" s="72"/>
      <c r="AB95" s="72"/>
      <c r="AC95" s="72"/>
      <c r="AD95" s="72"/>
      <c r="AE95" s="72"/>
      <c r="AF95" s="72"/>
      <c r="AG95" s="72"/>
      <c r="AH95" s="72"/>
      <c r="AI95" s="72"/>
      <c r="AJ95" s="72"/>
      <c r="AK95" s="101"/>
      <c r="AL95" s="72"/>
      <c r="AM95" s="72"/>
      <c r="AN95" s="72"/>
      <c r="AO95" s="72"/>
      <c r="AP95" s="72"/>
      <c r="AQ95" s="72"/>
      <c r="AR95" s="72"/>
      <c r="AS95" s="72"/>
    </row>
    <row r="96" spans="1:45">
      <c r="A96" s="616"/>
      <c r="B96" s="615"/>
      <c r="C96" s="615"/>
      <c r="D96" s="615"/>
      <c r="E96" s="615"/>
      <c r="F96" s="615"/>
      <c r="G96" s="615"/>
      <c r="H96" s="615"/>
      <c r="I96" s="615"/>
      <c r="J96" s="615"/>
      <c r="K96" s="615"/>
      <c r="L96" s="615"/>
      <c r="M96" s="615"/>
      <c r="N96" s="615"/>
      <c r="O96" s="615"/>
      <c r="P96" s="615"/>
      <c r="Q96" s="615"/>
      <c r="R96" s="615"/>
      <c r="S96" s="100"/>
      <c r="T96" s="72"/>
      <c r="U96" s="72"/>
      <c r="V96" s="72"/>
      <c r="W96" s="72"/>
      <c r="X96" s="72"/>
      <c r="Y96" s="72"/>
      <c r="Z96" s="72"/>
      <c r="AA96" s="72"/>
      <c r="AB96" s="72"/>
      <c r="AC96" s="72"/>
      <c r="AD96" s="72"/>
      <c r="AE96" s="72"/>
      <c r="AF96" s="72"/>
      <c r="AG96" s="72"/>
      <c r="AH96" s="72"/>
      <c r="AI96" s="72"/>
      <c r="AJ96" s="72"/>
      <c r="AK96" s="101"/>
      <c r="AL96" s="72"/>
      <c r="AM96" s="72"/>
      <c r="AN96" s="72"/>
      <c r="AO96" s="72"/>
      <c r="AP96" s="72"/>
      <c r="AQ96" s="72"/>
      <c r="AR96" s="72"/>
      <c r="AS96" s="72"/>
    </row>
    <row r="97" spans="1:45">
      <c r="A97" s="616"/>
      <c r="B97" s="615"/>
      <c r="C97" s="615"/>
      <c r="D97" s="615"/>
      <c r="E97" s="615"/>
      <c r="F97" s="615"/>
      <c r="G97" s="615"/>
      <c r="H97" s="615"/>
      <c r="I97" s="615"/>
      <c r="J97" s="615"/>
      <c r="K97" s="615"/>
      <c r="L97" s="615"/>
      <c r="M97" s="615"/>
      <c r="N97" s="615"/>
      <c r="O97" s="615"/>
      <c r="P97" s="615"/>
      <c r="Q97" s="615"/>
      <c r="R97" s="615"/>
      <c r="S97" s="100"/>
      <c r="T97" s="72"/>
      <c r="U97" s="72"/>
      <c r="V97" s="72"/>
      <c r="W97" s="72"/>
      <c r="X97" s="72"/>
      <c r="Y97" s="72"/>
      <c r="Z97" s="72"/>
      <c r="AA97" s="72"/>
      <c r="AB97" s="72"/>
      <c r="AC97" s="72"/>
      <c r="AD97" s="72"/>
      <c r="AE97" s="72"/>
      <c r="AF97" s="72"/>
      <c r="AG97" s="72"/>
      <c r="AH97" s="72"/>
      <c r="AI97" s="72"/>
      <c r="AJ97" s="72"/>
      <c r="AK97" s="101"/>
      <c r="AL97" s="72"/>
      <c r="AM97" s="72"/>
      <c r="AN97" s="72"/>
      <c r="AO97" s="72"/>
      <c r="AP97" s="72"/>
      <c r="AQ97" s="72"/>
      <c r="AR97" s="72"/>
      <c r="AS97" s="72"/>
    </row>
    <row r="98" spans="1:45">
      <c r="A98" s="616"/>
      <c r="B98" s="615"/>
      <c r="C98" s="615"/>
      <c r="D98" s="615"/>
      <c r="E98" s="615"/>
      <c r="F98" s="615"/>
      <c r="G98" s="615"/>
      <c r="H98" s="615"/>
      <c r="I98" s="615"/>
      <c r="J98" s="615"/>
      <c r="K98" s="615"/>
      <c r="L98" s="615"/>
      <c r="M98" s="615"/>
      <c r="N98" s="615"/>
      <c r="O98" s="615"/>
      <c r="P98" s="615"/>
      <c r="Q98" s="615"/>
      <c r="R98" s="615"/>
      <c r="S98" s="100"/>
      <c r="T98" s="72"/>
      <c r="U98" s="72"/>
      <c r="V98" s="72"/>
      <c r="W98" s="72"/>
      <c r="X98" s="72"/>
      <c r="Y98" s="72"/>
      <c r="Z98" s="72"/>
      <c r="AA98" s="72"/>
      <c r="AB98" s="72"/>
      <c r="AC98" s="72"/>
      <c r="AD98" s="72"/>
      <c r="AE98" s="72"/>
      <c r="AF98" s="72"/>
      <c r="AG98" s="72"/>
      <c r="AH98" s="72"/>
      <c r="AI98" s="72"/>
      <c r="AJ98" s="72"/>
      <c r="AK98" s="101"/>
      <c r="AL98" s="72"/>
      <c r="AM98" s="72"/>
      <c r="AN98" s="72"/>
      <c r="AO98" s="72"/>
      <c r="AP98" s="72"/>
      <c r="AQ98" s="72"/>
      <c r="AR98" s="72"/>
      <c r="AS98" s="72"/>
    </row>
    <row r="99" spans="1:45">
      <c r="A99" s="616"/>
      <c r="B99" s="615"/>
      <c r="C99" s="615"/>
      <c r="D99" s="615"/>
      <c r="E99" s="615"/>
      <c r="F99" s="615"/>
      <c r="G99" s="615"/>
      <c r="H99" s="615"/>
      <c r="I99" s="615"/>
      <c r="J99" s="615"/>
      <c r="K99" s="615"/>
      <c r="L99" s="615"/>
      <c r="M99" s="615"/>
      <c r="N99" s="615"/>
      <c r="O99" s="615"/>
      <c r="P99" s="615"/>
      <c r="Q99" s="615"/>
      <c r="R99" s="615"/>
      <c r="S99" s="100"/>
      <c r="T99" s="72"/>
      <c r="U99" s="72"/>
      <c r="V99" s="72"/>
      <c r="W99" s="72"/>
      <c r="X99" s="72"/>
      <c r="Y99" s="72"/>
      <c r="Z99" s="72"/>
      <c r="AA99" s="72"/>
      <c r="AB99" s="72"/>
      <c r="AC99" s="72"/>
      <c r="AD99" s="72"/>
      <c r="AE99" s="72"/>
      <c r="AF99" s="72"/>
      <c r="AG99" s="72"/>
      <c r="AH99" s="72"/>
      <c r="AI99" s="72"/>
      <c r="AJ99" s="72"/>
      <c r="AK99" s="101"/>
      <c r="AL99" s="72"/>
      <c r="AM99" s="72"/>
      <c r="AN99" s="72"/>
      <c r="AO99" s="72"/>
      <c r="AP99" s="72"/>
      <c r="AQ99" s="72"/>
      <c r="AR99" s="72"/>
      <c r="AS99" s="72"/>
    </row>
    <row r="100" spans="1:45">
      <c r="A100" s="616"/>
      <c r="B100" s="615"/>
      <c r="C100" s="615"/>
      <c r="D100" s="615"/>
      <c r="E100" s="615"/>
      <c r="F100" s="615"/>
      <c r="G100" s="615"/>
      <c r="H100" s="615"/>
      <c r="I100" s="615"/>
      <c r="J100" s="615"/>
      <c r="K100" s="615"/>
      <c r="L100" s="615"/>
      <c r="M100" s="615"/>
      <c r="N100" s="615"/>
      <c r="O100" s="615"/>
      <c r="P100" s="615"/>
      <c r="Q100" s="615"/>
      <c r="R100" s="615"/>
      <c r="S100" s="100"/>
      <c r="T100" s="72"/>
      <c r="U100" s="72"/>
      <c r="V100" s="72"/>
      <c r="W100" s="72"/>
      <c r="X100" s="72"/>
      <c r="Y100" s="72"/>
      <c r="Z100" s="72"/>
      <c r="AA100" s="72"/>
      <c r="AB100" s="72"/>
      <c r="AC100" s="72"/>
      <c r="AD100" s="72"/>
      <c r="AE100" s="72"/>
      <c r="AF100" s="72"/>
      <c r="AG100" s="72"/>
      <c r="AH100" s="72"/>
      <c r="AI100" s="72"/>
      <c r="AJ100" s="72"/>
      <c r="AK100" s="101"/>
      <c r="AL100" s="72"/>
      <c r="AM100" s="72"/>
      <c r="AN100" s="72"/>
      <c r="AO100" s="72"/>
      <c r="AP100" s="72"/>
      <c r="AQ100" s="72"/>
      <c r="AR100" s="72"/>
      <c r="AS100" s="72"/>
    </row>
    <row r="101" spans="1:45">
      <c r="A101" s="616"/>
      <c r="B101" s="615"/>
      <c r="C101" s="615"/>
      <c r="D101" s="615"/>
      <c r="E101" s="615"/>
      <c r="F101" s="615"/>
      <c r="G101" s="615"/>
      <c r="H101" s="615"/>
      <c r="I101" s="615"/>
      <c r="J101" s="615"/>
      <c r="K101" s="615"/>
      <c r="L101" s="615"/>
      <c r="M101" s="615"/>
      <c r="N101" s="615"/>
      <c r="O101" s="615"/>
      <c r="P101" s="615"/>
      <c r="Q101" s="615"/>
      <c r="R101" s="615"/>
      <c r="S101" s="100"/>
      <c r="T101" s="72"/>
      <c r="U101" s="72"/>
      <c r="V101" s="72"/>
      <c r="W101" s="72"/>
      <c r="X101" s="72"/>
      <c r="Y101" s="72"/>
      <c r="Z101" s="72"/>
      <c r="AA101" s="72"/>
      <c r="AB101" s="72"/>
      <c r="AC101" s="72"/>
      <c r="AD101" s="72"/>
      <c r="AE101" s="72"/>
      <c r="AF101" s="72"/>
      <c r="AG101" s="72"/>
      <c r="AH101" s="72"/>
      <c r="AI101" s="72"/>
      <c r="AJ101" s="72"/>
      <c r="AK101" s="101"/>
      <c r="AL101" s="72"/>
      <c r="AM101" s="72"/>
      <c r="AN101" s="72"/>
      <c r="AO101" s="72"/>
      <c r="AP101" s="72"/>
      <c r="AQ101" s="72"/>
      <c r="AR101" s="72"/>
      <c r="AS101" s="72"/>
    </row>
    <row r="102" spans="1:45">
      <c r="A102" s="616"/>
      <c r="B102" s="615"/>
      <c r="C102" s="615"/>
      <c r="D102" s="615"/>
      <c r="E102" s="615"/>
      <c r="F102" s="615"/>
      <c r="G102" s="615"/>
      <c r="H102" s="615"/>
      <c r="I102" s="615"/>
      <c r="J102" s="615"/>
      <c r="K102" s="615"/>
      <c r="L102" s="615"/>
      <c r="M102" s="615"/>
      <c r="N102" s="615"/>
      <c r="O102" s="615"/>
      <c r="P102" s="615"/>
      <c r="Q102" s="615"/>
      <c r="R102" s="615"/>
      <c r="S102" s="100"/>
      <c r="T102" s="72"/>
      <c r="U102" s="72"/>
      <c r="V102" s="72"/>
      <c r="W102" s="72"/>
      <c r="X102" s="72"/>
      <c r="Y102" s="72"/>
      <c r="Z102" s="72"/>
      <c r="AA102" s="72"/>
      <c r="AB102" s="72"/>
      <c r="AC102" s="72"/>
      <c r="AD102" s="72"/>
      <c r="AE102" s="72"/>
      <c r="AF102" s="72"/>
      <c r="AG102" s="72"/>
      <c r="AH102" s="72"/>
      <c r="AI102" s="72"/>
      <c r="AJ102" s="72"/>
      <c r="AK102" s="101"/>
      <c r="AL102" s="72"/>
      <c r="AM102" s="72"/>
      <c r="AN102" s="72"/>
      <c r="AO102" s="72"/>
      <c r="AP102" s="72"/>
      <c r="AQ102" s="72"/>
      <c r="AR102" s="72"/>
      <c r="AS102" s="72"/>
    </row>
    <row r="103" spans="1:45">
      <c r="A103" s="616"/>
      <c r="B103" s="615"/>
      <c r="C103" s="615"/>
      <c r="D103" s="615"/>
      <c r="E103" s="615"/>
      <c r="F103" s="615"/>
      <c r="G103" s="615"/>
      <c r="H103" s="615"/>
      <c r="I103" s="615"/>
      <c r="J103" s="615"/>
      <c r="K103" s="615"/>
      <c r="L103" s="615"/>
      <c r="M103" s="615"/>
      <c r="N103" s="615"/>
      <c r="O103" s="615"/>
      <c r="P103" s="615"/>
      <c r="Q103" s="615"/>
      <c r="R103" s="615"/>
      <c r="S103" s="100"/>
      <c r="T103" s="72"/>
      <c r="U103" s="72"/>
      <c r="V103" s="72"/>
      <c r="W103" s="72"/>
      <c r="X103" s="72"/>
      <c r="Y103" s="72"/>
      <c r="Z103" s="72"/>
      <c r="AA103" s="72"/>
      <c r="AB103" s="72"/>
      <c r="AC103" s="72"/>
      <c r="AD103" s="72"/>
      <c r="AE103" s="72"/>
      <c r="AF103" s="72"/>
      <c r="AG103" s="72"/>
      <c r="AH103" s="72"/>
      <c r="AI103" s="72"/>
      <c r="AJ103" s="72"/>
      <c r="AK103" s="101"/>
      <c r="AL103" s="72"/>
      <c r="AM103" s="72"/>
      <c r="AN103" s="72"/>
      <c r="AO103" s="72"/>
      <c r="AP103" s="72"/>
      <c r="AQ103" s="72"/>
      <c r="AR103" s="72"/>
      <c r="AS103" s="72"/>
    </row>
    <row r="104" spans="1:45">
      <c r="A104" s="616"/>
      <c r="B104" s="615"/>
      <c r="C104" s="615"/>
      <c r="D104" s="615"/>
      <c r="E104" s="615"/>
      <c r="F104" s="615"/>
      <c r="G104" s="615"/>
      <c r="H104" s="615"/>
      <c r="I104" s="615"/>
      <c r="J104" s="615"/>
      <c r="K104" s="615"/>
      <c r="L104" s="615"/>
      <c r="M104" s="615"/>
      <c r="N104" s="615"/>
      <c r="O104" s="615"/>
      <c r="P104" s="615"/>
      <c r="Q104" s="615"/>
      <c r="R104" s="615"/>
      <c r="S104" s="100"/>
      <c r="T104" s="72"/>
      <c r="U104" s="72"/>
      <c r="V104" s="72"/>
      <c r="W104" s="72"/>
      <c r="X104" s="72"/>
      <c r="Y104" s="72"/>
      <c r="Z104" s="72"/>
      <c r="AA104" s="72"/>
      <c r="AB104" s="72"/>
      <c r="AC104" s="72"/>
      <c r="AD104" s="72"/>
      <c r="AE104" s="72"/>
      <c r="AF104" s="72"/>
      <c r="AG104" s="72"/>
      <c r="AH104" s="72"/>
      <c r="AI104" s="72"/>
      <c r="AJ104" s="72"/>
      <c r="AK104" s="101"/>
      <c r="AL104" s="72"/>
      <c r="AM104" s="72"/>
      <c r="AN104" s="72"/>
      <c r="AO104" s="72"/>
      <c r="AP104" s="72"/>
      <c r="AQ104" s="72"/>
      <c r="AR104" s="72"/>
      <c r="AS104" s="72"/>
    </row>
    <row r="105" spans="1:45">
      <c r="A105" s="616"/>
      <c r="B105" s="615"/>
      <c r="C105" s="615"/>
      <c r="D105" s="615"/>
      <c r="E105" s="615"/>
      <c r="F105" s="615"/>
      <c r="G105" s="615"/>
      <c r="H105" s="615"/>
      <c r="I105" s="615"/>
      <c r="J105" s="615"/>
      <c r="K105" s="615"/>
      <c r="L105" s="615"/>
      <c r="M105" s="615"/>
      <c r="N105" s="615"/>
      <c r="O105" s="615"/>
      <c r="P105" s="615"/>
      <c r="Q105" s="615"/>
      <c r="R105" s="615"/>
      <c r="S105" s="100"/>
      <c r="T105" s="72"/>
      <c r="U105" s="72"/>
      <c r="V105" s="72"/>
      <c r="W105" s="72"/>
      <c r="X105" s="72"/>
      <c r="Y105" s="72"/>
      <c r="Z105" s="72"/>
      <c r="AA105" s="72"/>
      <c r="AB105" s="72"/>
      <c r="AC105" s="72"/>
      <c r="AD105" s="72"/>
      <c r="AE105" s="72"/>
      <c r="AF105" s="72"/>
      <c r="AG105" s="72"/>
      <c r="AH105" s="72"/>
      <c r="AI105" s="72"/>
      <c r="AJ105" s="72"/>
      <c r="AK105" s="101"/>
      <c r="AL105" s="72"/>
      <c r="AM105" s="72"/>
      <c r="AN105" s="72"/>
      <c r="AO105" s="72"/>
      <c r="AP105" s="72"/>
      <c r="AQ105" s="72"/>
      <c r="AR105" s="72"/>
      <c r="AS105" s="72"/>
    </row>
    <row r="106" spans="1:45">
      <c r="A106" s="616"/>
      <c r="B106" s="615"/>
      <c r="C106" s="615"/>
      <c r="D106" s="615"/>
      <c r="E106" s="615"/>
      <c r="F106" s="615"/>
      <c r="G106" s="615"/>
      <c r="H106" s="615"/>
      <c r="I106" s="615"/>
      <c r="J106" s="615"/>
      <c r="K106" s="615"/>
      <c r="L106" s="615"/>
      <c r="M106" s="615"/>
      <c r="N106" s="615"/>
      <c r="O106" s="615"/>
      <c r="P106" s="615"/>
      <c r="Q106" s="615"/>
      <c r="R106" s="615"/>
      <c r="S106" s="100"/>
      <c r="T106" s="72"/>
      <c r="U106" s="72"/>
      <c r="V106" s="72"/>
      <c r="W106" s="72"/>
      <c r="X106" s="72"/>
      <c r="Y106" s="72"/>
      <c r="Z106" s="72"/>
      <c r="AA106" s="72"/>
      <c r="AB106" s="72"/>
      <c r="AC106" s="72"/>
      <c r="AD106" s="72"/>
      <c r="AE106" s="72"/>
      <c r="AF106" s="72"/>
      <c r="AG106" s="72"/>
      <c r="AH106" s="72"/>
      <c r="AI106" s="72"/>
      <c r="AJ106" s="72"/>
      <c r="AK106" s="101"/>
      <c r="AL106" s="72"/>
      <c r="AM106" s="72"/>
      <c r="AN106" s="72"/>
      <c r="AO106" s="72"/>
      <c r="AP106" s="72"/>
      <c r="AQ106" s="72"/>
      <c r="AR106" s="72"/>
      <c r="AS106" s="72"/>
    </row>
    <row r="107" spans="1:45">
      <c r="A107" s="616"/>
      <c r="B107" s="615"/>
      <c r="C107" s="615"/>
      <c r="D107" s="615"/>
      <c r="E107" s="615"/>
      <c r="F107" s="615"/>
      <c r="G107" s="615"/>
      <c r="H107" s="615"/>
      <c r="I107" s="615"/>
      <c r="J107" s="615"/>
      <c r="K107" s="615"/>
      <c r="L107" s="615"/>
      <c r="M107" s="615"/>
      <c r="N107" s="615"/>
      <c r="O107" s="615"/>
      <c r="P107" s="615"/>
      <c r="Q107" s="615"/>
      <c r="R107" s="615"/>
      <c r="S107" s="100"/>
      <c r="T107" s="72"/>
      <c r="U107" s="72"/>
      <c r="V107" s="72"/>
      <c r="W107" s="72"/>
      <c r="X107" s="72"/>
      <c r="Y107" s="72"/>
      <c r="Z107" s="72"/>
      <c r="AA107" s="72"/>
      <c r="AB107" s="72"/>
      <c r="AC107" s="72"/>
      <c r="AD107" s="72"/>
      <c r="AE107" s="72"/>
      <c r="AF107" s="72"/>
      <c r="AG107" s="72"/>
      <c r="AH107" s="72"/>
      <c r="AI107" s="72"/>
      <c r="AJ107" s="72"/>
      <c r="AK107" s="101"/>
      <c r="AL107" s="72"/>
      <c r="AM107" s="72"/>
      <c r="AN107" s="72"/>
      <c r="AO107" s="72"/>
      <c r="AP107" s="72"/>
      <c r="AQ107" s="72"/>
      <c r="AR107" s="72"/>
      <c r="AS107" s="72"/>
    </row>
    <row r="108" spans="1:45">
      <c r="A108" s="616"/>
      <c r="B108" s="615"/>
      <c r="C108" s="615"/>
      <c r="D108" s="615"/>
      <c r="E108" s="615"/>
      <c r="F108" s="615"/>
      <c r="G108" s="615"/>
      <c r="H108" s="615"/>
      <c r="I108" s="615"/>
      <c r="J108" s="615"/>
      <c r="K108" s="615"/>
      <c r="L108" s="615"/>
      <c r="M108" s="615"/>
      <c r="N108" s="615"/>
      <c r="O108" s="615"/>
      <c r="P108" s="615"/>
      <c r="Q108" s="615"/>
      <c r="R108" s="615"/>
      <c r="S108" s="100"/>
      <c r="T108" s="72"/>
      <c r="U108" s="72"/>
      <c r="V108" s="72"/>
      <c r="W108" s="72"/>
      <c r="X108" s="72"/>
      <c r="Y108" s="72"/>
      <c r="Z108" s="72"/>
      <c r="AA108" s="72"/>
      <c r="AB108" s="72"/>
      <c r="AC108" s="72"/>
      <c r="AD108" s="72"/>
      <c r="AE108" s="72"/>
      <c r="AF108" s="72"/>
      <c r="AG108" s="72"/>
      <c r="AH108" s="72"/>
      <c r="AI108" s="72"/>
      <c r="AJ108" s="72"/>
      <c r="AK108" s="101"/>
      <c r="AL108" s="72"/>
      <c r="AM108" s="72"/>
      <c r="AN108" s="72"/>
      <c r="AO108" s="72"/>
      <c r="AP108" s="72"/>
      <c r="AQ108" s="72"/>
      <c r="AR108" s="72"/>
      <c r="AS108" s="72"/>
    </row>
    <row r="109" spans="1:45">
      <c r="A109" s="616"/>
      <c r="B109" s="615"/>
      <c r="C109" s="615"/>
      <c r="D109" s="615"/>
      <c r="E109" s="615"/>
      <c r="F109" s="615"/>
      <c r="G109" s="615"/>
      <c r="H109" s="615"/>
      <c r="I109" s="615"/>
      <c r="J109" s="615"/>
      <c r="K109" s="615"/>
      <c r="L109" s="615"/>
      <c r="M109" s="615"/>
      <c r="N109" s="615"/>
      <c r="O109" s="615"/>
      <c r="P109" s="615"/>
      <c r="Q109" s="615"/>
      <c r="R109" s="615"/>
      <c r="S109" s="100"/>
      <c r="T109" s="72"/>
      <c r="U109" s="72"/>
      <c r="V109" s="72"/>
      <c r="W109" s="72"/>
      <c r="X109" s="72"/>
      <c r="Y109" s="72"/>
      <c r="Z109" s="72"/>
      <c r="AA109" s="72"/>
      <c r="AB109" s="72"/>
      <c r="AC109" s="72"/>
      <c r="AD109" s="72"/>
      <c r="AE109" s="72"/>
      <c r="AF109" s="72"/>
      <c r="AG109" s="72"/>
      <c r="AH109" s="72"/>
      <c r="AI109" s="72"/>
      <c r="AJ109" s="72"/>
      <c r="AK109" s="101"/>
      <c r="AL109" s="72"/>
      <c r="AM109" s="72"/>
      <c r="AN109" s="72"/>
      <c r="AO109" s="72"/>
      <c r="AP109" s="72"/>
      <c r="AQ109" s="72"/>
      <c r="AR109" s="72"/>
      <c r="AS109" s="72"/>
    </row>
    <row r="110" spans="1:45">
      <c r="A110" s="616"/>
      <c r="B110" s="615"/>
      <c r="C110" s="615"/>
      <c r="D110" s="615"/>
      <c r="E110" s="615"/>
      <c r="F110" s="615"/>
      <c r="G110" s="615"/>
      <c r="H110" s="615"/>
      <c r="I110" s="615"/>
      <c r="J110" s="615"/>
      <c r="K110" s="615"/>
      <c r="L110" s="615"/>
      <c r="M110" s="615"/>
      <c r="N110" s="615"/>
      <c r="O110" s="615"/>
      <c r="P110" s="615"/>
      <c r="Q110" s="615"/>
      <c r="R110" s="615"/>
      <c r="S110" s="100"/>
      <c r="T110" s="72"/>
      <c r="U110" s="72"/>
      <c r="V110" s="72"/>
      <c r="W110" s="72"/>
      <c r="X110" s="72"/>
      <c r="Y110" s="72"/>
      <c r="Z110" s="72"/>
      <c r="AA110" s="72"/>
      <c r="AB110" s="72"/>
      <c r="AC110" s="72"/>
      <c r="AD110" s="72"/>
      <c r="AE110" s="72"/>
      <c r="AF110" s="72"/>
      <c r="AG110" s="72"/>
      <c r="AH110" s="72"/>
      <c r="AI110" s="72"/>
      <c r="AJ110" s="72"/>
      <c r="AK110" s="101"/>
      <c r="AL110" s="72"/>
      <c r="AM110" s="72"/>
      <c r="AN110" s="72"/>
      <c r="AO110" s="72"/>
      <c r="AP110" s="72"/>
      <c r="AQ110" s="72"/>
      <c r="AR110" s="72"/>
      <c r="AS110" s="72"/>
    </row>
    <row r="111" spans="1:45">
      <c r="A111" s="616"/>
      <c r="B111" s="615"/>
      <c r="C111" s="615"/>
      <c r="D111" s="615"/>
      <c r="E111" s="615"/>
      <c r="F111" s="615"/>
      <c r="G111" s="615"/>
      <c r="H111" s="615"/>
      <c r="I111" s="615"/>
      <c r="J111" s="615"/>
      <c r="K111" s="615"/>
      <c r="L111" s="615"/>
      <c r="M111" s="615"/>
      <c r="N111" s="615"/>
      <c r="O111" s="615"/>
      <c r="P111" s="615"/>
      <c r="Q111" s="615"/>
      <c r="R111" s="615"/>
      <c r="S111" s="100"/>
      <c r="T111" s="72"/>
      <c r="U111" s="72"/>
      <c r="V111" s="72"/>
      <c r="W111" s="72"/>
      <c r="X111" s="72"/>
      <c r="Y111" s="72"/>
      <c r="Z111" s="72"/>
      <c r="AA111" s="72"/>
      <c r="AB111" s="72"/>
      <c r="AC111" s="72"/>
      <c r="AD111" s="72"/>
      <c r="AE111" s="72"/>
      <c r="AF111" s="72"/>
      <c r="AG111" s="72"/>
      <c r="AH111" s="72"/>
      <c r="AI111" s="72"/>
      <c r="AJ111" s="72"/>
      <c r="AK111" s="101"/>
      <c r="AL111" s="72"/>
      <c r="AM111" s="72"/>
      <c r="AN111" s="72"/>
      <c r="AO111" s="72"/>
      <c r="AP111" s="72"/>
      <c r="AQ111" s="72"/>
      <c r="AR111" s="72"/>
      <c r="AS111" s="72"/>
    </row>
    <row r="112" spans="1:45">
      <c r="A112" s="616"/>
      <c r="B112" s="615"/>
      <c r="C112" s="615"/>
      <c r="D112" s="615"/>
      <c r="E112" s="615"/>
      <c r="F112" s="615"/>
      <c r="G112" s="615"/>
      <c r="H112" s="615"/>
      <c r="I112" s="615"/>
      <c r="J112" s="615"/>
      <c r="K112" s="615"/>
      <c r="L112" s="615"/>
      <c r="M112" s="615"/>
      <c r="N112" s="615"/>
      <c r="O112" s="615"/>
      <c r="P112" s="615"/>
      <c r="Q112" s="615"/>
      <c r="R112" s="615"/>
      <c r="S112" s="100"/>
      <c r="T112" s="72"/>
      <c r="U112" s="72"/>
      <c r="V112" s="72"/>
      <c r="W112" s="72"/>
      <c r="X112" s="72"/>
      <c r="Y112" s="72"/>
      <c r="Z112" s="72"/>
      <c r="AA112" s="72"/>
      <c r="AB112" s="72"/>
      <c r="AC112" s="72"/>
      <c r="AD112" s="72"/>
      <c r="AE112" s="72"/>
      <c r="AF112" s="72"/>
      <c r="AG112" s="72"/>
      <c r="AH112" s="72"/>
      <c r="AI112" s="72"/>
      <c r="AJ112" s="72"/>
      <c r="AK112" s="101"/>
      <c r="AL112" s="72"/>
      <c r="AM112" s="72"/>
      <c r="AN112" s="72"/>
      <c r="AO112" s="72"/>
      <c r="AP112" s="72"/>
      <c r="AQ112" s="72"/>
      <c r="AR112" s="72"/>
      <c r="AS112" s="72"/>
    </row>
    <row r="113" spans="1:45">
      <c r="A113" s="616"/>
      <c r="B113" s="615"/>
      <c r="C113" s="615"/>
      <c r="D113" s="615"/>
      <c r="E113" s="615"/>
      <c r="F113" s="615"/>
      <c r="G113" s="615"/>
      <c r="H113" s="615"/>
      <c r="I113" s="615"/>
      <c r="J113" s="615"/>
      <c r="K113" s="615"/>
      <c r="L113" s="615"/>
      <c r="M113" s="615"/>
      <c r="N113" s="615"/>
      <c r="O113" s="615"/>
      <c r="P113" s="615"/>
      <c r="Q113" s="615"/>
      <c r="R113" s="615"/>
      <c r="S113" s="100"/>
      <c r="T113" s="72"/>
      <c r="U113" s="72"/>
      <c r="V113" s="72"/>
      <c r="W113" s="72"/>
      <c r="X113" s="72"/>
      <c r="Y113" s="72"/>
      <c r="Z113" s="72"/>
      <c r="AA113" s="72"/>
      <c r="AB113" s="72"/>
      <c r="AC113" s="72"/>
      <c r="AD113" s="72"/>
      <c r="AE113" s="72"/>
      <c r="AF113" s="72"/>
      <c r="AG113" s="72"/>
      <c r="AH113" s="72"/>
      <c r="AI113" s="72"/>
      <c r="AJ113" s="72"/>
      <c r="AK113" s="101"/>
      <c r="AL113" s="72"/>
      <c r="AM113" s="72"/>
      <c r="AN113" s="72"/>
      <c r="AO113" s="72"/>
      <c r="AP113" s="72"/>
      <c r="AQ113" s="72"/>
      <c r="AR113" s="72"/>
      <c r="AS113" s="72"/>
    </row>
    <row r="114" spans="1:45">
      <c r="A114" s="616"/>
      <c r="B114" s="615"/>
      <c r="C114" s="615"/>
      <c r="D114" s="615"/>
      <c r="E114" s="615"/>
      <c r="F114" s="615"/>
      <c r="G114" s="615"/>
      <c r="H114" s="615"/>
      <c r="I114" s="615"/>
      <c r="J114" s="615"/>
      <c r="K114" s="615"/>
      <c r="L114" s="615"/>
      <c r="M114" s="615"/>
      <c r="N114" s="615"/>
      <c r="O114" s="615"/>
      <c r="P114" s="615"/>
      <c r="Q114" s="615"/>
      <c r="R114" s="615"/>
      <c r="S114" s="100"/>
      <c r="T114" s="72"/>
      <c r="U114" s="72"/>
      <c r="V114" s="72"/>
      <c r="W114" s="72"/>
      <c r="X114" s="72"/>
      <c r="Y114" s="72"/>
      <c r="Z114" s="72"/>
      <c r="AA114" s="72"/>
      <c r="AB114" s="72"/>
      <c r="AC114" s="72"/>
      <c r="AD114" s="72"/>
      <c r="AE114" s="72"/>
      <c r="AF114" s="72"/>
      <c r="AG114" s="72"/>
      <c r="AH114" s="72"/>
      <c r="AI114" s="72"/>
      <c r="AJ114" s="72"/>
      <c r="AK114" s="101"/>
      <c r="AL114" s="72"/>
      <c r="AM114" s="72"/>
      <c r="AN114" s="72"/>
      <c r="AO114" s="72"/>
      <c r="AP114" s="72"/>
      <c r="AQ114" s="72"/>
      <c r="AR114" s="72"/>
      <c r="AS114" s="72"/>
    </row>
    <row r="115" spans="1:45">
      <c r="A115" s="616"/>
      <c r="B115" s="615"/>
      <c r="C115" s="615"/>
      <c r="D115" s="615"/>
      <c r="E115" s="615"/>
      <c r="F115" s="615"/>
      <c r="G115" s="615"/>
      <c r="H115" s="615"/>
      <c r="I115" s="615"/>
      <c r="J115" s="615"/>
      <c r="K115" s="615"/>
      <c r="L115" s="615"/>
      <c r="M115" s="615"/>
      <c r="N115" s="615"/>
      <c r="O115" s="615"/>
      <c r="P115" s="615"/>
      <c r="Q115" s="615"/>
      <c r="R115" s="615"/>
      <c r="S115" s="100"/>
      <c r="T115" s="72"/>
      <c r="U115" s="72"/>
      <c r="V115" s="72"/>
      <c r="W115" s="72"/>
      <c r="X115" s="72"/>
      <c r="Y115" s="72"/>
      <c r="Z115" s="72"/>
      <c r="AA115" s="72"/>
      <c r="AB115" s="72"/>
      <c r="AC115" s="72"/>
      <c r="AD115" s="72"/>
      <c r="AE115" s="72"/>
      <c r="AF115" s="72"/>
      <c r="AG115" s="72"/>
      <c r="AH115" s="72"/>
      <c r="AI115" s="72"/>
      <c r="AJ115" s="72"/>
      <c r="AK115" s="101"/>
      <c r="AL115" s="72"/>
      <c r="AM115" s="72"/>
      <c r="AN115" s="72"/>
      <c r="AO115" s="72"/>
      <c r="AP115" s="72"/>
      <c r="AQ115" s="72"/>
      <c r="AR115" s="72"/>
      <c r="AS115" s="72"/>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140" zoomScaleNormal="100" zoomScalePageLayoutView="140" workbookViewId="0">
      <selection sqref="A1:R1"/>
    </sheetView>
  </sheetViews>
  <sheetFormatPr baseColWidth="10" defaultColWidth="8.88671875" defaultRowHeight="13.2"/>
  <cols>
    <col min="1" max="3" width="5" style="181" customWidth="1"/>
    <col min="4" max="4" width="9.5546875" style="181" customWidth="1"/>
    <col min="5" max="26" width="5" style="181" customWidth="1"/>
    <col min="27" max="27" width="6.44140625" style="181" customWidth="1"/>
    <col min="28" max="28" width="6.77734375" style="181" customWidth="1"/>
    <col min="29" max="29" width="6.109375" style="181" customWidth="1"/>
    <col min="30" max="30" width="6.77734375" style="181" customWidth="1"/>
    <col min="31" max="31" width="6.88671875" style="181" customWidth="1"/>
    <col min="32" max="32" width="6" style="181" customWidth="1"/>
    <col min="33" max="35" width="5" style="181" customWidth="1"/>
    <col min="36" max="1025" width="11.44140625" style="181" customWidth="1"/>
  </cols>
  <sheetData>
    <row r="1" spans="1:36" ht="14.25" customHeight="1">
      <c r="A1" s="905" t="s">
        <v>625</v>
      </c>
      <c r="B1" s="905"/>
      <c r="C1" s="905"/>
      <c r="D1" s="905"/>
      <c r="E1" s="905"/>
      <c r="F1" s="905"/>
      <c r="G1" s="905"/>
      <c r="H1" s="905"/>
      <c r="I1" s="905"/>
      <c r="J1" s="905"/>
      <c r="K1" s="905"/>
      <c r="L1" s="905"/>
      <c r="M1" s="905"/>
      <c r="N1" s="905"/>
      <c r="O1" s="905"/>
      <c r="P1" s="905"/>
      <c r="Q1" s="905"/>
      <c r="R1" s="905"/>
      <c r="S1" s="617"/>
      <c r="T1" s="617"/>
      <c r="U1" s="617"/>
      <c r="V1" s="617"/>
      <c r="W1" s="617"/>
      <c r="X1" s="617"/>
      <c r="Y1" s="617"/>
      <c r="Z1" s="617"/>
      <c r="AA1" s="617"/>
      <c r="AB1" s="617"/>
      <c r="AC1" s="617"/>
      <c r="AD1" s="617"/>
      <c r="AE1" s="617"/>
      <c r="AF1" s="617"/>
      <c r="AG1" s="617"/>
      <c r="AH1" s="617"/>
      <c r="AI1" s="617"/>
      <c r="AJ1" s="184"/>
    </row>
    <row r="2" spans="1:36">
      <c r="A2" s="618"/>
      <c r="R2" s="619"/>
      <c r="S2" s="620"/>
      <c r="T2" s="620"/>
      <c r="U2" s="620"/>
      <c r="V2" s="620"/>
      <c r="W2" s="620"/>
      <c r="X2" s="620"/>
      <c r="Y2" s="620"/>
      <c r="Z2" s="620"/>
      <c r="AA2" s="620"/>
      <c r="AB2" s="620"/>
      <c r="AC2" s="620"/>
      <c r="AD2" s="620"/>
      <c r="AE2" s="620"/>
      <c r="AF2" s="620"/>
      <c r="AG2" s="620"/>
      <c r="AH2" s="620"/>
      <c r="AI2" s="621"/>
    </row>
    <row r="3" spans="1:36">
      <c r="A3" s="618" t="s">
        <v>48</v>
      </c>
      <c r="D3" s="906" t="str">
        <f>IF('Cover Sheet'!D14:J14&gt;0,'Cover Sheet'!D14:J14,"")</f>
        <v>Ecole Centrale Lyon</v>
      </c>
      <c r="E3" s="906"/>
      <c r="F3" s="906"/>
      <c r="G3" s="906"/>
      <c r="H3" s="906"/>
      <c r="I3" s="906"/>
      <c r="J3" s="906"/>
      <c r="K3" s="181" t="s">
        <v>50</v>
      </c>
      <c r="O3" s="907" t="str">
        <f>IF('Cover Sheet'!O14:S14&gt;0,'Cover Sheet'!O14:S14,"")</f>
        <v/>
      </c>
      <c r="P3" s="907"/>
      <c r="Q3" s="907"/>
      <c r="R3" s="907"/>
      <c r="S3" s="620"/>
      <c r="T3" s="620"/>
      <c r="U3" s="620"/>
      <c r="V3" s="620"/>
      <c r="W3" s="620"/>
      <c r="X3" s="620"/>
      <c r="Y3" s="620"/>
      <c r="Z3" s="620"/>
      <c r="AA3" s="620"/>
      <c r="AB3" s="620"/>
      <c r="AC3" s="620"/>
      <c r="AD3" s="620"/>
      <c r="AE3" s="620"/>
      <c r="AF3" s="620"/>
      <c r="AG3" s="620"/>
      <c r="AH3" s="620"/>
      <c r="AI3" s="412"/>
    </row>
    <row r="4" spans="1:36">
      <c r="A4" s="618"/>
      <c r="D4" s="622"/>
      <c r="E4" s="622"/>
      <c r="F4" s="622"/>
      <c r="G4" s="622"/>
      <c r="H4" s="622"/>
      <c r="I4" s="622"/>
      <c r="J4" s="622"/>
      <c r="O4" s="622"/>
      <c r="P4" s="622"/>
      <c r="Q4" s="622"/>
      <c r="R4" s="623"/>
      <c r="S4" s="620"/>
      <c r="T4" s="620"/>
      <c r="U4" s="620"/>
      <c r="V4" s="620"/>
      <c r="W4" s="620"/>
      <c r="X4" s="620"/>
      <c r="Y4" s="620"/>
      <c r="Z4" s="620"/>
      <c r="AA4" s="620"/>
      <c r="AB4" s="620"/>
      <c r="AC4" s="620"/>
      <c r="AD4" s="620"/>
      <c r="AE4" s="620"/>
      <c r="AF4" s="620"/>
      <c r="AG4" s="620"/>
      <c r="AH4" s="620"/>
      <c r="AI4" s="624"/>
    </row>
    <row r="5" spans="1:36" ht="12.75" customHeight="1">
      <c r="A5" s="908" t="s">
        <v>626</v>
      </c>
      <c r="B5" s="908"/>
      <c r="C5" s="908"/>
      <c r="D5" s="908"/>
      <c r="E5" s="908"/>
      <c r="F5" s="908"/>
      <c r="G5" s="908"/>
      <c r="H5" s="908"/>
      <c r="I5" s="908"/>
      <c r="J5" s="908"/>
      <c r="K5" s="908"/>
      <c r="L5" s="908"/>
      <c r="M5" s="908"/>
      <c r="N5" s="908"/>
      <c r="O5" s="908"/>
      <c r="P5" s="908"/>
      <c r="Q5" s="908"/>
      <c r="R5" s="908"/>
      <c r="S5" s="625"/>
      <c r="T5" s="620"/>
      <c r="U5" s="620"/>
      <c r="V5" s="620"/>
      <c r="W5" s="620"/>
      <c r="X5" s="620"/>
      <c r="Y5" s="620"/>
      <c r="Z5" s="620"/>
      <c r="AA5" s="620"/>
      <c r="AB5" s="620"/>
      <c r="AC5" s="620"/>
      <c r="AD5" s="620"/>
      <c r="AE5" s="620"/>
      <c r="AF5" s="620"/>
      <c r="AG5" s="620"/>
      <c r="AH5" s="620"/>
      <c r="AI5" s="412"/>
    </row>
    <row r="6" spans="1:36">
      <c r="A6" s="908"/>
      <c r="B6" s="908"/>
      <c r="C6" s="908"/>
      <c r="D6" s="908"/>
      <c r="E6" s="908"/>
      <c r="F6" s="908"/>
      <c r="G6" s="908"/>
      <c r="H6" s="908"/>
      <c r="I6" s="908"/>
      <c r="J6" s="908"/>
      <c r="K6" s="908"/>
      <c r="L6" s="908"/>
      <c r="M6" s="908"/>
      <c r="N6" s="908"/>
      <c r="O6" s="908"/>
      <c r="P6" s="908"/>
      <c r="Q6" s="908"/>
      <c r="R6" s="908"/>
      <c r="S6" s="625"/>
      <c r="T6" s="620"/>
      <c r="U6" s="412"/>
      <c r="V6" s="412"/>
      <c r="W6" s="412"/>
      <c r="X6" s="412"/>
      <c r="Y6" s="412"/>
      <c r="Z6" s="412"/>
      <c r="AA6" s="412"/>
      <c r="AB6" s="412"/>
      <c r="AC6" s="412"/>
      <c r="AD6" s="412"/>
      <c r="AE6" s="412"/>
      <c r="AF6" s="412"/>
      <c r="AG6" s="412"/>
      <c r="AH6" s="412"/>
      <c r="AI6" s="412"/>
    </row>
    <row r="7" spans="1:36" ht="12.75" customHeight="1">
      <c r="A7" s="626"/>
      <c r="B7" s="627"/>
      <c r="C7" s="627"/>
      <c r="D7" s="627"/>
      <c r="H7" s="909"/>
      <c r="I7" s="909"/>
      <c r="J7" s="611" t="str">
        <f>IF(H8="other","Elaborate on cell type","")</f>
        <v/>
      </c>
      <c r="K7" s="611"/>
      <c r="L7" s="611"/>
      <c r="M7" s="627"/>
      <c r="N7" s="627"/>
      <c r="O7" s="627"/>
      <c r="P7" s="627"/>
      <c r="Q7" s="627"/>
      <c r="R7" s="628"/>
      <c r="S7" s="629"/>
      <c r="T7" s="630"/>
      <c r="U7" s="630"/>
      <c r="V7" s="630"/>
      <c r="W7" s="630"/>
      <c r="X7" s="630"/>
      <c r="Y7" s="630"/>
      <c r="Z7" s="630"/>
      <c r="AA7" s="630"/>
      <c r="AB7" s="630"/>
      <c r="AC7" s="630"/>
      <c r="AD7" s="630"/>
      <c r="AE7" s="630"/>
      <c r="AF7" s="630"/>
      <c r="AG7" s="630"/>
      <c r="AH7" s="630"/>
      <c r="AI7" s="412"/>
    </row>
    <row r="8" spans="1:36" ht="12.75" customHeight="1">
      <c r="A8" s="626"/>
      <c r="B8" s="910" t="s">
        <v>627</v>
      </c>
      <c r="C8" s="910"/>
      <c r="D8" s="910"/>
      <c r="E8" s="910"/>
      <c r="F8" s="910"/>
      <c r="G8" s="910"/>
      <c r="H8" s="911" t="s">
        <v>628</v>
      </c>
      <c r="I8" s="911"/>
      <c r="J8" s="626"/>
      <c r="K8" s="627"/>
      <c r="L8" s="42" t="s">
        <v>259</v>
      </c>
      <c r="M8" s="627"/>
      <c r="N8" s="627"/>
      <c r="O8" s="627"/>
      <c r="P8" s="627"/>
      <c r="Q8" s="627"/>
      <c r="R8" s="628"/>
      <c r="S8" s="629"/>
      <c r="T8" s="630"/>
      <c r="U8" s="630"/>
      <c r="V8" s="630"/>
      <c r="W8" s="630"/>
      <c r="X8" s="630"/>
      <c r="Y8" s="630"/>
      <c r="Z8" s="630"/>
      <c r="AA8" s="630"/>
      <c r="AB8" s="630"/>
      <c r="AC8" s="630"/>
      <c r="AD8" s="630"/>
      <c r="AE8" s="630"/>
      <c r="AF8" s="630"/>
      <c r="AG8" s="630"/>
      <c r="AH8" s="630"/>
      <c r="AI8" s="412"/>
    </row>
    <row r="9" spans="1:36" ht="12.75" customHeight="1">
      <c r="A9" s="626"/>
      <c r="B9" s="627"/>
      <c r="C9" s="627"/>
      <c r="D9" s="627"/>
      <c r="H9" s="909"/>
      <c r="I9" s="909"/>
      <c r="J9" s="627"/>
      <c r="K9" s="627"/>
      <c r="L9" s="627"/>
      <c r="M9" s="627"/>
      <c r="N9" s="627"/>
      <c r="O9" s="627"/>
      <c r="P9" s="627"/>
      <c r="Q9" s="627"/>
      <c r="R9" s="628"/>
      <c r="S9" s="629"/>
      <c r="T9" s="630"/>
      <c r="U9" s="630"/>
      <c r="V9" s="630"/>
      <c r="W9" s="630"/>
      <c r="X9" s="630"/>
      <c r="Y9" s="630"/>
      <c r="Z9" s="630"/>
      <c r="AA9" s="630"/>
      <c r="AB9" s="630"/>
      <c r="AC9" s="630"/>
      <c r="AD9" s="630"/>
      <c r="AE9" s="630"/>
      <c r="AF9" s="630"/>
      <c r="AG9" s="630"/>
      <c r="AH9" s="630"/>
      <c r="AI9" s="412"/>
    </row>
    <row r="10" spans="1:36" ht="12.75" customHeight="1">
      <c r="A10" s="618"/>
      <c r="B10" s="912" t="s">
        <v>595</v>
      </c>
      <c r="C10" s="912"/>
      <c r="D10" s="912"/>
      <c r="E10" s="913" t="s">
        <v>596</v>
      </c>
      <c r="F10" s="913"/>
      <c r="G10" s="913"/>
      <c r="H10" s="913" t="s">
        <v>597</v>
      </c>
      <c r="I10" s="913"/>
      <c r="J10" s="913" t="s">
        <v>598</v>
      </c>
      <c r="K10" s="913"/>
      <c r="L10" s="913" t="s">
        <v>599</v>
      </c>
      <c r="M10" s="913"/>
      <c r="N10" s="913"/>
      <c r="O10" s="914"/>
      <c r="P10" s="914"/>
      <c r="Q10" s="914"/>
      <c r="R10" s="628"/>
      <c r="S10" s="629"/>
      <c r="T10" s="630"/>
      <c r="U10" s="630"/>
      <c r="V10" s="630"/>
      <c r="W10" s="630"/>
      <c r="X10" s="630"/>
      <c r="Y10" s="630"/>
      <c r="Z10" s="630"/>
      <c r="AA10" s="630"/>
      <c r="AB10" s="630"/>
      <c r="AC10" s="630"/>
      <c r="AD10" s="630"/>
      <c r="AE10" s="630"/>
      <c r="AF10" s="630"/>
      <c r="AG10" s="630"/>
      <c r="AH10" s="630"/>
      <c r="AI10" s="412"/>
    </row>
    <row r="11" spans="1:36" ht="12.75" customHeight="1">
      <c r="A11" s="618"/>
      <c r="B11" s="912"/>
      <c r="C11" s="912"/>
      <c r="D11" s="912"/>
      <c r="E11" s="913"/>
      <c r="F11" s="913"/>
      <c r="G11" s="913"/>
      <c r="H11" s="913"/>
      <c r="I11" s="913"/>
      <c r="J11" s="913"/>
      <c r="K11" s="913"/>
      <c r="L11" s="913"/>
      <c r="M11" s="913"/>
      <c r="N11" s="913"/>
      <c r="O11" s="914"/>
      <c r="P11" s="914"/>
      <c r="Q11" s="914"/>
      <c r="R11" s="628"/>
      <c r="S11" s="629"/>
      <c r="T11" s="630"/>
      <c r="U11" s="630"/>
      <c r="V11" s="630"/>
      <c r="W11" s="630"/>
      <c r="X11" s="630"/>
      <c r="Y11" s="630"/>
      <c r="Z11" s="630"/>
      <c r="AA11" s="630"/>
      <c r="AB11" s="630"/>
      <c r="AC11" s="630"/>
      <c r="AD11" s="630"/>
      <c r="AE11" s="630"/>
      <c r="AF11" s="630"/>
      <c r="AG11" s="630"/>
      <c r="AH11" s="630"/>
      <c r="AI11" s="412"/>
    </row>
    <row r="12" spans="1:36" ht="12.75" customHeight="1">
      <c r="A12" s="618"/>
      <c r="B12" s="915" t="s">
        <v>600</v>
      </c>
      <c r="C12" s="915"/>
      <c r="D12" s="915"/>
      <c r="E12" s="916" t="s">
        <v>134</v>
      </c>
      <c r="F12" s="916"/>
      <c r="G12" s="916"/>
      <c r="H12" s="917" t="s">
        <v>601</v>
      </c>
      <c r="I12" s="917"/>
      <c r="J12" s="917" t="s">
        <v>602</v>
      </c>
      <c r="K12" s="917"/>
      <c r="L12" s="917" t="s">
        <v>602</v>
      </c>
      <c r="M12" s="917"/>
      <c r="N12" s="917"/>
      <c r="R12" s="628"/>
      <c r="S12" s="629"/>
      <c r="T12" s="620"/>
      <c r="U12" s="620"/>
      <c r="V12" s="620"/>
      <c r="W12" s="620"/>
      <c r="X12" s="620"/>
      <c r="Y12" s="620"/>
      <c r="Z12" s="620"/>
      <c r="AA12" s="620"/>
      <c r="AB12" s="620"/>
      <c r="AC12" s="620"/>
      <c r="AD12" s="620"/>
      <c r="AE12" s="620"/>
      <c r="AF12" s="620"/>
      <c r="AG12" s="620"/>
      <c r="AH12" s="620"/>
      <c r="AI12" s="412"/>
    </row>
    <row r="13" spans="1:36">
      <c r="A13" s="618"/>
      <c r="B13" s="915" t="s">
        <v>603</v>
      </c>
      <c r="C13" s="915"/>
      <c r="D13" s="915"/>
      <c r="E13" s="916" t="s">
        <v>134</v>
      </c>
      <c r="F13" s="916"/>
      <c r="G13" s="916"/>
      <c r="H13" s="917" t="s">
        <v>602</v>
      </c>
      <c r="I13" s="917"/>
      <c r="J13" s="917" t="s">
        <v>602</v>
      </c>
      <c r="K13" s="917"/>
      <c r="L13" s="917" t="s">
        <v>602</v>
      </c>
      <c r="M13" s="917"/>
      <c r="N13" s="917"/>
      <c r="R13" s="628"/>
      <c r="S13" s="629"/>
      <c r="T13" s="620"/>
      <c r="U13" s="620"/>
      <c r="V13" s="620"/>
      <c r="W13" s="620"/>
      <c r="X13" s="620"/>
      <c r="Y13" s="620"/>
      <c r="Z13" s="620"/>
      <c r="AA13" s="620"/>
      <c r="AB13" s="620"/>
      <c r="AC13" s="620"/>
      <c r="AD13" s="620"/>
      <c r="AE13" s="620"/>
      <c r="AF13" s="620"/>
      <c r="AG13" s="620"/>
      <c r="AH13" s="620"/>
      <c r="AI13" s="412"/>
    </row>
    <row r="14" spans="1:36" ht="12.75" customHeight="1">
      <c r="A14" s="618"/>
      <c r="B14" s="915" t="s">
        <v>609</v>
      </c>
      <c r="C14" s="915"/>
      <c r="D14" s="915"/>
      <c r="E14" s="916" t="s">
        <v>134</v>
      </c>
      <c r="F14" s="916"/>
      <c r="G14" s="916"/>
      <c r="H14" s="917" t="s">
        <v>601</v>
      </c>
      <c r="I14" s="917"/>
      <c r="J14" s="917" t="s">
        <v>602</v>
      </c>
      <c r="K14" s="917"/>
      <c r="L14" s="917" t="s">
        <v>601</v>
      </c>
      <c r="M14" s="917"/>
      <c r="N14" s="917"/>
      <c r="R14" s="628"/>
      <c r="S14" s="629"/>
      <c r="T14" s="620"/>
      <c r="U14" s="620"/>
      <c r="V14" s="620"/>
      <c r="W14" s="620"/>
      <c r="X14" s="620"/>
      <c r="Y14" s="620"/>
      <c r="Z14" s="620"/>
      <c r="AA14" s="620"/>
      <c r="AB14" s="620"/>
      <c r="AC14" s="620"/>
      <c r="AD14" s="620"/>
      <c r="AE14" s="620"/>
      <c r="AF14" s="620"/>
      <c r="AG14" s="620"/>
      <c r="AH14" s="620"/>
      <c r="AI14" s="412"/>
    </row>
    <row r="15" spans="1:36">
      <c r="A15" s="618"/>
      <c r="B15" s="915" t="s">
        <v>629</v>
      </c>
      <c r="C15" s="915"/>
      <c r="D15" s="915"/>
      <c r="E15" s="916" t="s">
        <v>134</v>
      </c>
      <c r="F15" s="916"/>
      <c r="G15" s="916"/>
      <c r="H15" s="917" t="s">
        <v>601</v>
      </c>
      <c r="I15" s="917"/>
      <c r="J15" s="917" t="s">
        <v>602</v>
      </c>
      <c r="K15" s="917"/>
      <c r="L15" s="917" t="s">
        <v>602</v>
      </c>
      <c r="M15" s="917"/>
      <c r="N15" s="917"/>
      <c r="R15" s="628"/>
      <c r="S15" s="629"/>
      <c r="T15" s="620"/>
      <c r="U15" s="620"/>
      <c r="V15" s="620"/>
      <c r="W15" s="620"/>
      <c r="X15" s="620"/>
      <c r="Y15" s="620"/>
      <c r="Z15" s="620"/>
      <c r="AA15" s="620"/>
      <c r="AB15" s="620"/>
      <c r="AC15" s="620"/>
      <c r="AD15" s="620"/>
      <c r="AE15" s="620"/>
      <c r="AF15" s="620"/>
      <c r="AG15" s="620"/>
      <c r="AH15" s="620"/>
      <c r="AI15" s="620"/>
    </row>
    <row r="16" spans="1:36" ht="12.75" customHeight="1">
      <c r="A16" s="618"/>
      <c r="B16" s="915" t="s">
        <v>610</v>
      </c>
      <c r="C16" s="915"/>
      <c r="D16" s="915"/>
      <c r="E16" s="916" t="s">
        <v>134</v>
      </c>
      <c r="F16" s="916"/>
      <c r="G16" s="916"/>
      <c r="H16" s="917" t="s">
        <v>602</v>
      </c>
      <c r="I16" s="917"/>
      <c r="J16" s="917" t="s">
        <v>602</v>
      </c>
      <c r="K16" s="917"/>
      <c r="L16" s="917" t="s">
        <v>602</v>
      </c>
      <c r="M16" s="917"/>
      <c r="N16" s="917"/>
      <c r="R16" s="628"/>
      <c r="S16" s="629"/>
      <c r="T16" s="620"/>
      <c r="U16" s="620"/>
      <c r="V16" s="620"/>
      <c r="W16" s="620"/>
      <c r="X16" s="620"/>
      <c r="Y16" s="620"/>
      <c r="Z16" s="620"/>
      <c r="AA16" s="620"/>
      <c r="AB16" s="620"/>
      <c r="AC16" s="620"/>
      <c r="AD16" s="620"/>
      <c r="AE16" s="620"/>
      <c r="AF16" s="620"/>
      <c r="AG16" s="620"/>
      <c r="AH16" s="620"/>
      <c r="AI16" s="412"/>
    </row>
    <row r="17" spans="1:35">
      <c r="A17" s="618"/>
      <c r="B17" s="915" t="s">
        <v>630</v>
      </c>
      <c r="C17" s="915"/>
      <c r="D17" s="915"/>
      <c r="E17" s="916" t="s">
        <v>134</v>
      </c>
      <c r="F17" s="916"/>
      <c r="G17" s="916"/>
      <c r="H17" s="917" t="s">
        <v>601</v>
      </c>
      <c r="I17" s="917"/>
      <c r="J17" s="917" t="s">
        <v>602</v>
      </c>
      <c r="K17" s="917"/>
      <c r="L17" s="917" t="s">
        <v>602</v>
      </c>
      <c r="M17" s="917"/>
      <c r="N17" s="917"/>
      <c r="R17" s="628"/>
      <c r="S17" s="629"/>
      <c r="T17" s="620"/>
      <c r="U17" s="620"/>
      <c r="V17" s="620"/>
      <c r="W17" s="620"/>
      <c r="X17" s="620"/>
      <c r="Y17" s="620"/>
      <c r="Z17" s="620"/>
      <c r="AA17" s="620"/>
      <c r="AB17" s="620"/>
      <c r="AC17" s="620"/>
      <c r="AD17" s="620"/>
      <c r="AE17" s="620"/>
      <c r="AF17" s="620"/>
      <c r="AG17" s="620"/>
      <c r="AH17" s="620"/>
      <c r="AI17" s="620"/>
    </row>
    <row r="18" spans="1:35">
      <c r="A18" s="618"/>
      <c r="B18" s="915" t="s">
        <v>612</v>
      </c>
      <c r="C18" s="915"/>
      <c r="D18" s="915"/>
      <c r="E18" s="916" t="s">
        <v>134</v>
      </c>
      <c r="F18" s="916"/>
      <c r="G18" s="916"/>
      <c r="H18" s="917" t="s">
        <v>602</v>
      </c>
      <c r="I18" s="917"/>
      <c r="J18" s="917" t="s">
        <v>602</v>
      </c>
      <c r="K18" s="917"/>
      <c r="L18" s="917" t="s">
        <v>602</v>
      </c>
      <c r="M18" s="917"/>
      <c r="N18" s="917"/>
      <c r="R18" s="628"/>
      <c r="S18" s="629"/>
      <c r="T18" s="620"/>
      <c r="U18" s="620"/>
      <c r="V18" s="620"/>
      <c r="W18" s="620"/>
      <c r="X18" s="620"/>
      <c r="Y18" s="620"/>
      <c r="Z18" s="620"/>
      <c r="AA18" s="620"/>
      <c r="AB18" s="620"/>
      <c r="AC18" s="620"/>
      <c r="AD18" s="620"/>
      <c r="AE18" s="620"/>
      <c r="AF18" s="620"/>
      <c r="AG18" s="620"/>
      <c r="AH18" s="620"/>
      <c r="AI18" s="412"/>
    </row>
    <row r="19" spans="1:35">
      <c r="A19" s="618"/>
      <c r="B19" s="918" t="s">
        <v>631</v>
      </c>
      <c r="C19" s="918"/>
      <c r="D19" s="918"/>
      <c r="E19" s="916" t="s">
        <v>134</v>
      </c>
      <c r="F19" s="916"/>
      <c r="G19" s="916"/>
      <c r="H19" s="917" t="s">
        <v>601</v>
      </c>
      <c r="I19" s="917"/>
      <c r="J19" s="917" t="s">
        <v>602</v>
      </c>
      <c r="K19" s="917"/>
      <c r="L19" s="917" t="s">
        <v>601</v>
      </c>
      <c r="M19" s="917"/>
      <c r="N19" s="917"/>
      <c r="R19" s="628"/>
      <c r="S19" s="629"/>
      <c r="T19" s="620"/>
      <c r="U19" s="620"/>
      <c r="V19" s="620"/>
      <c r="W19" s="620"/>
      <c r="X19" s="620"/>
      <c r="Y19" s="620"/>
      <c r="Z19" s="620"/>
      <c r="AA19" s="620"/>
      <c r="AB19" s="620"/>
      <c r="AC19" s="620"/>
      <c r="AD19" s="620"/>
      <c r="AE19" s="620"/>
      <c r="AF19" s="620"/>
      <c r="AG19" s="620"/>
      <c r="AH19" s="620"/>
      <c r="AI19" s="620"/>
    </row>
    <row r="20" spans="1:35">
      <c r="A20" s="618"/>
      <c r="B20" s="897" t="s">
        <v>614</v>
      </c>
      <c r="C20" s="897"/>
      <c r="D20" s="897"/>
      <c r="E20" s="898" t="s">
        <v>134</v>
      </c>
      <c r="F20" s="898"/>
      <c r="G20" s="898"/>
      <c r="H20" s="899" t="s">
        <v>602</v>
      </c>
      <c r="I20" s="899"/>
      <c r="J20" s="899" t="s">
        <v>601</v>
      </c>
      <c r="K20" s="899"/>
      <c r="L20" s="899" t="s">
        <v>601</v>
      </c>
      <c r="M20" s="899"/>
      <c r="N20" s="899"/>
      <c r="R20" s="628"/>
      <c r="S20" s="629"/>
      <c r="T20" s="620"/>
      <c r="U20" s="620"/>
      <c r="V20" s="620"/>
      <c r="W20" s="620"/>
      <c r="X20" s="620"/>
      <c r="Y20" s="620"/>
      <c r="Z20" s="620"/>
      <c r="AA20" s="620"/>
      <c r="AB20" s="620"/>
      <c r="AC20" s="620"/>
      <c r="AD20" s="620"/>
      <c r="AE20" s="620"/>
      <c r="AF20" s="620"/>
      <c r="AG20" s="620"/>
      <c r="AH20" s="620"/>
      <c r="AI20" s="620"/>
    </row>
    <row r="21" spans="1:35">
      <c r="A21" s="618"/>
      <c r="B21" s="915" t="s">
        <v>632</v>
      </c>
      <c r="C21" s="915"/>
      <c r="D21" s="915"/>
      <c r="E21" s="916" t="s">
        <v>134</v>
      </c>
      <c r="F21" s="916"/>
      <c r="G21" s="916"/>
      <c r="H21" s="917" t="s">
        <v>601</v>
      </c>
      <c r="I21" s="917"/>
      <c r="J21" s="917" t="s">
        <v>602</v>
      </c>
      <c r="K21" s="917"/>
      <c r="L21" s="917" t="s">
        <v>602</v>
      </c>
      <c r="M21" s="917"/>
      <c r="N21" s="917"/>
      <c r="R21" s="628"/>
      <c r="S21" s="629"/>
      <c r="T21" s="620"/>
      <c r="U21" s="620"/>
      <c r="V21" s="620"/>
      <c r="W21" s="620"/>
      <c r="X21" s="620"/>
      <c r="Y21" s="620"/>
      <c r="Z21" s="620"/>
      <c r="AA21" s="620"/>
      <c r="AB21" s="620"/>
      <c r="AC21" s="620"/>
      <c r="AD21" s="620"/>
      <c r="AE21" s="620"/>
      <c r="AF21" s="620"/>
      <c r="AG21" s="620"/>
      <c r="AH21" s="620"/>
      <c r="AI21" s="620"/>
    </row>
    <row r="22" spans="1:35" ht="24.75" customHeight="1">
      <c r="A22" s="618"/>
      <c r="B22" s="902" t="s">
        <v>621</v>
      </c>
      <c r="C22" s="902"/>
      <c r="D22" s="902"/>
      <c r="E22" s="898" t="s">
        <v>134</v>
      </c>
      <c r="F22" s="898"/>
      <c r="G22" s="898"/>
      <c r="H22" s="899" t="s">
        <v>602</v>
      </c>
      <c r="I22" s="899"/>
      <c r="J22" s="862" t="s">
        <v>601</v>
      </c>
      <c r="K22" s="862"/>
      <c r="L22" s="899" t="s">
        <v>602</v>
      </c>
      <c r="M22" s="899"/>
      <c r="N22" s="899"/>
      <c r="R22" s="628"/>
      <c r="S22" s="629"/>
      <c r="T22" s="620"/>
      <c r="U22" s="620"/>
      <c r="V22" s="620"/>
      <c r="W22" s="620"/>
      <c r="X22" s="620"/>
      <c r="Y22" s="620"/>
      <c r="Z22" s="620"/>
      <c r="AA22" s="620"/>
      <c r="AB22" s="620"/>
      <c r="AC22" s="620"/>
      <c r="AD22" s="620"/>
      <c r="AE22" s="620"/>
      <c r="AF22" s="620"/>
      <c r="AG22" s="620"/>
      <c r="AH22" s="620"/>
      <c r="AI22" s="620"/>
    </row>
    <row r="23" spans="1:35">
      <c r="A23" s="618"/>
      <c r="C23" s="631"/>
      <c r="D23" s="631"/>
      <c r="N23" s="619"/>
      <c r="R23" s="628"/>
      <c r="S23" s="629"/>
      <c r="T23" s="620"/>
      <c r="U23" s="620"/>
      <c r="V23" s="620"/>
      <c r="W23" s="620"/>
      <c r="X23" s="620"/>
      <c r="Y23" s="620"/>
      <c r="Z23" s="620"/>
      <c r="AA23" s="620"/>
      <c r="AB23" s="620"/>
      <c r="AC23" s="620"/>
      <c r="AD23" s="620"/>
      <c r="AE23" s="620"/>
      <c r="AF23" s="620"/>
      <c r="AG23" s="620"/>
      <c r="AH23" s="620"/>
      <c r="AI23" s="620"/>
    </row>
    <row r="24" spans="1:35" ht="12.75" customHeight="1">
      <c r="A24" s="618"/>
      <c r="B24" s="919" t="s">
        <v>622</v>
      </c>
      <c r="C24" s="919"/>
      <c r="D24" s="919"/>
      <c r="E24" s="919" t="str">
        <f>IF(COUNTIF($E$12:$G$22,"No")=0,"Compliance shown","No compliance shown")</f>
        <v>No compliance shown</v>
      </c>
      <c r="F24" s="919"/>
      <c r="G24" s="919"/>
      <c r="N24" s="619"/>
      <c r="R24" s="632"/>
      <c r="S24" s="633"/>
      <c r="T24" s="620"/>
      <c r="U24" s="620"/>
      <c r="V24" s="620"/>
      <c r="W24" s="620"/>
      <c r="X24" s="620"/>
      <c r="Y24" s="620"/>
      <c r="Z24" s="620"/>
      <c r="AA24" s="620"/>
      <c r="AB24" s="620"/>
      <c r="AC24" s="620"/>
      <c r="AD24" s="620"/>
      <c r="AE24" s="620"/>
      <c r="AF24" s="620"/>
      <c r="AG24" s="620"/>
      <c r="AH24" s="620"/>
      <c r="AI24" s="620"/>
    </row>
    <row r="25" spans="1:35">
      <c r="A25" s="618"/>
      <c r="B25" s="919"/>
      <c r="C25" s="919"/>
      <c r="D25" s="919"/>
      <c r="E25" s="919"/>
      <c r="F25" s="919"/>
      <c r="G25" s="919"/>
      <c r="H25" s="634"/>
      <c r="I25" s="634"/>
      <c r="J25" s="634"/>
      <c r="K25" s="634"/>
      <c r="L25" s="634"/>
      <c r="M25" s="634"/>
      <c r="N25" s="635"/>
      <c r="R25" s="632"/>
      <c r="S25" s="633"/>
      <c r="T25" s="620"/>
      <c r="U25" s="620"/>
      <c r="V25" s="620"/>
      <c r="W25" s="620"/>
      <c r="X25" s="620"/>
      <c r="Y25" s="620"/>
      <c r="Z25" s="620"/>
      <c r="AA25" s="620"/>
      <c r="AB25" s="620"/>
      <c r="AC25" s="620"/>
      <c r="AD25" s="620"/>
      <c r="AE25" s="620"/>
      <c r="AF25" s="620"/>
      <c r="AG25" s="620"/>
      <c r="AH25" s="620"/>
      <c r="AI25" s="620"/>
    </row>
    <row r="26" spans="1:35">
      <c r="A26" s="626"/>
      <c r="B26" s="627"/>
      <c r="C26" s="627"/>
      <c r="D26" s="627"/>
      <c r="H26" s="909"/>
      <c r="I26" s="909"/>
      <c r="J26" s="611" t="str">
        <f>IF(H9="other","Proof of Equivalency Required","")</f>
        <v/>
      </c>
      <c r="K26" s="627"/>
      <c r="L26" s="627"/>
      <c r="M26" s="627"/>
      <c r="N26" s="627"/>
      <c r="O26" s="627"/>
      <c r="P26" s="611"/>
      <c r="Q26" s="611"/>
      <c r="R26" s="632"/>
      <c r="S26" s="633"/>
      <c r="T26" s="620"/>
      <c r="U26" s="620"/>
      <c r="V26" s="620"/>
      <c r="W26" s="620"/>
      <c r="X26" s="620"/>
      <c r="Y26" s="620"/>
      <c r="Z26" s="620"/>
      <c r="AA26" s="620"/>
      <c r="AB26" s="620"/>
      <c r="AC26" s="620"/>
      <c r="AD26" s="620"/>
      <c r="AE26" s="620"/>
      <c r="AF26" s="620"/>
      <c r="AG26" s="620"/>
      <c r="AH26" s="620"/>
      <c r="AI26" s="620"/>
    </row>
    <row r="27" spans="1:35" ht="12.75" customHeight="1">
      <c r="A27" s="626"/>
      <c r="B27" s="920" t="s">
        <v>582</v>
      </c>
      <c r="C27" s="920"/>
      <c r="D27" s="920"/>
      <c r="E27" s="920"/>
      <c r="F27" s="920"/>
      <c r="G27" s="920"/>
      <c r="H27" s="921" t="s">
        <v>583</v>
      </c>
      <c r="I27" s="921"/>
      <c r="J27" s="636" t="str">
        <f t="shared" ref="J27:J36" si="0">IF(H27="N/A","",IF(H27="0-8","2","3"))</f>
        <v>2</v>
      </c>
      <c r="K27" s="637" t="str">
        <f t="shared" ref="K27:K36" si="1">IF(NOT(H27="N/A"),"M6 fasteners required between vert. walls","")</f>
        <v>M6 fasteners required between vert. walls</v>
      </c>
      <c r="L27" s="637"/>
      <c r="M27" s="637"/>
      <c r="N27" s="637"/>
      <c r="O27" s="637"/>
      <c r="P27" s="637"/>
      <c r="Q27" s="638"/>
      <c r="R27" s="632"/>
      <c r="S27" s="639"/>
      <c r="T27" s="620"/>
      <c r="U27" s="620"/>
      <c r="V27" s="620"/>
      <c r="W27" s="620"/>
      <c r="X27" s="620"/>
      <c r="Y27" s="620"/>
      <c r="Z27" s="620"/>
      <c r="AA27" s="620"/>
      <c r="AB27" s="620"/>
      <c r="AC27" s="620"/>
      <c r="AD27" s="620"/>
      <c r="AE27" s="620"/>
      <c r="AF27" s="620"/>
      <c r="AG27" s="620"/>
      <c r="AH27" s="620"/>
      <c r="AI27" s="412"/>
    </row>
    <row r="28" spans="1:35" ht="12.75" customHeight="1">
      <c r="A28" s="626"/>
      <c r="B28" s="922" t="s">
        <v>584</v>
      </c>
      <c r="C28" s="922"/>
      <c r="D28" s="922"/>
      <c r="E28" s="922"/>
      <c r="F28" s="922"/>
      <c r="G28" s="922"/>
      <c r="H28" s="921" t="s">
        <v>583</v>
      </c>
      <c r="I28" s="921"/>
      <c r="J28" s="640" t="str">
        <f t="shared" si="0"/>
        <v>2</v>
      </c>
      <c r="K28" s="611" t="str">
        <f t="shared" si="1"/>
        <v>M6 fasteners required between vert. walls</v>
      </c>
      <c r="L28" s="611"/>
      <c r="M28" s="611"/>
      <c r="N28" s="611"/>
      <c r="O28" s="611"/>
      <c r="P28" s="611"/>
      <c r="Q28" s="632"/>
      <c r="R28" s="632"/>
      <c r="S28" s="639"/>
      <c r="T28" s="620"/>
      <c r="U28" s="620"/>
      <c r="V28" s="620"/>
      <c r="W28" s="620"/>
      <c r="X28" s="620"/>
      <c r="Y28" s="620"/>
      <c r="Z28" s="620"/>
      <c r="AA28" s="620"/>
      <c r="AB28" s="620"/>
      <c r="AC28" s="620"/>
      <c r="AD28" s="620"/>
      <c r="AE28" s="620"/>
      <c r="AF28" s="620"/>
      <c r="AG28" s="620"/>
      <c r="AH28" s="620"/>
      <c r="AI28" s="412"/>
    </row>
    <row r="29" spans="1:35" ht="12.75" customHeight="1">
      <c r="A29" s="626"/>
      <c r="B29" s="922" t="s">
        <v>585</v>
      </c>
      <c r="C29" s="922"/>
      <c r="D29" s="922"/>
      <c r="E29" s="922"/>
      <c r="F29" s="922"/>
      <c r="G29" s="922"/>
      <c r="H29" s="921" t="s">
        <v>583</v>
      </c>
      <c r="I29" s="921"/>
      <c r="J29" s="640" t="str">
        <f t="shared" si="0"/>
        <v>2</v>
      </c>
      <c r="K29" s="611" t="str">
        <f t="shared" si="1"/>
        <v>M6 fasteners required between vert. walls</v>
      </c>
      <c r="L29" s="611"/>
      <c r="M29" s="611"/>
      <c r="N29" s="611"/>
      <c r="O29" s="611"/>
      <c r="P29" s="611"/>
      <c r="Q29" s="632"/>
      <c r="R29" s="632"/>
      <c r="S29" s="639"/>
      <c r="T29" s="620"/>
      <c r="U29" s="620"/>
      <c r="V29" s="620"/>
      <c r="W29" s="620"/>
      <c r="X29" s="620"/>
      <c r="Y29" s="620"/>
      <c r="Z29" s="620"/>
      <c r="AA29" s="620"/>
      <c r="AB29" s="620"/>
      <c r="AC29" s="620"/>
      <c r="AD29" s="620"/>
      <c r="AE29" s="620"/>
      <c r="AF29" s="620"/>
      <c r="AG29" s="620"/>
      <c r="AH29" s="620"/>
      <c r="AI29" s="412"/>
    </row>
    <row r="30" spans="1:35" ht="12.75" customHeight="1">
      <c r="A30" s="626"/>
      <c r="B30" s="922" t="s">
        <v>586</v>
      </c>
      <c r="C30" s="922"/>
      <c r="D30" s="922"/>
      <c r="E30" s="922"/>
      <c r="F30" s="922"/>
      <c r="G30" s="922"/>
      <c r="H30" s="921" t="s">
        <v>583</v>
      </c>
      <c r="I30" s="921"/>
      <c r="J30" s="640" t="str">
        <f t="shared" si="0"/>
        <v>2</v>
      </c>
      <c r="K30" s="611" t="str">
        <f t="shared" si="1"/>
        <v>M6 fasteners required between vert. walls</v>
      </c>
      <c r="L30" s="611"/>
      <c r="M30" s="611"/>
      <c r="N30" s="611"/>
      <c r="O30" s="611"/>
      <c r="P30" s="611"/>
      <c r="Q30" s="632"/>
      <c r="R30" s="632"/>
      <c r="S30" s="639"/>
      <c r="T30" s="620"/>
      <c r="U30" s="620"/>
      <c r="V30" s="620"/>
      <c r="W30" s="620"/>
      <c r="X30" s="620"/>
      <c r="Y30" s="620"/>
      <c r="Z30" s="620"/>
      <c r="AA30" s="620"/>
      <c r="AB30" s="620"/>
      <c r="AC30" s="620"/>
      <c r="AD30" s="620"/>
      <c r="AE30" s="620"/>
      <c r="AF30" s="620"/>
      <c r="AG30" s="620"/>
      <c r="AH30" s="620"/>
      <c r="AI30" s="412"/>
    </row>
    <row r="31" spans="1:35" ht="12.75" customHeight="1">
      <c r="A31" s="626"/>
      <c r="B31" s="922" t="s">
        <v>587</v>
      </c>
      <c r="C31" s="922"/>
      <c r="D31" s="922"/>
      <c r="E31" s="922"/>
      <c r="F31" s="922"/>
      <c r="G31" s="922"/>
      <c r="H31" s="921" t="s">
        <v>583</v>
      </c>
      <c r="I31" s="921"/>
      <c r="J31" s="640" t="str">
        <f t="shared" si="0"/>
        <v>2</v>
      </c>
      <c r="K31" s="611" t="str">
        <f t="shared" si="1"/>
        <v>M6 fasteners required between vert. walls</v>
      </c>
      <c r="L31" s="611"/>
      <c r="M31" s="611"/>
      <c r="N31" s="611"/>
      <c r="O31" s="611"/>
      <c r="P31" s="611"/>
      <c r="Q31" s="632"/>
      <c r="R31" s="632"/>
      <c r="S31" s="639"/>
      <c r="T31" s="620"/>
      <c r="U31" s="620"/>
      <c r="V31" s="620"/>
      <c r="W31" s="620"/>
      <c r="X31" s="620"/>
      <c r="Y31" s="620"/>
      <c r="Z31" s="620"/>
      <c r="AA31" s="620"/>
      <c r="AB31" s="620"/>
      <c r="AC31" s="620"/>
      <c r="AD31" s="620"/>
      <c r="AE31" s="620"/>
      <c r="AF31" s="620"/>
      <c r="AG31" s="620"/>
      <c r="AH31" s="620"/>
      <c r="AI31" s="412"/>
    </row>
    <row r="32" spans="1:35" ht="12.75" customHeight="1">
      <c r="A32" s="626"/>
      <c r="B32" s="922" t="s">
        <v>588</v>
      </c>
      <c r="C32" s="922"/>
      <c r="D32" s="922"/>
      <c r="E32" s="922"/>
      <c r="F32" s="922"/>
      <c r="G32" s="922"/>
      <c r="H32" s="923" t="s">
        <v>583</v>
      </c>
      <c r="I32" s="923"/>
      <c r="J32" s="640" t="str">
        <f t="shared" si="0"/>
        <v>2</v>
      </c>
      <c r="K32" s="611" t="str">
        <f t="shared" si="1"/>
        <v>M6 fasteners required between vert. walls</v>
      </c>
      <c r="L32" s="611"/>
      <c r="M32" s="611"/>
      <c r="N32" s="611"/>
      <c r="O32" s="611"/>
      <c r="P32" s="611"/>
      <c r="Q32" s="632"/>
      <c r="R32" s="632"/>
      <c r="S32" s="639"/>
      <c r="T32" s="620"/>
      <c r="U32" s="620"/>
      <c r="V32" s="620"/>
      <c r="W32" s="620"/>
      <c r="X32" s="620"/>
      <c r="Y32" s="620"/>
      <c r="Z32" s="620"/>
      <c r="AA32" s="620"/>
      <c r="AB32" s="620"/>
      <c r="AC32" s="620"/>
      <c r="AD32" s="620"/>
      <c r="AE32" s="620"/>
      <c r="AF32" s="620"/>
      <c r="AG32" s="620"/>
      <c r="AH32" s="620"/>
      <c r="AI32" s="412"/>
    </row>
    <row r="33" spans="1:35" ht="12.75" customHeight="1">
      <c r="A33" s="626"/>
      <c r="B33" s="922" t="s">
        <v>589</v>
      </c>
      <c r="C33" s="922"/>
      <c r="D33" s="922"/>
      <c r="E33" s="922"/>
      <c r="F33" s="922"/>
      <c r="G33" s="922"/>
      <c r="H33" s="923" t="s">
        <v>123</v>
      </c>
      <c r="I33" s="923"/>
      <c r="J33" s="640" t="str">
        <f t="shared" si="0"/>
        <v/>
      </c>
      <c r="K33" s="611" t="str">
        <f t="shared" si="1"/>
        <v/>
      </c>
      <c r="L33" s="611"/>
      <c r="M33" s="611"/>
      <c r="N33" s="611"/>
      <c r="O33" s="611"/>
      <c r="P33" s="611"/>
      <c r="Q33" s="632"/>
      <c r="R33" s="632"/>
      <c r="S33" s="639"/>
      <c r="T33" s="620"/>
      <c r="U33" s="620"/>
      <c r="V33" s="620"/>
      <c r="W33" s="620"/>
      <c r="X33" s="620"/>
      <c r="Y33" s="620"/>
      <c r="Z33" s="620"/>
      <c r="AA33" s="620"/>
      <c r="AB33" s="620"/>
      <c r="AC33" s="620"/>
      <c r="AD33" s="620"/>
      <c r="AE33" s="620"/>
      <c r="AF33" s="620"/>
      <c r="AG33" s="620"/>
      <c r="AH33" s="620"/>
      <c r="AI33" s="412"/>
    </row>
    <row r="34" spans="1:35" ht="12.75" customHeight="1">
      <c r="A34" s="626"/>
      <c r="B34" s="922" t="s">
        <v>590</v>
      </c>
      <c r="C34" s="922"/>
      <c r="D34" s="922"/>
      <c r="E34" s="922"/>
      <c r="F34" s="922"/>
      <c r="G34" s="922"/>
      <c r="H34" s="923" t="s">
        <v>123</v>
      </c>
      <c r="I34" s="923"/>
      <c r="J34" s="640" t="str">
        <f t="shared" si="0"/>
        <v/>
      </c>
      <c r="K34" s="611" t="str">
        <f t="shared" si="1"/>
        <v/>
      </c>
      <c r="L34" s="611"/>
      <c r="M34" s="611"/>
      <c r="N34" s="611"/>
      <c r="O34" s="611"/>
      <c r="P34" s="611"/>
      <c r="Q34" s="632"/>
      <c r="R34" s="632"/>
      <c r="S34" s="639"/>
      <c r="T34" s="620"/>
      <c r="U34" s="620"/>
      <c r="V34" s="620"/>
      <c r="W34" s="620"/>
      <c r="X34" s="620"/>
      <c r="Y34" s="620"/>
      <c r="Z34" s="620"/>
      <c r="AA34" s="620"/>
      <c r="AB34" s="620"/>
      <c r="AC34" s="620"/>
      <c r="AD34" s="620"/>
      <c r="AE34" s="620"/>
      <c r="AF34" s="620"/>
      <c r="AG34" s="620"/>
      <c r="AH34" s="620"/>
      <c r="AI34" s="412"/>
    </row>
    <row r="35" spans="1:35" ht="12.75" customHeight="1">
      <c r="A35" s="626"/>
      <c r="B35" s="922" t="s">
        <v>591</v>
      </c>
      <c r="C35" s="922"/>
      <c r="D35" s="922"/>
      <c r="E35" s="922"/>
      <c r="F35" s="922"/>
      <c r="G35" s="922"/>
      <c r="H35" s="923" t="s">
        <v>123</v>
      </c>
      <c r="I35" s="923"/>
      <c r="J35" s="640" t="str">
        <f t="shared" si="0"/>
        <v/>
      </c>
      <c r="K35" s="611" t="str">
        <f t="shared" si="1"/>
        <v/>
      </c>
      <c r="L35" s="611"/>
      <c r="M35" s="611"/>
      <c r="N35" s="611"/>
      <c r="O35" s="611"/>
      <c r="P35" s="611"/>
      <c r="Q35" s="632"/>
      <c r="R35" s="632"/>
      <c r="S35" s="639"/>
      <c r="T35" s="620"/>
      <c r="U35" s="620"/>
      <c r="V35" s="620"/>
      <c r="W35" s="620"/>
      <c r="X35" s="620"/>
      <c r="Y35" s="620"/>
      <c r="Z35" s="620"/>
      <c r="AA35" s="620"/>
      <c r="AB35" s="620"/>
      <c r="AC35" s="620"/>
      <c r="AD35" s="620"/>
      <c r="AE35" s="620"/>
      <c r="AF35" s="620"/>
      <c r="AG35" s="620"/>
      <c r="AH35" s="620"/>
      <c r="AI35" s="412"/>
    </row>
    <row r="36" spans="1:35" ht="12.75" customHeight="1">
      <c r="A36" s="626"/>
      <c r="B36" s="924" t="s">
        <v>592</v>
      </c>
      <c r="C36" s="924"/>
      <c r="D36" s="924"/>
      <c r="E36" s="924"/>
      <c r="F36" s="924"/>
      <c r="G36" s="924"/>
      <c r="H36" s="923" t="s">
        <v>123</v>
      </c>
      <c r="I36" s="923"/>
      <c r="J36" s="641" t="str">
        <f t="shared" si="0"/>
        <v/>
      </c>
      <c r="K36" s="642" t="str">
        <f t="shared" si="1"/>
        <v/>
      </c>
      <c r="L36" s="642"/>
      <c r="M36" s="642"/>
      <c r="N36" s="642"/>
      <c r="O36" s="642"/>
      <c r="P36" s="642"/>
      <c r="Q36" s="643"/>
      <c r="R36" s="632"/>
      <c r="S36" s="639"/>
      <c r="T36" s="620"/>
      <c r="U36" s="620"/>
      <c r="V36" s="620"/>
      <c r="W36" s="620"/>
      <c r="X36" s="620"/>
      <c r="Y36" s="620"/>
      <c r="Z36" s="620"/>
      <c r="AA36" s="620"/>
      <c r="AB36" s="620"/>
      <c r="AC36" s="620"/>
      <c r="AD36" s="620"/>
      <c r="AE36" s="620"/>
      <c r="AF36" s="620"/>
      <c r="AG36" s="620"/>
      <c r="AH36" s="620"/>
      <c r="AI36" s="412"/>
    </row>
    <row r="37" spans="1:35">
      <c r="A37" s="611"/>
      <c r="B37" s="611"/>
      <c r="C37" s="611"/>
      <c r="D37" s="611"/>
      <c r="E37" s="611"/>
      <c r="F37" s="611"/>
      <c r="G37" s="611"/>
      <c r="H37" s="611"/>
      <c r="I37" s="611"/>
      <c r="J37" s="611"/>
      <c r="K37" s="611"/>
      <c r="L37" s="611"/>
      <c r="M37" s="611"/>
      <c r="N37" s="611"/>
      <c r="O37" s="611"/>
      <c r="P37" s="611"/>
      <c r="Q37" s="611"/>
      <c r="R37" s="632"/>
      <c r="S37" s="639"/>
      <c r="T37" s="412"/>
      <c r="U37" s="412"/>
      <c r="V37" s="412"/>
      <c r="W37" s="412"/>
      <c r="X37" s="412"/>
      <c r="Y37" s="412"/>
      <c r="Z37" s="412"/>
      <c r="AA37" s="412"/>
      <c r="AB37" s="412"/>
      <c r="AC37" s="412"/>
      <c r="AD37" s="412"/>
      <c r="AE37" s="412"/>
      <c r="AF37" s="412"/>
      <c r="AG37" s="412"/>
      <c r="AH37" s="412"/>
      <c r="AI37" s="412"/>
    </row>
    <row r="38" spans="1:35">
      <c r="A38" s="611"/>
      <c r="B38" s="611" t="s">
        <v>623</v>
      </c>
      <c r="C38" s="611"/>
      <c r="D38" s="611"/>
      <c r="E38" s="611"/>
      <c r="F38" s="611"/>
      <c r="G38" s="611"/>
      <c r="H38" s="611"/>
      <c r="I38" s="611"/>
      <c r="J38" s="611"/>
      <c r="K38" s="611"/>
      <c r="L38" s="611"/>
      <c r="M38" s="611"/>
      <c r="N38" s="611"/>
      <c r="O38" s="611"/>
      <c r="P38" s="611"/>
      <c r="Q38" s="611"/>
      <c r="R38" s="632"/>
      <c r="S38" s="639"/>
      <c r="T38" s="412"/>
      <c r="U38" s="412"/>
      <c r="V38" s="412"/>
      <c r="W38" s="412"/>
      <c r="X38" s="412"/>
      <c r="Y38" s="412"/>
      <c r="Z38" s="412"/>
      <c r="AA38" s="412"/>
      <c r="AB38" s="412"/>
      <c r="AC38" s="412"/>
      <c r="AD38" s="412"/>
      <c r="AE38" s="412"/>
      <c r="AF38" s="412"/>
      <c r="AG38" s="412"/>
      <c r="AH38" s="412"/>
      <c r="AI38" s="412"/>
    </row>
    <row r="39" spans="1:35">
      <c r="A39" s="611"/>
      <c r="B39" s="611"/>
      <c r="C39" s="611"/>
      <c r="D39" s="611"/>
      <c r="E39" s="611"/>
      <c r="F39" s="611"/>
      <c r="G39" s="611"/>
      <c r="H39" s="611"/>
      <c r="I39" s="611"/>
      <c r="J39" s="611"/>
      <c r="K39" s="611"/>
      <c r="L39" s="611"/>
      <c r="M39" s="611"/>
      <c r="N39" s="611"/>
      <c r="O39" s="611"/>
      <c r="P39" s="611"/>
      <c r="Q39" s="611"/>
      <c r="R39" s="632"/>
      <c r="S39" s="639"/>
      <c r="T39" s="412"/>
      <c r="U39" s="412"/>
      <c r="V39" s="412"/>
      <c r="W39" s="412"/>
      <c r="X39" s="412"/>
      <c r="Y39" s="412"/>
      <c r="Z39" s="412"/>
      <c r="AA39" s="412"/>
      <c r="AB39" s="412"/>
      <c r="AC39" s="412"/>
      <c r="AD39" s="412"/>
      <c r="AE39" s="412"/>
      <c r="AF39" s="412"/>
      <c r="AG39" s="412"/>
      <c r="AH39" s="412"/>
      <c r="AI39" s="412"/>
    </row>
    <row r="40" spans="1:35">
      <c r="A40" s="611"/>
      <c r="B40" s="391" t="s">
        <v>633</v>
      </c>
      <c r="C40" s="611"/>
      <c r="D40" s="611"/>
      <c r="E40" s="611"/>
      <c r="F40" s="611"/>
      <c r="G40" s="611"/>
      <c r="H40" s="611"/>
      <c r="I40" s="611"/>
      <c r="J40" s="611"/>
      <c r="K40" s="611"/>
      <c r="L40" s="611"/>
      <c r="M40" s="611"/>
      <c r="N40" s="611"/>
      <c r="O40" s="611"/>
      <c r="P40" s="611"/>
      <c r="Q40" s="611"/>
      <c r="R40" s="632"/>
      <c r="S40" s="639"/>
      <c r="T40" s="412"/>
      <c r="U40" s="412"/>
      <c r="V40" s="412"/>
      <c r="W40" s="412"/>
      <c r="X40" s="412"/>
      <c r="Y40" s="412"/>
      <c r="Z40" s="412"/>
      <c r="AA40" s="412"/>
      <c r="AB40" s="412"/>
      <c r="AC40" s="412"/>
      <c r="AD40" s="412"/>
      <c r="AE40" s="412"/>
      <c r="AF40" s="412"/>
      <c r="AG40" s="412"/>
      <c r="AH40" s="412"/>
      <c r="AI40" s="412"/>
    </row>
    <row r="41" spans="1:35">
      <c r="A41" s="644"/>
      <c r="B41" s="642"/>
      <c r="C41" s="642"/>
      <c r="D41" s="642"/>
      <c r="E41" s="642"/>
      <c r="F41" s="642"/>
      <c r="G41" s="642"/>
      <c r="H41" s="642"/>
      <c r="I41" s="642"/>
      <c r="J41" s="642"/>
      <c r="K41" s="642"/>
      <c r="L41" s="642"/>
      <c r="M41" s="642"/>
      <c r="N41" s="642"/>
      <c r="O41" s="642"/>
      <c r="P41" s="642"/>
      <c r="Q41" s="642"/>
      <c r="R41" s="643"/>
      <c r="S41" s="639"/>
      <c r="T41" s="412"/>
      <c r="U41" s="412"/>
      <c r="V41" s="412"/>
      <c r="W41" s="412"/>
      <c r="X41" s="412"/>
      <c r="Y41" s="412"/>
      <c r="Z41" s="412"/>
      <c r="AA41" s="412"/>
      <c r="AB41" s="412"/>
      <c r="AC41" s="412"/>
      <c r="AD41" s="412"/>
      <c r="AE41" s="412"/>
      <c r="AF41" s="412"/>
      <c r="AG41" s="412"/>
      <c r="AH41" s="412"/>
      <c r="AI41" s="412"/>
    </row>
    <row r="42" spans="1:35">
      <c r="A42" s="629"/>
      <c r="B42" s="639"/>
      <c r="C42" s="639"/>
      <c r="D42" s="639"/>
      <c r="E42" s="639"/>
      <c r="F42" s="639"/>
      <c r="G42" s="639"/>
      <c r="H42" s="639"/>
      <c r="I42" s="639"/>
      <c r="J42" s="639"/>
      <c r="K42" s="639"/>
      <c r="L42" s="639"/>
      <c r="M42" s="639"/>
      <c r="N42" s="639"/>
      <c r="O42" s="639"/>
      <c r="P42" s="639"/>
      <c r="Q42" s="639"/>
      <c r="R42" s="639"/>
      <c r="S42" s="639"/>
      <c r="T42" s="412"/>
      <c r="U42" s="412"/>
      <c r="V42" s="412"/>
      <c r="W42" s="412"/>
      <c r="X42" s="412"/>
      <c r="Y42" s="412"/>
      <c r="Z42" s="412"/>
      <c r="AA42" s="412"/>
      <c r="AB42" s="412"/>
      <c r="AC42" s="412"/>
      <c r="AD42" s="412"/>
      <c r="AE42" s="412"/>
      <c r="AF42" s="412"/>
      <c r="AG42" s="412"/>
      <c r="AH42" s="412"/>
      <c r="AI42" s="412"/>
    </row>
    <row r="43" spans="1:35">
      <c r="A43" s="645"/>
      <c r="B43" s="639"/>
      <c r="C43" s="639"/>
      <c r="D43" s="639"/>
      <c r="E43" s="639"/>
      <c r="F43" s="639"/>
      <c r="G43" s="639"/>
      <c r="H43" s="639"/>
      <c r="I43" s="639"/>
      <c r="J43" s="639"/>
      <c r="K43" s="639"/>
      <c r="L43" s="639"/>
      <c r="M43" s="639"/>
      <c r="N43" s="639"/>
      <c r="O43" s="639"/>
      <c r="P43" s="639"/>
      <c r="Q43" s="639"/>
      <c r="R43" s="639"/>
      <c r="S43" s="639"/>
      <c r="T43" s="412"/>
      <c r="U43" s="412"/>
      <c r="V43" s="412"/>
      <c r="W43" s="412"/>
      <c r="X43" s="412"/>
      <c r="Y43" s="412"/>
      <c r="Z43" s="412"/>
      <c r="AA43" s="412"/>
      <c r="AB43" s="412"/>
      <c r="AC43" s="412"/>
      <c r="AD43" s="412"/>
      <c r="AE43" s="412"/>
      <c r="AF43" s="412"/>
      <c r="AG43" s="412"/>
      <c r="AH43" s="412"/>
      <c r="AI43" s="412"/>
    </row>
    <row r="44" spans="1:35">
      <c r="A44" s="645"/>
      <c r="B44" s="639"/>
      <c r="C44" s="639"/>
      <c r="D44" s="639"/>
      <c r="E44" s="639"/>
      <c r="F44" s="639"/>
      <c r="G44" s="639"/>
      <c r="H44" s="639"/>
      <c r="I44" s="639"/>
      <c r="J44" s="639"/>
      <c r="K44" s="639"/>
      <c r="L44" s="639"/>
      <c r="M44" s="639"/>
      <c r="N44" s="639"/>
      <c r="O44" s="639"/>
      <c r="P44" s="639"/>
      <c r="Q44" s="639"/>
      <c r="R44" s="639"/>
      <c r="S44" s="639"/>
      <c r="T44" s="412"/>
      <c r="U44" s="412"/>
      <c r="V44" s="412"/>
      <c r="W44" s="412"/>
      <c r="X44" s="412"/>
      <c r="Y44" s="412"/>
      <c r="Z44" s="412"/>
      <c r="AA44" s="412"/>
      <c r="AB44" s="412"/>
      <c r="AC44" s="412"/>
      <c r="AD44" s="412"/>
      <c r="AE44" s="412"/>
      <c r="AF44" s="412"/>
      <c r="AG44" s="412"/>
      <c r="AH44" s="412"/>
      <c r="AI44" s="412"/>
    </row>
    <row r="45" spans="1:35">
      <c r="A45" s="645"/>
      <c r="B45" s="639"/>
      <c r="C45" s="639"/>
      <c r="D45" s="639"/>
      <c r="E45" s="639"/>
      <c r="F45" s="639"/>
      <c r="G45" s="639"/>
      <c r="H45" s="639"/>
      <c r="I45" s="639"/>
      <c r="J45" s="639"/>
      <c r="K45" s="639"/>
      <c r="L45" s="639"/>
      <c r="M45" s="639"/>
      <c r="N45" s="639"/>
      <c r="O45" s="639"/>
      <c r="P45" s="639"/>
      <c r="Q45" s="639"/>
      <c r="R45" s="639"/>
      <c r="S45" s="639"/>
      <c r="T45" s="412"/>
      <c r="U45" s="412"/>
      <c r="V45" s="412"/>
      <c r="W45" s="412"/>
      <c r="X45" s="412"/>
      <c r="Y45" s="412"/>
      <c r="Z45" s="412"/>
      <c r="AA45" s="412"/>
      <c r="AB45" s="412"/>
      <c r="AC45" s="412"/>
      <c r="AD45" s="412"/>
      <c r="AE45" s="412"/>
      <c r="AF45" s="412"/>
      <c r="AG45" s="412"/>
      <c r="AH45" s="412"/>
      <c r="AI45" s="412"/>
    </row>
    <row r="46" spans="1:35">
      <c r="A46" s="645"/>
      <c r="B46" s="639"/>
      <c r="C46" s="639"/>
      <c r="D46" s="639"/>
      <c r="E46" s="639"/>
      <c r="F46" s="639"/>
      <c r="G46" s="639"/>
      <c r="H46" s="639"/>
      <c r="I46" s="639"/>
      <c r="J46" s="639"/>
      <c r="K46" s="639"/>
      <c r="L46" s="639"/>
      <c r="M46" s="639"/>
      <c r="N46" s="639"/>
      <c r="O46" s="639"/>
      <c r="P46" s="639"/>
      <c r="Q46" s="639"/>
      <c r="R46" s="639"/>
      <c r="S46" s="639"/>
      <c r="T46" s="412"/>
      <c r="U46" s="412"/>
      <c r="V46" s="412"/>
      <c r="W46" s="412"/>
      <c r="X46" s="412"/>
      <c r="Y46" s="412"/>
      <c r="Z46" s="412"/>
      <c r="AA46" s="412"/>
      <c r="AB46" s="412"/>
      <c r="AC46" s="412"/>
      <c r="AD46" s="412"/>
      <c r="AE46" s="412"/>
      <c r="AF46" s="412"/>
      <c r="AG46" s="412"/>
      <c r="AH46" s="412"/>
      <c r="AI46" s="412"/>
    </row>
    <row r="47" spans="1:35">
      <c r="A47" s="645"/>
      <c r="B47" s="639"/>
      <c r="C47" s="639"/>
      <c r="D47" s="639"/>
      <c r="E47" s="639"/>
      <c r="F47" s="639"/>
      <c r="G47" s="639"/>
      <c r="H47" s="639"/>
      <c r="I47" s="639"/>
      <c r="J47" s="639"/>
      <c r="K47" s="639"/>
      <c r="L47" s="639"/>
      <c r="M47" s="639"/>
      <c r="N47" s="639"/>
      <c r="O47" s="639"/>
      <c r="P47" s="639"/>
      <c r="Q47" s="639"/>
      <c r="R47" s="639"/>
      <c r="S47" s="639"/>
      <c r="T47" s="412"/>
      <c r="U47" s="412"/>
      <c r="V47" s="412"/>
      <c r="W47" s="412"/>
      <c r="X47" s="412"/>
      <c r="Y47" s="412"/>
      <c r="Z47" s="412"/>
      <c r="AA47" s="412"/>
      <c r="AB47" s="412"/>
      <c r="AC47" s="412"/>
      <c r="AD47" s="412"/>
      <c r="AE47" s="412"/>
      <c r="AF47" s="412"/>
      <c r="AG47" s="412"/>
      <c r="AH47" s="412"/>
      <c r="AI47" s="412"/>
    </row>
    <row r="48" spans="1:35">
      <c r="A48" s="645"/>
      <c r="B48" s="639"/>
      <c r="C48" s="639"/>
      <c r="D48" s="639"/>
      <c r="E48" s="639"/>
      <c r="F48" s="639"/>
      <c r="G48" s="639"/>
      <c r="H48" s="639"/>
      <c r="I48" s="639"/>
      <c r="J48" s="639"/>
      <c r="K48" s="639"/>
      <c r="L48" s="639"/>
      <c r="M48" s="639"/>
      <c r="N48" s="639"/>
      <c r="O48" s="639"/>
      <c r="P48" s="639"/>
      <c r="Q48" s="639"/>
      <c r="R48" s="639"/>
      <c r="S48" s="639"/>
      <c r="T48" s="412"/>
      <c r="U48" s="412"/>
      <c r="V48" s="412"/>
      <c r="W48" s="412"/>
      <c r="X48" s="412"/>
      <c r="Y48" s="412"/>
      <c r="Z48" s="412"/>
      <c r="AA48" s="412"/>
      <c r="AB48" s="412"/>
      <c r="AC48" s="412"/>
      <c r="AD48" s="412"/>
      <c r="AE48" s="412"/>
      <c r="AF48" s="412"/>
      <c r="AG48" s="412"/>
      <c r="AH48" s="412"/>
      <c r="AI48" s="412"/>
    </row>
    <row r="49" spans="1:35">
      <c r="A49" s="645"/>
      <c r="B49" s="639"/>
      <c r="C49" s="639"/>
      <c r="D49" s="639"/>
      <c r="E49" s="639"/>
      <c r="F49" s="639"/>
      <c r="G49" s="639"/>
      <c r="H49" s="639"/>
      <c r="I49" s="639"/>
      <c r="J49" s="639"/>
      <c r="K49" s="639"/>
      <c r="L49" s="639"/>
      <c r="M49" s="639"/>
      <c r="N49" s="639"/>
      <c r="O49" s="639"/>
      <c r="P49" s="639"/>
      <c r="Q49" s="639"/>
      <c r="R49" s="639"/>
      <c r="S49" s="639"/>
      <c r="T49" s="412"/>
      <c r="U49" s="412"/>
      <c r="V49" s="412"/>
      <c r="W49" s="412"/>
      <c r="X49" s="412"/>
      <c r="Y49" s="412"/>
      <c r="Z49" s="412"/>
      <c r="AA49" s="412"/>
      <c r="AB49" s="412"/>
      <c r="AC49" s="412"/>
      <c r="AD49" s="412"/>
      <c r="AE49" s="412"/>
      <c r="AF49" s="412"/>
      <c r="AG49" s="412"/>
      <c r="AH49" s="412"/>
      <c r="AI49" s="412"/>
    </row>
    <row r="50" spans="1:35">
      <c r="A50" s="645"/>
      <c r="B50" s="639"/>
      <c r="C50" s="639"/>
      <c r="D50" s="639"/>
      <c r="E50" s="639"/>
      <c r="F50" s="639"/>
      <c r="G50" s="639"/>
      <c r="H50" s="639"/>
      <c r="I50" s="639"/>
      <c r="J50" s="639"/>
      <c r="K50" s="639"/>
      <c r="L50" s="639"/>
      <c r="M50" s="639"/>
      <c r="N50" s="639"/>
      <c r="O50" s="639"/>
      <c r="P50" s="639"/>
      <c r="Q50" s="639"/>
      <c r="R50" s="639"/>
      <c r="S50" s="639"/>
      <c r="T50" s="412"/>
      <c r="U50" s="412"/>
      <c r="V50" s="412"/>
      <c r="W50" s="412"/>
      <c r="X50" s="412"/>
      <c r="Y50" s="412"/>
      <c r="Z50" s="412"/>
      <c r="AA50" s="412"/>
      <c r="AB50" s="412"/>
      <c r="AC50" s="412"/>
      <c r="AD50" s="412"/>
      <c r="AE50" s="412"/>
      <c r="AF50" s="412"/>
      <c r="AG50" s="412"/>
      <c r="AH50" s="412"/>
      <c r="AI50" s="412"/>
    </row>
    <row r="51" spans="1:35">
      <c r="A51" s="645"/>
      <c r="B51" s="639"/>
      <c r="C51" s="639"/>
      <c r="D51" s="639"/>
      <c r="E51" s="639"/>
      <c r="F51" s="639"/>
      <c r="G51" s="639"/>
      <c r="H51" s="639"/>
      <c r="I51" s="639"/>
      <c r="J51" s="639"/>
      <c r="K51" s="639"/>
      <c r="L51" s="639"/>
      <c r="M51" s="639"/>
      <c r="N51" s="639"/>
      <c r="O51" s="639"/>
      <c r="P51" s="639"/>
      <c r="Q51" s="639"/>
      <c r="R51" s="639"/>
      <c r="S51" s="639"/>
      <c r="T51" s="412"/>
      <c r="U51" s="412"/>
      <c r="V51" s="412"/>
      <c r="W51" s="412"/>
      <c r="X51" s="412"/>
      <c r="Y51" s="412"/>
      <c r="Z51" s="412"/>
      <c r="AA51" s="412"/>
      <c r="AB51" s="412"/>
      <c r="AC51" s="412"/>
      <c r="AD51" s="412"/>
      <c r="AE51" s="412"/>
      <c r="AF51" s="412"/>
      <c r="AG51" s="412"/>
      <c r="AH51" s="412"/>
      <c r="AI51" s="412"/>
    </row>
    <row r="52" spans="1:35">
      <c r="A52" s="645"/>
      <c r="B52" s="639"/>
      <c r="C52" s="639"/>
      <c r="D52" s="639"/>
      <c r="E52" s="639"/>
      <c r="F52" s="639"/>
      <c r="G52" s="639"/>
      <c r="H52" s="639"/>
      <c r="I52" s="639"/>
      <c r="J52" s="639"/>
      <c r="K52" s="639"/>
      <c r="L52" s="639"/>
      <c r="M52" s="639"/>
      <c r="N52" s="639"/>
      <c r="O52" s="639"/>
      <c r="P52" s="639"/>
      <c r="Q52" s="639"/>
      <c r="R52" s="639"/>
      <c r="S52" s="639"/>
      <c r="T52" s="412"/>
      <c r="U52" s="412"/>
      <c r="V52" s="412"/>
      <c r="W52" s="412"/>
      <c r="X52" s="412"/>
      <c r="Y52" s="412"/>
      <c r="Z52" s="412"/>
      <c r="AA52" s="412"/>
      <c r="AB52" s="412"/>
      <c r="AC52" s="412"/>
      <c r="AD52" s="412"/>
      <c r="AE52" s="412"/>
      <c r="AF52" s="412"/>
      <c r="AG52" s="412"/>
      <c r="AH52" s="412"/>
      <c r="AI52" s="412"/>
    </row>
    <row r="53" spans="1:35">
      <c r="A53" s="645"/>
      <c r="B53" s="639"/>
      <c r="C53" s="639"/>
      <c r="D53" s="639"/>
      <c r="E53" s="639"/>
      <c r="F53" s="639"/>
      <c r="G53" s="639"/>
      <c r="H53" s="639"/>
      <c r="I53" s="639"/>
      <c r="J53" s="639"/>
      <c r="K53" s="639"/>
      <c r="L53" s="639"/>
      <c r="M53" s="639"/>
      <c r="N53" s="639"/>
      <c r="O53" s="639"/>
      <c r="P53" s="639"/>
      <c r="Q53" s="639"/>
      <c r="R53" s="639"/>
      <c r="S53" s="639"/>
      <c r="T53" s="412"/>
      <c r="U53" s="412"/>
      <c r="V53" s="412"/>
      <c r="W53" s="412"/>
      <c r="X53" s="412"/>
      <c r="Y53" s="412"/>
      <c r="Z53" s="412"/>
      <c r="AA53" s="412"/>
      <c r="AB53" s="412"/>
      <c r="AC53" s="412"/>
      <c r="AD53" s="412"/>
      <c r="AE53" s="412"/>
      <c r="AF53" s="412"/>
      <c r="AG53" s="412"/>
      <c r="AH53" s="412"/>
      <c r="AI53" s="412"/>
    </row>
    <row r="54" spans="1:35">
      <c r="A54" s="645"/>
      <c r="B54" s="639"/>
      <c r="C54" s="639"/>
      <c r="D54" s="639"/>
      <c r="E54" s="639"/>
      <c r="F54" s="639"/>
      <c r="G54" s="639"/>
      <c r="H54" s="639"/>
      <c r="I54" s="639"/>
      <c r="J54" s="639"/>
      <c r="K54" s="639"/>
      <c r="L54" s="639"/>
      <c r="M54" s="639"/>
      <c r="N54" s="639"/>
      <c r="O54" s="639"/>
      <c r="P54" s="639"/>
      <c r="Q54" s="639"/>
      <c r="R54" s="639"/>
      <c r="S54" s="639"/>
      <c r="T54" s="412"/>
      <c r="U54" s="412"/>
      <c r="V54" s="412"/>
      <c r="W54" s="412"/>
      <c r="X54" s="412"/>
      <c r="Y54" s="412"/>
      <c r="Z54" s="412"/>
      <c r="AA54" s="412"/>
      <c r="AB54" s="412"/>
      <c r="AC54" s="412"/>
      <c r="AD54" s="412"/>
      <c r="AE54" s="412"/>
      <c r="AF54" s="412"/>
      <c r="AG54" s="412"/>
      <c r="AH54" s="412"/>
      <c r="AI54" s="412"/>
    </row>
    <row r="55" spans="1:35">
      <c r="A55" s="645"/>
      <c r="B55" s="639"/>
      <c r="C55" s="639"/>
      <c r="D55" s="639"/>
      <c r="E55" s="639"/>
      <c r="F55" s="639"/>
      <c r="G55" s="639"/>
      <c r="H55" s="639"/>
      <c r="I55" s="639"/>
      <c r="J55" s="639"/>
      <c r="K55" s="639"/>
      <c r="L55" s="639"/>
      <c r="M55" s="639"/>
      <c r="N55" s="639"/>
      <c r="O55" s="639"/>
      <c r="P55" s="639"/>
      <c r="Q55" s="639"/>
      <c r="R55" s="639"/>
      <c r="S55" s="639"/>
      <c r="T55" s="412"/>
      <c r="U55" s="412"/>
      <c r="V55" s="412"/>
      <c r="W55" s="412"/>
      <c r="X55" s="412"/>
      <c r="Y55" s="412"/>
      <c r="Z55" s="412"/>
      <c r="AA55" s="412"/>
      <c r="AB55" s="412"/>
      <c r="AC55" s="412"/>
      <c r="AD55" s="412"/>
      <c r="AE55" s="412"/>
      <c r="AF55" s="412"/>
      <c r="AG55" s="412"/>
      <c r="AH55" s="412"/>
      <c r="AI55" s="412"/>
    </row>
    <row r="56" spans="1:35">
      <c r="A56" s="645"/>
      <c r="B56" s="639"/>
      <c r="C56" s="639"/>
      <c r="D56" s="639"/>
      <c r="E56" s="639"/>
      <c r="F56" s="639"/>
      <c r="G56" s="639"/>
      <c r="H56" s="639"/>
      <c r="I56" s="639"/>
      <c r="J56" s="639"/>
      <c r="K56" s="639"/>
      <c r="L56" s="639"/>
      <c r="M56" s="639"/>
      <c r="N56" s="639"/>
      <c r="O56" s="639"/>
      <c r="P56" s="639"/>
      <c r="Q56" s="639"/>
      <c r="R56" s="639"/>
      <c r="S56" s="639"/>
      <c r="T56" s="412"/>
      <c r="U56" s="412"/>
      <c r="V56" s="412"/>
      <c r="W56" s="412"/>
      <c r="X56" s="412"/>
      <c r="Y56" s="412"/>
      <c r="Z56" s="412"/>
      <c r="AA56" s="412"/>
      <c r="AB56" s="412"/>
      <c r="AC56" s="412"/>
      <c r="AD56" s="412"/>
      <c r="AE56" s="412"/>
      <c r="AF56" s="412"/>
      <c r="AG56" s="412"/>
      <c r="AH56" s="412"/>
      <c r="AI56" s="412"/>
    </row>
    <row r="57" spans="1:35">
      <c r="A57" s="645"/>
      <c r="B57" s="639"/>
      <c r="C57" s="639"/>
      <c r="D57" s="639"/>
      <c r="E57" s="639"/>
      <c r="F57" s="639"/>
      <c r="G57" s="639"/>
      <c r="H57" s="639"/>
      <c r="I57" s="639"/>
      <c r="J57" s="639"/>
      <c r="K57" s="639"/>
      <c r="L57" s="639"/>
      <c r="M57" s="639"/>
      <c r="N57" s="639"/>
      <c r="O57" s="639"/>
      <c r="P57" s="639"/>
      <c r="Q57" s="639"/>
      <c r="R57" s="639"/>
      <c r="S57" s="639"/>
      <c r="T57" s="412"/>
      <c r="U57" s="412"/>
      <c r="V57" s="412"/>
      <c r="W57" s="412"/>
      <c r="X57" s="412"/>
      <c r="Y57" s="412"/>
      <c r="Z57" s="412"/>
      <c r="AA57" s="412"/>
      <c r="AB57" s="412"/>
      <c r="AC57" s="412"/>
      <c r="AD57" s="412"/>
      <c r="AE57" s="412"/>
      <c r="AF57" s="412"/>
      <c r="AG57" s="412"/>
      <c r="AH57" s="412"/>
      <c r="AI57" s="412"/>
    </row>
    <row r="58" spans="1:35">
      <c r="A58" s="645"/>
      <c r="B58" s="639"/>
      <c r="C58" s="639"/>
      <c r="D58" s="639"/>
      <c r="E58" s="639"/>
      <c r="F58" s="639"/>
      <c r="G58" s="639"/>
      <c r="H58" s="639"/>
      <c r="I58" s="639"/>
      <c r="J58" s="639"/>
      <c r="K58" s="639"/>
      <c r="L58" s="639"/>
      <c r="M58" s="639"/>
      <c r="N58" s="639"/>
      <c r="O58" s="639"/>
      <c r="P58" s="639"/>
      <c r="Q58" s="639"/>
      <c r="R58" s="639"/>
      <c r="S58" s="639"/>
      <c r="T58" s="412"/>
      <c r="U58" s="412"/>
      <c r="V58" s="412"/>
      <c r="W58" s="412"/>
      <c r="X58" s="412"/>
      <c r="Y58" s="412"/>
      <c r="Z58" s="412"/>
      <c r="AA58" s="412"/>
      <c r="AB58" s="412"/>
      <c r="AC58" s="412"/>
      <c r="AD58" s="412"/>
      <c r="AE58" s="412"/>
      <c r="AF58" s="412"/>
      <c r="AG58" s="412"/>
      <c r="AH58" s="412"/>
      <c r="AI58" s="412"/>
    </row>
    <row r="59" spans="1:35">
      <c r="A59" s="645"/>
      <c r="B59" s="639"/>
      <c r="C59" s="639"/>
      <c r="D59" s="639"/>
      <c r="E59" s="639"/>
      <c r="F59" s="639"/>
      <c r="G59" s="639"/>
      <c r="H59" s="639"/>
      <c r="I59" s="639"/>
      <c r="J59" s="639"/>
      <c r="K59" s="639"/>
      <c r="L59" s="639"/>
      <c r="M59" s="639"/>
      <c r="N59" s="639"/>
      <c r="O59" s="639"/>
      <c r="P59" s="639"/>
      <c r="Q59" s="639"/>
      <c r="R59" s="639"/>
      <c r="S59" s="639"/>
      <c r="T59" s="412"/>
      <c r="U59" s="412"/>
      <c r="V59" s="412"/>
      <c r="W59" s="412"/>
      <c r="X59" s="412"/>
      <c r="Y59" s="412"/>
      <c r="Z59" s="412"/>
      <c r="AA59" s="412"/>
      <c r="AB59" s="412"/>
      <c r="AC59" s="412"/>
      <c r="AD59" s="412"/>
      <c r="AE59" s="412"/>
      <c r="AF59" s="412"/>
      <c r="AG59" s="412"/>
      <c r="AH59" s="412"/>
      <c r="AI59" s="412"/>
    </row>
    <row r="60" spans="1:35">
      <c r="A60" s="645"/>
      <c r="B60" s="639"/>
      <c r="C60" s="639"/>
      <c r="D60" s="639"/>
      <c r="E60" s="639"/>
      <c r="F60" s="639"/>
      <c r="G60" s="639"/>
      <c r="H60" s="639"/>
      <c r="I60" s="639"/>
      <c r="J60" s="639"/>
      <c r="K60" s="639"/>
      <c r="L60" s="639"/>
      <c r="M60" s="639"/>
      <c r="N60" s="639"/>
      <c r="O60" s="639"/>
      <c r="P60" s="639"/>
      <c r="Q60" s="639"/>
      <c r="R60" s="639"/>
      <c r="S60" s="639"/>
      <c r="T60" s="412"/>
      <c r="U60" s="412"/>
      <c r="V60" s="412"/>
      <c r="W60" s="412"/>
      <c r="X60" s="412"/>
      <c r="Y60" s="412"/>
      <c r="Z60" s="412"/>
      <c r="AA60" s="412"/>
      <c r="AB60" s="412"/>
      <c r="AC60" s="412"/>
      <c r="AD60" s="412"/>
      <c r="AE60" s="412"/>
      <c r="AF60" s="412"/>
      <c r="AG60" s="412"/>
      <c r="AH60" s="412"/>
      <c r="AI60" s="412"/>
    </row>
    <row r="61" spans="1:35">
      <c r="A61" s="645"/>
      <c r="B61" s="639"/>
      <c r="C61" s="639"/>
      <c r="D61" s="639"/>
      <c r="E61" s="639"/>
      <c r="F61" s="639"/>
      <c r="G61" s="639"/>
      <c r="H61" s="639"/>
      <c r="I61" s="639"/>
      <c r="J61" s="639"/>
      <c r="K61" s="639"/>
      <c r="L61" s="639"/>
      <c r="M61" s="639"/>
      <c r="N61" s="639"/>
      <c r="O61" s="639"/>
      <c r="P61" s="639"/>
      <c r="Q61" s="639"/>
      <c r="R61" s="639"/>
      <c r="S61" s="639"/>
      <c r="T61" s="412"/>
      <c r="U61" s="412"/>
      <c r="V61" s="412"/>
      <c r="W61" s="412"/>
      <c r="X61" s="412"/>
      <c r="Y61" s="412"/>
      <c r="Z61" s="412"/>
      <c r="AA61" s="412"/>
      <c r="AB61" s="412"/>
      <c r="AC61" s="412"/>
      <c r="AD61" s="412"/>
      <c r="AE61" s="412"/>
      <c r="AF61" s="412"/>
      <c r="AG61" s="412"/>
      <c r="AH61" s="412"/>
      <c r="AI61" s="412"/>
    </row>
    <row r="62" spans="1:35">
      <c r="A62" s="645"/>
      <c r="B62" s="639"/>
      <c r="C62" s="639"/>
      <c r="D62" s="639"/>
      <c r="E62" s="639"/>
      <c r="F62" s="639"/>
      <c r="G62" s="639"/>
      <c r="H62" s="639"/>
      <c r="I62" s="639"/>
      <c r="J62" s="639"/>
      <c r="K62" s="639"/>
      <c r="L62" s="639"/>
      <c r="M62" s="639"/>
      <c r="N62" s="639"/>
      <c r="O62" s="639"/>
      <c r="P62" s="639"/>
      <c r="Q62" s="639"/>
      <c r="R62" s="639"/>
      <c r="S62" s="639"/>
      <c r="T62" s="412"/>
      <c r="U62" s="412"/>
      <c r="V62" s="412"/>
      <c r="W62" s="412"/>
      <c r="X62" s="412"/>
      <c r="Y62" s="412"/>
      <c r="Z62" s="412"/>
      <c r="AA62" s="412"/>
      <c r="AB62" s="412"/>
      <c r="AC62" s="412"/>
      <c r="AD62" s="412"/>
      <c r="AE62" s="412"/>
      <c r="AF62" s="412"/>
      <c r="AG62" s="412"/>
      <c r="AH62" s="412"/>
      <c r="AI62" s="412"/>
    </row>
    <row r="63" spans="1:35">
      <c r="A63" s="645"/>
      <c r="B63" s="639"/>
      <c r="C63" s="639"/>
      <c r="D63" s="639"/>
      <c r="E63" s="639"/>
      <c r="F63" s="639"/>
      <c r="G63" s="639"/>
      <c r="H63" s="639"/>
      <c r="I63" s="639"/>
      <c r="J63" s="639"/>
      <c r="K63" s="639"/>
      <c r="L63" s="639"/>
      <c r="M63" s="639"/>
      <c r="N63" s="639"/>
      <c r="O63" s="639"/>
      <c r="P63" s="639"/>
      <c r="Q63" s="639"/>
      <c r="R63" s="639"/>
      <c r="S63" s="639"/>
      <c r="T63" s="412"/>
      <c r="U63" s="412"/>
      <c r="V63" s="412"/>
      <c r="W63" s="412"/>
      <c r="X63" s="412"/>
      <c r="Y63" s="412"/>
      <c r="Z63" s="412"/>
      <c r="AA63" s="412"/>
      <c r="AB63" s="412"/>
      <c r="AC63" s="412"/>
      <c r="AD63" s="412"/>
      <c r="AE63" s="412"/>
      <c r="AF63" s="412"/>
      <c r="AG63" s="412"/>
      <c r="AH63" s="412"/>
      <c r="AI63" s="412"/>
    </row>
    <row r="64" spans="1:35">
      <c r="A64" s="645"/>
      <c r="B64" s="639"/>
      <c r="C64" s="639"/>
      <c r="D64" s="639"/>
      <c r="E64" s="639"/>
      <c r="F64" s="639"/>
      <c r="G64" s="639"/>
      <c r="H64" s="639"/>
      <c r="I64" s="639"/>
      <c r="J64" s="639"/>
      <c r="K64" s="639"/>
      <c r="L64" s="639"/>
      <c r="M64" s="639"/>
      <c r="N64" s="639"/>
      <c r="O64" s="639"/>
      <c r="P64" s="639"/>
      <c r="Q64" s="639"/>
      <c r="R64" s="639"/>
      <c r="S64" s="639"/>
      <c r="T64" s="412"/>
      <c r="U64" s="412"/>
      <c r="V64" s="412"/>
      <c r="W64" s="412"/>
      <c r="X64" s="412"/>
      <c r="Y64" s="412"/>
      <c r="Z64" s="412"/>
      <c r="AA64" s="412"/>
      <c r="AB64" s="412"/>
      <c r="AC64" s="412"/>
      <c r="AD64" s="412"/>
      <c r="AE64" s="412"/>
      <c r="AF64" s="412"/>
      <c r="AG64" s="412"/>
      <c r="AH64" s="412"/>
      <c r="AI64" s="412"/>
    </row>
    <row r="65" spans="1:35">
      <c r="A65" s="645"/>
      <c r="B65" s="639"/>
      <c r="C65" s="639"/>
      <c r="D65" s="639"/>
      <c r="E65" s="639"/>
      <c r="F65" s="639"/>
      <c r="G65" s="639"/>
      <c r="H65" s="639"/>
      <c r="I65" s="639"/>
      <c r="J65" s="639"/>
      <c r="K65" s="639"/>
      <c r="L65" s="639"/>
      <c r="M65" s="639"/>
      <c r="N65" s="639"/>
      <c r="O65" s="639"/>
      <c r="P65" s="639"/>
      <c r="Q65" s="639"/>
      <c r="R65" s="639"/>
      <c r="S65" s="639"/>
      <c r="T65" s="412"/>
      <c r="U65" s="412"/>
      <c r="V65" s="412"/>
      <c r="W65" s="412"/>
      <c r="X65" s="412"/>
      <c r="Y65" s="412"/>
      <c r="Z65" s="412"/>
      <c r="AA65" s="412"/>
      <c r="AB65" s="412"/>
      <c r="AC65" s="412"/>
      <c r="AD65" s="412"/>
      <c r="AE65" s="412"/>
      <c r="AF65" s="412"/>
      <c r="AG65" s="412"/>
      <c r="AH65" s="412"/>
      <c r="AI65" s="412"/>
    </row>
    <row r="66" spans="1:35">
      <c r="A66" s="645"/>
      <c r="B66" s="639"/>
      <c r="C66" s="639"/>
      <c r="D66" s="639"/>
      <c r="E66" s="639"/>
      <c r="F66" s="639"/>
      <c r="G66" s="639"/>
      <c r="H66" s="639"/>
      <c r="I66" s="639"/>
      <c r="J66" s="639"/>
      <c r="K66" s="639"/>
      <c r="L66" s="639"/>
      <c r="M66" s="639"/>
      <c r="N66" s="639"/>
      <c r="O66" s="639"/>
      <c r="P66" s="639"/>
      <c r="Q66" s="639"/>
      <c r="R66" s="639"/>
      <c r="S66" s="639"/>
      <c r="T66" s="412"/>
      <c r="U66" s="412"/>
      <c r="V66" s="412"/>
      <c r="W66" s="412"/>
      <c r="X66" s="412"/>
      <c r="Y66" s="412"/>
      <c r="Z66" s="412"/>
      <c r="AA66" s="412"/>
      <c r="AB66" s="412"/>
      <c r="AC66" s="412"/>
      <c r="AD66" s="412"/>
      <c r="AE66" s="412"/>
      <c r="AF66" s="412"/>
      <c r="AG66" s="412"/>
      <c r="AH66" s="412"/>
      <c r="AI66" s="412"/>
    </row>
    <row r="67" spans="1:35">
      <c r="A67" s="645"/>
      <c r="B67" s="639"/>
      <c r="C67" s="639"/>
      <c r="D67" s="639"/>
      <c r="E67" s="639"/>
      <c r="F67" s="639"/>
      <c r="G67" s="639"/>
      <c r="H67" s="639"/>
      <c r="I67" s="639"/>
      <c r="J67" s="639"/>
      <c r="K67" s="639"/>
      <c r="L67" s="639"/>
      <c r="M67" s="639"/>
      <c r="N67" s="639"/>
      <c r="O67" s="639"/>
      <c r="P67" s="620"/>
      <c r="Q67" s="620"/>
      <c r="R67" s="620"/>
      <c r="S67" s="620"/>
      <c r="T67" s="620"/>
      <c r="U67" s="620"/>
      <c r="V67" s="620"/>
      <c r="W67" s="620"/>
      <c r="X67" s="620"/>
      <c r="Y67" s="620"/>
      <c r="Z67" s="620"/>
      <c r="AA67" s="620"/>
      <c r="AB67" s="620"/>
      <c r="AC67" s="620"/>
      <c r="AD67" s="620"/>
      <c r="AE67" s="620"/>
      <c r="AF67" s="620"/>
      <c r="AG67" s="620"/>
      <c r="AH67" s="620"/>
      <c r="AI67" s="620"/>
    </row>
    <row r="68" spans="1:35">
      <c r="A68" s="645"/>
      <c r="B68" s="639"/>
      <c r="C68" s="639"/>
      <c r="D68" s="639"/>
      <c r="E68" s="639"/>
      <c r="F68" s="639"/>
      <c r="G68" s="639"/>
      <c r="H68" s="639"/>
      <c r="I68" s="639"/>
      <c r="J68" s="639"/>
      <c r="K68" s="639"/>
      <c r="L68" s="639"/>
      <c r="M68" s="639"/>
      <c r="N68" s="639"/>
      <c r="O68" s="639"/>
      <c r="P68" s="620"/>
      <c r="Q68" s="620"/>
      <c r="R68" s="620"/>
      <c r="S68" s="620"/>
      <c r="T68" s="620"/>
      <c r="U68" s="620"/>
      <c r="V68" s="620"/>
      <c r="W68" s="620"/>
      <c r="X68" s="620"/>
      <c r="Y68" s="620"/>
      <c r="Z68" s="620"/>
      <c r="AA68" s="620"/>
      <c r="AB68" s="620"/>
      <c r="AC68" s="620"/>
      <c r="AD68" s="620"/>
      <c r="AE68" s="620"/>
      <c r="AF68" s="620"/>
      <c r="AG68" s="620"/>
      <c r="AH68" s="620"/>
      <c r="AI68" s="620"/>
    </row>
    <row r="69" spans="1:35">
      <c r="A69" s="645"/>
      <c r="B69" s="639"/>
      <c r="C69" s="639"/>
      <c r="D69" s="639"/>
      <c r="E69" s="639"/>
      <c r="F69" s="639"/>
      <c r="G69" s="639"/>
      <c r="H69" s="639"/>
      <c r="I69" s="639"/>
      <c r="J69" s="639"/>
      <c r="K69" s="639"/>
      <c r="L69" s="639"/>
      <c r="M69" s="639"/>
      <c r="N69" s="639"/>
      <c r="O69" s="639"/>
      <c r="P69" s="620"/>
      <c r="Q69" s="620"/>
      <c r="R69" s="620"/>
      <c r="S69" s="620"/>
      <c r="T69" s="620"/>
      <c r="U69" s="620"/>
      <c r="V69" s="620"/>
      <c r="W69" s="620"/>
      <c r="X69" s="620"/>
      <c r="Y69" s="620"/>
      <c r="Z69" s="620"/>
      <c r="AA69" s="620"/>
      <c r="AB69" s="620"/>
      <c r="AC69" s="620"/>
      <c r="AD69" s="620"/>
      <c r="AE69" s="620"/>
      <c r="AF69" s="620"/>
      <c r="AG69" s="620"/>
      <c r="AH69" s="620"/>
      <c r="AI69" s="620"/>
    </row>
    <row r="70" spans="1:35">
      <c r="A70" s="645"/>
      <c r="B70" s="639"/>
      <c r="C70" s="639"/>
      <c r="D70" s="639"/>
      <c r="E70" s="639"/>
      <c r="F70" s="639"/>
      <c r="G70" s="639"/>
      <c r="H70" s="639"/>
      <c r="I70" s="639"/>
      <c r="J70" s="639"/>
      <c r="K70" s="639"/>
      <c r="L70" s="639"/>
      <c r="M70" s="639"/>
      <c r="N70" s="639"/>
      <c r="O70" s="639"/>
      <c r="P70" s="620"/>
      <c r="Q70" s="620"/>
      <c r="R70" s="620"/>
      <c r="S70" s="620"/>
      <c r="T70" s="620"/>
      <c r="U70" s="620"/>
      <c r="V70" s="620"/>
      <c r="W70" s="620"/>
      <c r="X70" s="620"/>
      <c r="Y70" s="620"/>
      <c r="Z70" s="620"/>
      <c r="AA70" s="620"/>
      <c r="AB70" s="620"/>
      <c r="AC70" s="620"/>
      <c r="AD70" s="620"/>
      <c r="AE70" s="620"/>
      <c r="AF70" s="620"/>
      <c r="AG70" s="620"/>
      <c r="AH70" s="620"/>
      <c r="AI70" s="620"/>
    </row>
    <row r="71" spans="1:35">
      <c r="A71" s="645"/>
      <c r="B71" s="639"/>
      <c r="C71" s="639"/>
      <c r="D71" s="639"/>
      <c r="E71" s="639"/>
      <c r="F71" s="639"/>
      <c r="G71" s="639"/>
      <c r="H71" s="639"/>
      <c r="I71" s="639"/>
      <c r="J71" s="639"/>
      <c r="K71" s="639"/>
      <c r="L71" s="639"/>
      <c r="M71" s="639"/>
      <c r="N71" s="639"/>
      <c r="O71" s="639"/>
      <c r="P71" s="620"/>
      <c r="Q71" s="620"/>
      <c r="R71" s="620"/>
      <c r="S71" s="620"/>
      <c r="T71" s="620"/>
      <c r="U71" s="620"/>
      <c r="V71" s="620"/>
      <c r="W71" s="620"/>
      <c r="X71" s="620"/>
      <c r="Y71" s="620"/>
      <c r="Z71" s="620"/>
      <c r="AA71" s="620"/>
      <c r="AB71" s="620"/>
      <c r="AC71" s="620"/>
      <c r="AD71" s="620"/>
      <c r="AE71" s="620"/>
      <c r="AF71" s="620"/>
      <c r="AG71" s="620"/>
      <c r="AH71" s="620"/>
      <c r="AI71" s="620"/>
    </row>
    <row r="72" spans="1:35">
      <c r="A72" s="645"/>
      <c r="B72" s="639"/>
      <c r="C72" s="639"/>
      <c r="D72" s="639"/>
      <c r="E72" s="639"/>
      <c r="F72" s="639"/>
      <c r="G72" s="639"/>
      <c r="H72" s="639"/>
      <c r="I72" s="639"/>
      <c r="J72" s="639"/>
      <c r="K72" s="639"/>
      <c r="L72" s="639"/>
      <c r="M72" s="639"/>
      <c r="N72" s="639"/>
      <c r="O72" s="639"/>
      <c r="P72" s="620"/>
      <c r="Q72" s="620"/>
      <c r="R72" s="620"/>
      <c r="S72" s="620"/>
      <c r="T72" s="620"/>
      <c r="U72" s="620"/>
      <c r="V72" s="620"/>
      <c r="W72" s="620"/>
      <c r="X72" s="620"/>
      <c r="Y72" s="620"/>
      <c r="Z72" s="620"/>
      <c r="AA72" s="620"/>
      <c r="AB72" s="620"/>
      <c r="AC72" s="620"/>
      <c r="AD72" s="620"/>
      <c r="AE72" s="620"/>
      <c r="AF72" s="620"/>
      <c r="AG72" s="620"/>
      <c r="AH72" s="620"/>
      <c r="AI72" s="620"/>
    </row>
    <row r="73" spans="1:35">
      <c r="A73" s="645"/>
      <c r="B73" s="639"/>
      <c r="C73" s="639"/>
      <c r="D73" s="639"/>
      <c r="E73" s="639"/>
      <c r="F73" s="639"/>
      <c r="G73" s="639"/>
      <c r="H73" s="639"/>
      <c r="I73" s="639"/>
      <c r="J73" s="639"/>
      <c r="K73" s="639"/>
      <c r="L73" s="639"/>
      <c r="M73" s="639"/>
      <c r="N73" s="639"/>
      <c r="O73" s="639"/>
      <c r="P73" s="620"/>
      <c r="Q73" s="620"/>
      <c r="R73" s="620"/>
      <c r="S73" s="620"/>
      <c r="T73" s="620"/>
      <c r="U73" s="620"/>
      <c r="V73" s="620"/>
      <c r="W73" s="620"/>
      <c r="X73" s="620"/>
      <c r="Y73" s="620"/>
      <c r="Z73" s="620"/>
      <c r="AA73" s="620"/>
      <c r="AB73" s="620"/>
      <c r="AC73" s="620"/>
      <c r="AD73" s="620"/>
      <c r="AE73" s="620"/>
      <c r="AF73" s="620"/>
      <c r="AG73" s="620"/>
      <c r="AH73" s="620"/>
      <c r="AI73" s="620"/>
    </row>
    <row r="74" spans="1:35">
      <c r="A74" s="645"/>
      <c r="B74" s="639"/>
      <c r="C74" s="639"/>
      <c r="D74" s="639"/>
      <c r="E74" s="639"/>
      <c r="F74" s="639"/>
      <c r="G74" s="639"/>
      <c r="H74" s="639"/>
      <c r="I74" s="639"/>
      <c r="J74" s="639"/>
      <c r="K74" s="639"/>
      <c r="L74" s="639"/>
      <c r="M74" s="639"/>
      <c r="N74" s="639"/>
      <c r="O74" s="639"/>
      <c r="P74" s="620"/>
      <c r="Q74" s="620"/>
      <c r="R74" s="620"/>
      <c r="S74" s="620"/>
      <c r="T74" s="620"/>
      <c r="U74" s="620"/>
      <c r="V74" s="620"/>
      <c r="W74" s="620"/>
      <c r="X74" s="620"/>
      <c r="Y74" s="620"/>
      <c r="Z74" s="620"/>
      <c r="AA74" s="620"/>
      <c r="AB74" s="620"/>
      <c r="AC74" s="620"/>
      <c r="AD74" s="620"/>
      <c r="AE74" s="620"/>
      <c r="AF74" s="620"/>
      <c r="AG74" s="620"/>
      <c r="AH74" s="620"/>
      <c r="AI74" s="620"/>
    </row>
    <row r="75" spans="1:35">
      <c r="A75" s="645"/>
      <c r="B75" s="639"/>
      <c r="C75" s="639"/>
      <c r="D75" s="639"/>
      <c r="E75" s="639"/>
      <c r="F75" s="639"/>
      <c r="G75" s="639"/>
      <c r="H75" s="639"/>
      <c r="I75" s="639"/>
      <c r="J75" s="639"/>
      <c r="K75" s="639"/>
      <c r="L75" s="639"/>
      <c r="M75" s="639"/>
      <c r="N75" s="639"/>
      <c r="O75" s="639"/>
      <c r="P75" s="620"/>
      <c r="Q75" s="620"/>
      <c r="R75" s="620"/>
      <c r="S75" s="620"/>
      <c r="T75" s="620"/>
      <c r="U75" s="620"/>
      <c r="V75" s="620"/>
      <c r="W75" s="620"/>
      <c r="X75" s="620"/>
      <c r="Y75" s="620"/>
      <c r="Z75" s="620"/>
      <c r="AA75" s="620"/>
      <c r="AB75" s="620"/>
      <c r="AC75" s="620"/>
      <c r="AD75" s="620"/>
      <c r="AE75" s="620"/>
      <c r="AF75" s="620"/>
      <c r="AG75" s="620"/>
      <c r="AH75" s="620"/>
      <c r="AI75" s="620"/>
    </row>
    <row r="76" spans="1:35">
      <c r="A76" s="645"/>
      <c r="B76" s="639"/>
      <c r="C76" s="639"/>
      <c r="D76" s="639"/>
      <c r="E76" s="639"/>
      <c r="F76" s="639"/>
      <c r="G76" s="639"/>
      <c r="H76" s="639"/>
      <c r="I76" s="639"/>
      <c r="J76" s="639"/>
      <c r="K76" s="639"/>
      <c r="L76" s="639"/>
      <c r="M76" s="639"/>
      <c r="N76" s="639"/>
      <c r="O76" s="639"/>
      <c r="P76" s="620"/>
      <c r="Q76" s="620"/>
      <c r="R76" s="620"/>
      <c r="S76" s="620"/>
      <c r="T76" s="620"/>
      <c r="U76" s="620"/>
      <c r="V76" s="620"/>
      <c r="W76" s="620"/>
      <c r="X76" s="620"/>
      <c r="Y76" s="620"/>
      <c r="Z76" s="620"/>
      <c r="AA76" s="620"/>
      <c r="AB76" s="620"/>
      <c r="AC76" s="620"/>
      <c r="AD76" s="620"/>
      <c r="AE76" s="620"/>
      <c r="AF76" s="620"/>
      <c r="AG76" s="620"/>
      <c r="AH76" s="620"/>
      <c r="AI76" s="620"/>
    </row>
    <row r="77" spans="1:35">
      <c r="A77" s="620"/>
      <c r="B77" s="620"/>
      <c r="C77" s="620"/>
      <c r="D77" s="620"/>
      <c r="E77" s="620"/>
      <c r="F77" s="620"/>
      <c r="G77" s="620"/>
      <c r="H77" s="620"/>
      <c r="I77" s="620"/>
      <c r="J77" s="620"/>
      <c r="K77" s="620"/>
      <c r="L77" s="620"/>
      <c r="M77" s="620"/>
      <c r="N77" s="620"/>
      <c r="O77" s="620"/>
      <c r="P77" s="620"/>
      <c r="Q77" s="620"/>
      <c r="R77" s="620"/>
      <c r="S77" s="620"/>
      <c r="T77" s="620"/>
      <c r="U77" s="620"/>
      <c r="V77" s="620"/>
      <c r="W77" s="620"/>
      <c r="X77" s="620"/>
      <c r="Y77" s="620"/>
      <c r="Z77" s="620"/>
      <c r="AA77" s="620"/>
      <c r="AB77" s="620"/>
      <c r="AC77" s="620"/>
      <c r="AD77" s="620"/>
      <c r="AE77" s="620"/>
      <c r="AF77" s="620"/>
      <c r="AG77" s="620"/>
      <c r="AH77" s="620"/>
      <c r="AI77" s="620"/>
    </row>
    <row r="78" spans="1:35">
      <c r="A78" s="620"/>
      <c r="B78" s="620"/>
      <c r="C78" s="620"/>
      <c r="D78" s="620"/>
      <c r="E78" s="620"/>
      <c r="F78" s="620"/>
      <c r="G78" s="620"/>
      <c r="H78" s="620"/>
      <c r="I78" s="620"/>
      <c r="J78" s="620"/>
      <c r="K78" s="620"/>
      <c r="L78" s="620"/>
      <c r="M78" s="620"/>
      <c r="N78" s="620"/>
      <c r="O78" s="620"/>
      <c r="P78" s="620"/>
      <c r="Q78" s="620"/>
      <c r="R78" s="620"/>
      <c r="S78" s="620"/>
      <c r="T78" s="620"/>
      <c r="U78" s="620"/>
      <c r="V78" s="620"/>
      <c r="W78" s="620"/>
      <c r="X78" s="620"/>
      <c r="Y78" s="620"/>
      <c r="Z78" s="620"/>
      <c r="AA78" s="620"/>
      <c r="AB78" s="620"/>
      <c r="AC78" s="620"/>
      <c r="AD78" s="620"/>
      <c r="AE78" s="620"/>
      <c r="AF78" s="620"/>
      <c r="AG78" s="620"/>
      <c r="AH78" s="620"/>
      <c r="AI78" s="620"/>
    </row>
    <row r="79" spans="1:35">
      <c r="A79" s="620"/>
      <c r="B79" s="620"/>
      <c r="C79" s="620"/>
      <c r="D79" s="620"/>
      <c r="E79" s="620"/>
      <c r="F79" s="620"/>
      <c r="G79" s="620"/>
      <c r="H79" s="620"/>
      <c r="I79" s="620"/>
      <c r="J79" s="620"/>
      <c r="K79" s="620"/>
      <c r="L79" s="620"/>
      <c r="M79" s="620"/>
      <c r="N79" s="620"/>
      <c r="O79" s="620"/>
      <c r="P79" s="620"/>
      <c r="Q79" s="620"/>
      <c r="R79" s="620"/>
      <c r="S79" s="620"/>
      <c r="T79" s="620"/>
      <c r="U79" s="620"/>
      <c r="V79" s="620"/>
      <c r="W79" s="620"/>
      <c r="X79" s="620"/>
      <c r="Y79" s="620"/>
      <c r="Z79" s="620"/>
      <c r="AA79" s="620"/>
      <c r="AB79" s="620"/>
      <c r="AC79" s="620"/>
      <c r="AD79" s="620"/>
      <c r="AE79" s="620"/>
      <c r="AF79" s="620"/>
      <c r="AG79" s="620"/>
      <c r="AH79" s="620"/>
      <c r="AI79" s="620"/>
    </row>
    <row r="80" spans="1:35">
      <c r="A80" s="620"/>
      <c r="B80" s="620"/>
      <c r="C80" s="620"/>
      <c r="D80" s="620"/>
      <c r="E80" s="620"/>
      <c r="F80" s="620"/>
      <c r="G80" s="620"/>
      <c r="H80" s="620"/>
      <c r="I80" s="620"/>
      <c r="J80" s="620"/>
      <c r="K80" s="620"/>
      <c r="L80" s="620"/>
      <c r="M80" s="620"/>
      <c r="N80" s="620"/>
      <c r="O80" s="620"/>
      <c r="P80" s="620"/>
      <c r="Q80" s="620"/>
      <c r="R80" s="620"/>
      <c r="S80" s="620"/>
      <c r="T80" s="620"/>
      <c r="U80" s="620"/>
      <c r="V80" s="620"/>
      <c r="W80" s="620"/>
      <c r="X80" s="620"/>
      <c r="Y80" s="620"/>
      <c r="Z80" s="620"/>
      <c r="AA80" s="620"/>
      <c r="AB80" s="620"/>
      <c r="AC80" s="620"/>
      <c r="AD80" s="620"/>
      <c r="AE80" s="620"/>
      <c r="AF80" s="620"/>
      <c r="AG80" s="620"/>
      <c r="AH80" s="620"/>
      <c r="AI80" s="620"/>
    </row>
    <row r="81" spans="1:35">
      <c r="A81" s="620"/>
      <c r="B81" s="620"/>
      <c r="C81" s="620"/>
      <c r="D81" s="620"/>
      <c r="E81" s="620"/>
      <c r="F81" s="620"/>
      <c r="G81" s="620"/>
      <c r="H81" s="620"/>
      <c r="I81" s="620"/>
      <c r="J81" s="620"/>
      <c r="K81" s="620"/>
      <c r="L81" s="620"/>
      <c r="M81" s="620"/>
      <c r="N81" s="620"/>
      <c r="O81" s="620"/>
      <c r="P81" s="620"/>
      <c r="Q81" s="620"/>
      <c r="R81" s="620"/>
      <c r="S81" s="620"/>
      <c r="T81" s="620"/>
      <c r="U81" s="620"/>
      <c r="V81" s="620"/>
      <c r="W81" s="620"/>
      <c r="X81" s="620"/>
      <c r="Y81" s="620"/>
      <c r="Z81" s="620"/>
      <c r="AA81" s="620"/>
      <c r="AB81" s="620"/>
      <c r="AC81" s="620"/>
      <c r="AD81" s="620"/>
      <c r="AE81" s="620"/>
      <c r="AF81" s="620"/>
      <c r="AG81" s="620"/>
      <c r="AH81" s="620"/>
      <c r="AI81" s="620"/>
    </row>
    <row r="82" spans="1:35">
      <c r="A82" s="620"/>
      <c r="B82" s="620"/>
      <c r="C82" s="620"/>
      <c r="D82" s="620"/>
      <c r="E82" s="620"/>
      <c r="F82" s="620"/>
      <c r="G82" s="620"/>
      <c r="H82" s="620"/>
      <c r="I82" s="620"/>
      <c r="J82" s="620"/>
      <c r="K82" s="620"/>
      <c r="L82" s="620"/>
      <c r="M82" s="620"/>
      <c r="N82" s="620"/>
      <c r="O82" s="620"/>
      <c r="P82" s="620"/>
      <c r="Q82" s="620"/>
      <c r="R82" s="620"/>
      <c r="S82" s="620"/>
      <c r="T82" s="620"/>
      <c r="U82" s="620"/>
      <c r="V82" s="620"/>
      <c r="W82" s="620"/>
      <c r="X82" s="620"/>
      <c r="Y82" s="620"/>
      <c r="Z82" s="620"/>
      <c r="AA82" s="620"/>
      <c r="AB82" s="620"/>
      <c r="AC82" s="620"/>
      <c r="AD82" s="620"/>
      <c r="AE82" s="620"/>
      <c r="AF82" s="620"/>
      <c r="AG82" s="620"/>
      <c r="AH82" s="620"/>
      <c r="AI82" s="620"/>
    </row>
    <row r="83" spans="1:35">
      <c r="A83" s="620"/>
      <c r="B83" s="620"/>
      <c r="C83" s="620"/>
      <c r="D83" s="620"/>
      <c r="E83" s="620"/>
      <c r="F83" s="620"/>
      <c r="G83" s="620"/>
      <c r="H83" s="620"/>
      <c r="I83" s="620"/>
      <c r="J83" s="620"/>
      <c r="K83" s="620"/>
      <c r="L83" s="620"/>
      <c r="M83" s="620"/>
      <c r="N83" s="620"/>
      <c r="O83" s="620"/>
      <c r="P83" s="620"/>
      <c r="Q83" s="620"/>
      <c r="R83" s="620"/>
      <c r="S83" s="620"/>
      <c r="T83" s="620"/>
      <c r="U83" s="620"/>
      <c r="V83" s="620"/>
      <c r="W83" s="620"/>
      <c r="X83" s="620"/>
      <c r="Y83" s="620"/>
      <c r="Z83" s="620"/>
      <c r="AA83" s="620"/>
      <c r="AB83" s="620"/>
      <c r="AC83" s="620"/>
      <c r="AD83" s="620"/>
      <c r="AE83" s="620"/>
      <c r="AF83" s="620"/>
      <c r="AG83" s="620"/>
      <c r="AH83" s="620"/>
      <c r="AI83" s="620"/>
    </row>
    <row r="84" spans="1:35">
      <c r="A84" s="620"/>
      <c r="B84" s="620"/>
      <c r="C84" s="620"/>
      <c r="D84" s="620"/>
      <c r="E84" s="620"/>
      <c r="F84" s="620"/>
      <c r="G84" s="620"/>
      <c r="H84" s="620"/>
      <c r="I84" s="620"/>
      <c r="J84" s="620"/>
      <c r="K84" s="620"/>
      <c r="L84" s="620"/>
      <c r="M84" s="620"/>
      <c r="N84" s="620"/>
      <c r="O84" s="620"/>
      <c r="P84" s="620"/>
      <c r="Q84" s="620"/>
      <c r="R84" s="620"/>
      <c r="S84" s="620"/>
      <c r="T84" s="620"/>
      <c r="U84" s="620"/>
      <c r="V84" s="620"/>
      <c r="W84" s="620"/>
      <c r="X84" s="620"/>
      <c r="Y84" s="620"/>
      <c r="Z84" s="620"/>
      <c r="AA84" s="620"/>
      <c r="AB84" s="620"/>
      <c r="AC84" s="620"/>
      <c r="AD84" s="620"/>
      <c r="AE84" s="620"/>
      <c r="AF84" s="620"/>
      <c r="AG84" s="620"/>
      <c r="AH84" s="620"/>
      <c r="AI84" s="620"/>
    </row>
    <row r="85" spans="1:35">
      <c r="A85" s="620"/>
      <c r="B85" s="620"/>
      <c r="C85" s="620"/>
      <c r="D85" s="620"/>
      <c r="E85" s="620"/>
      <c r="F85" s="620"/>
      <c r="G85" s="620"/>
      <c r="H85" s="620"/>
      <c r="I85" s="620"/>
      <c r="J85" s="620"/>
      <c r="K85" s="620"/>
      <c r="L85" s="620"/>
      <c r="M85" s="620"/>
      <c r="N85" s="620"/>
      <c r="O85" s="620"/>
      <c r="P85" s="620"/>
      <c r="Q85" s="620"/>
      <c r="R85" s="620"/>
      <c r="S85" s="620"/>
      <c r="T85" s="620"/>
      <c r="U85" s="620"/>
      <c r="V85" s="620"/>
      <c r="W85" s="620"/>
      <c r="X85" s="620"/>
      <c r="Y85" s="620"/>
      <c r="Z85" s="620"/>
      <c r="AA85" s="620"/>
      <c r="AB85" s="620"/>
      <c r="AC85" s="620"/>
      <c r="AD85" s="620"/>
      <c r="AE85" s="620"/>
      <c r="AF85" s="620"/>
      <c r="AG85" s="620"/>
      <c r="AH85" s="620"/>
      <c r="AI85" s="620"/>
    </row>
    <row r="86" spans="1:35">
      <c r="A86" s="620"/>
      <c r="B86" s="620"/>
      <c r="C86" s="620"/>
      <c r="D86" s="620"/>
      <c r="E86" s="620"/>
      <c r="F86" s="620"/>
      <c r="G86" s="620"/>
      <c r="H86" s="620"/>
      <c r="I86" s="620"/>
      <c r="J86" s="620"/>
      <c r="K86" s="620"/>
      <c r="L86" s="620"/>
      <c r="M86" s="620"/>
      <c r="N86" s="620"/>
      <c r="O86" s="620"/>
      <c r="P86" s="620"/>
      <c r="Q86" s="620"/>
      <c r="R86" s="620"/>
      <c r="S86" s="620"/>
      <c r="T86" s="620"/>
      <c r="U86" s="620"/>
      <c r="V86" s="620"/>
      <c r="W86" s="620"/>
      <c r="X86" s="620"/>
      <c r="Y86" s="620"/>
      <c r="Z86" s="620"/>
      <c r="AA86" s="620"/>
      <c r="AB86" s="620"/>
      <c r="AC86" s="620"/>
      <c r="AD86" s="620"/>
      <c r="AE86" s="620"/>
      <c r="AF86" s="620"/>
      <c r="AG86" s="620"/>
      <c r="AH86" s="620"/>
      <c r="AI86" s="620"/>
    </row>
    <row r="87" spans="1:35">
      <c r="A87" s="620"/>
      <c r="B87" s="620"/>
      <c r="C87" s="620"/>
      <c r="D87" s="620"/>
      <c r="E87" s="620"/>
      <c r="F87" s="620"/>
      <c r="G87" s="620"/>
      <c r="H87" s="620"/>
      <c r="I87" s="620"/>
      <c r="J87" s="620"/>
      <c r="K87" s="620"/>
      <c r="L87" s="620"/>
      <c r="M87" s="620"/>
      <c r="N87" s="620"/>
      <c r="O87" s="620"/>
      <c r="P87" s="620"/>
      <c r="Q87" s="620"/>
      <c r="R87" s="620"/>
      <c r="S87" s="620"/>
      <c r="T87" s="620"/>
      <c r="U87" s="620"/>
      <c r="V87" s="620"/>
      <c r="W87" s="620"/>
      <c r="X87" s="620"/>
      <c r="Y87" s="620"/>
      <c r="Z87" s="620"/>
      <c r="AA87" s="620"/>
      <c r="AB87" s="620"/>
      <c r="AC87" s="620"/>
      <c r="AD87" s="620"/>
      <c r="AE87" s="620"/>
      <c r="AF87" s="620"/>
      <c r="AG87" s="620"/>
      <c r="AH87" s="620"/>
      <c r="AI87" s="620"/>
    </row>
    <row r="88" spans="1:35">
      <c r="A88" s="620"/>
      <c r="B88" s="620"/>
      <c r="C88" s="620"/>
      <c r="D88" s="620"/>
      <c r="E88" s="620"/>
      <c r="F88" s="620"/>
      <c r="G88" s="620"/>
      <c r="H88" s="620"/>
      <c r="I88" s="620"/>
      <c r="J88" s="620"/>
      <c r="K88" s="620"/>
      <c r="L88" s="620"/>
      <c r="M88" s="620"/>
      <c r="N88" s="620"/>
      <c r="O88" s="620"/>
      <c r="P88" s="620"/>
      <c r="Q88" s="620"/>
      <c r="R88" s="620"/>
      <c r="S88" s="620"/>
      <c r="T88" s="620"/>
      <c r="U88" s="620"/>
      <c r="V88" s="620"/>
      <c r="W88" s="620"/>
      <c r="X88" s="620"/>
      <c r="Y88" s="620"/>
      <c r="Z88" s="620"/>
      <c r="AA88" s="620"/>
      <c r="AB88" s="620"/>
      <c r="AC88" s="620"/>
      <c r="AD88" s="620"/>
      <c r="AE88" s="620"/>
      <c r="AF88" s="620"/>
      <c r="AG88" s="620"/>
      <c r="AH88" s="620"/>
      <c r="AI88" s="620"/>
    </row>
    <row r="89" spans="1:35">
      <c r="A89" s="620"/>
      <c r="B89" s="620"/>
      <c r="C89" s="620"/>
      <c r="D89" s="620"/>
      <c r="E89" s="620"/>
      <c r="F89" s="620"/>
      <c r="G89" s="620"/>
      <c r="H89" s="620"/>
      <c r="I89" s="620"/>
      <c r="J89" s="620"/>
      <c r="K89" s="620"/>
      <c r="L89" s="620"/>
      <c r="M89" s="620"/>
      <c r="N89" s="620"/>
      <c r="O89" s="620"/>
      <c r="P89" s="620"/>
      <c r="Q89" s="620"/>
      <c r="R89" s="620"/>
      <c r="S89" s="620"/>
      <c r="T89" s="620"/>
      <c r="U89" s="620"/>
      <c r="V89" s="620"/>
      <c r="W89" s="620"/>
      <c r="X89" s="620"/>
      <c r="Y89" s="620"/>
      <c r="Z89" s="620"/>
      <c r="AA89" s="620"/>
      <c r="AB89" s="620"/>
      <c r="AC89" s="620"/>
      <c r="AD89" s="620"/>
      <c r="AE89" s="620"/>
      <c r="AF89" s="620"/>
      <c r="AG89" s="620"/>
      <c r="AH89" s="620"/>
      <c r="AI89" s="620"/>
    </row>
    <row r="90" spans="1:35">
      <c r="A90" s="620"/>
      <c r="B90" s="620"/>
      <c r="C90" s="620"/>
      <c r="D90" s="620"/>
      <c r="E90" s="620"/>
      <c r="F90" s="620"/>
      <c r="G90" s="620"/>
      <c r="H90" s="620"/>
      <c r="I90" s="620"/>
      <c r="J90" s="620"/>
      <c r="K90" s="620"/>
      <c r="L90" s="620"/>
      <c r="M90" s="620"/>
      <c r="N90" s="620"/>
      <c r="O90" s="620"/>
      <c r="P90" s="620"/>
      <c r="Q90" s="620"/>
      <c r="R90" s="620"/>
      <c r="S90" s="620"/>
      <c r="T90" s="620"/>
      <c r="U90" s="620"/>
      <c r="V90" s="620"/>
      <c r="W90" s="620"/>
      <c r="X90" s="620"/>
      <c r="Y90" s="620"/>
      <c r="Z90" s="620"/>
      <c r="AA90" s="620"/>
      <c r="AB90" s="620"/>
      <c r="AC90" s="620"/>
      <c r="AD90" s="620"/>
      <c r="AE90" s="620"/>
      <c r="AF90" s="620"/>
      <c r="AG90" s="620"/>
      <c r="AH90" s="620"/>
      <c r="AI90" s="620"/>
    </row>
    <row r="91" spans="1:35">
      <c r="A91" s="620"/>
      <c r="B91" s="620"/>
      <c r="C91" s="620"/>
      <c r="D91" s="620"/>
      <c r="E91" s="620"/>
      <c r="F91" s="620"/>
      <c r="G91" s="620"/>
      <c r="H91" s="620"/>
      <c r="I91" s="620"/>
      <c r="J91" s="620"/>
      <c r="K91" s="620"/>
      <c r="L91" s="620"/>
      <c r="M91" s="620"/>
      <c r="N91" s="620"/>
      <c r="O91" s="620"/>
      <c r="P91" s="620"/>
      <c r="Q91" s="620"/>
      <c r="R91" s="620"/>
      <c r="S91" s="620"/>
      <c r="T91" s="620"/>
      <c r="U91" s="620"/>
      <c r="V91" s="620"/>
      <c r="W91" s="620"/>
      <c r="X91" s="620"/>
      <c r="Y91" s="620"/>
      <c r="Z91" s="620"/>
      <c r="AA91" s="620"/>
      <c r="AB91" s="620"/>
      <c r="AC91" s="620"/>
      <c r="AD91" s="620"/>
      <c r="AE91" s="620"/>
      <c r="AF91" s="620"/>
      <c r="AG91" s="620"/>
      <c r="AH91" s="620"/>
      <c r="AI91" s="620"/>
    </row>
    <row r="92" spans="1:35">
      <c r="A92" s="620"/>
      <c r="B92" s="620"/>
      <c r="C92" s="620"/>
      <c r="D92" s="620"/>
      <c r="E92" s="620"/>
      <c r="F92" s="620"/>
      <c r="G92" s="620"/>
      <c r="H92" s="620"/>
      <c r="I92" s="620"/>
      <c r="J92" s="620"/>
      <c r="K92" s="620"/>
      <c r="L92" s="620"/>
      <c r="M92" s="620"/>
      <c r="N92" s="620"/>
      <c r="O92" s="620"/>
      <c r="P92" s="620"/>
      <c r="Q92" s="620"/>
      <c r="R92" s="620"/>
      <c r="S92" s="620"/>
      <c r="T92" s="620"/>
      <c r="U92" s="620"/>
      <c r="V92" s="620"/>
      <c r="W92" s="620"/>
      <c r="X92" s="620"/>
      <c r="Y92" s="620"/>
      <c r="Z92" s="620"/>
      <c r="AA92" s="620"/>
      <c r="AB92" s="620"/>
      <c r="AC92" s="620"/>
      <c r="AD92" s="620"/>
      <c r="AE92" s="620"/>
      <c r="AF92" s="620"/>
      <c r="AG92" s="620"/>
      <c r="AH92" s="620"/>
      <c r="AI92" s="620"/>
    </row>
    <row r="93" spans="1:35">
      <c r="A93" s="620"/>
      <c r="B93" s="620"/>
      <c r="C93" s="620"/>
      <c r="D93" s="620"/>
      <c r="E93" s="620"/>
      <c r="F93" s="620"/>
      <c r="G93" s="620"/>
      <c r="H93" s="620"/>
      <c r="I93" s="620"/>
      <c r="J93" s="620"/>
      <c r="K93" s="620"/>
      <c r="L93" s="620"/>
      <c r="M93" s="620"/>
      <c r="N93" s="620"/>
      <c r="O93" s="620"/>
      <c r="P93" s="620"/>
      <c r="Q93" s="620"/>
      <c r="R93" s="620"/>
      <c r="S93" s="620"/>
      <c r="T93" s="620"/>
      <c r="U93" s="620"/>
      <c r="V93" s="620"/>
      <c r="W93" s="620"/>
      <c r="X93" s="620"/>
      <c r="Y93" s="620"/>
      <c r="Z93" s="620"/>
      <c r="AA93" s="620"/>
      <c r="AB93" s="620"/>
      <c r="AC93" s="620"/>
      <c r="AD93" s="620"/>
      <c r="AE93" s="620"/>
      <c r="AF93" s="620"/>
      <c r="AG93" s="620"/>
      <c r="AH93" s="620"/>
      <c r="AI93" s="620"/>
    </row>
    <row r="94" spans="1:35">
      <c r="A94" s="620"/>
      <c r="B94" s="620"/>
      <c r="C94" s="620"/>
      <c r="D94" s="620"/>
      <c r="E94" s="620"/>
      <c r="F94" s="620"/>
      <c r="G94" s="620"/>
      <c r="H94" s="620"/>
      <c r="I94" s="620"/>
      <c r="J94" s="620"/>
      <c r="K94" s="620"/>
      <c r="L94" s="620"/>
      <c r="M94" s="620"/>
      <c r="N94" s="620"/>
      <c r="O94" s="620"/>
      <c r="P94" s="620"/>
      <c r="Q94" s="620"/>
      <c r="R94" s="620"/>
      <c r="S94" s="620"/>
      <c r="T94" s="620"/>
      <c r="U94" s="620"/>
      <c r="V94" s="620"/>
      <c r="W94" s="620"/>
      <c r="X94" s="620"/>
      <c r="Y94" s="620"/>
      <c r="Z94" s="620"/>
      <c r="AA94" s="620"/>
      <c r="AB94" s="620"/>
      <c r="AC94" s="620"/>
      <c r="AD94" s="620"/>
      <c r="AE94" s="620"/>
      <c r="AF94" s="620"/>
      <c r="AG94" s="620"/>
      <c r="AH94" s="620"/>
      <c r="AI94" s="620"/>
    </row>
    <row r="95" spans="1:35">
      <c r="A95" s="620"/>
      <c r="B95" s="620"/>
      <c r="C95" s="620"/>
      <c r="D95" s="620"/>
      <c r="E95" s="620"/>
      <c r="F95" s="620"/>
      <c r="G95" s="620"/>
      <c r="H95" s="620"/>
      <c r="I95" s="620"/>
      <c r="J95" s="620"/>
      <c r="K95" s="620"/>
      <c r="L95" s="620"/>
      <c r="M95" s="620"/>
      <c r="N95" s="620"/>
      <c r="O95" s="620"/>
      <c r="P95" s="620"/>
      <c r="Q95" s="620"/>
      <c r="R95" s="620"/>
      <c r="S95" s="620"/>
      <c r="T95" s="620"/>
      <c r="U95" s="620"/>
      <c r="V95" s="620"/>
      <c r="W95" s="620"/>
      <c r="X95" s="620"/>
      <c r="Y95" s="620"/>
      <c r="Z95" s="620"/>
      <c r="AA95" s="620"/>
      <c r="AB95" s="620"/>
      <c r="AC95" s="620"/>
      <c r="AD95" s="620"/>
      <c r="AE95" s="620"/>
      <c r="AF95" s="620"/>
      <c r="AG95" s="620"/>
      <c r="AH95" s="620"/>
      <c r="AI95" s="620"/>
    </row>
    <row r="96" spans="1:35">
      <c r="A96" s="620"/>
      <c r="B96" s="620"/>
      <c r="C96" s="620"/>
      <c r="D96" s="620"/>
      <c r="E96" s="620"/>
      <c r="F96" s="620"/>
      <c r="G96" s="620"/>
      <c r="H96" s="620"/>
      <c r="I96" s="620"/>
      <c r="J96" s="620"/>
      <c r="K96" s="620"/>
      <c r="L96" s="620"/>
      <c r="M96" s="620"/>
      <c r="N96" s="620"/>
      <c r="O96" s="620"/>
      <c r="P96" s="620"/>
      <c r="Q96" s="620"/>
      <c r="R96" s="620"/>
      <c r="S96" s="620"/>
      <c r="T96" s="620"/>
      <c r="U96" s="620"/>
      <c r="V96" s="620"/>
      <c r="W96" s="620"/>
      <c r="X96" s="620"/>
      <c r="Y96" s="620"/>
      <c r="Z96" s="620"/>
      <c r="AA96" s="620"/>
      <c r="AB96" s="620"/>
      <c r="AC96" s="620"/>
      <c r="AD96" s="620"/>
      <c r="AE96" s="620"/>
      <c r="AF96" s="620"/>
      <c r="AG96" s="620"/>
      <c r="AH96" s="620"/>
      <c r="AI96" s="620"/>
    </row>
    <row r="97" spans="1:35">
      <c r="A97" s="620"/>
      <c r="B97" s="620"/>
      <c r="C97" s="620"/>
      <c r="D97" s="620"/>
      <c r="E97" s="620"/>
      <c r="F97" s="620"/>
      <c r="G97" s="620"/>
      <c r="H97" s="620"/>
      <c r="I97" s="620"/>
      <c r="J97" s="620"/>
      <c r="K97" s="620"/>
      <c r="L97" s="620"/>
      <c r="M97" s="620"/>
      <c r="N97" s="620"/>
      <c r="O97" s="620"/>
      <c r="P97" s="620"/>
      <c r="Q97" s="620"/>
      <c r="R97" s="620"/>
      <c r="S97" s="620"/>
      <c r="T97" s="620"/>
      <c r="U97" s="620"/>
      <c r="V97" s="620"/>
      <c r="W97" s="620"/>
      <c r="X97" s="620"/>
      <c r="Y97" s="620"/>
      <c r="Z97" s="620"/>
      <c r="AA97" s="620"/>
      <c r="AB97" s="620"/>
      <c r="AC97" s="620"/>
      <c r="AD97" s="620"/>
      <c r="AE97" s="620"/>
      <c r="AF97" s="620"/>
      <c r="AG97" s="620"/>
      <c r="AH97" s="620"/>
      <c r="AI97" s="620"/>
    </row>
    <row r="98" spans="1:35">
      <c r="A98" s="620"/>
      <c r="B98" s="620"/>
      <c r="C98" s="620"/>
      <c r="D98" s="620"/>
      <c r="E98" s="620"/>
      <c r="F98" s="620"/>
      <c r="G98" s="620"/>
      <c r="H98" s="620"/>
      <c r="I98" s="620"/>
      <c r="J98" s="620"/>
      <c r="K98" s="620"/>
      <c r="L98" s="620"/>
      <c r="M98" s="620"/>
      <c r="N98" s="620"/>
      <c r="O98" s="620"/>
      <c r="P98" s="620"/>
      <c r="Q98" s="620"/>
      <c r="R98" s="620"/>
      <c r="S98" s="620"/>
      <c r="T98" s="620"/>
      <c r="U98" s="620"/>
      <c r="V98" s="620"/>
      <c r="W98" s="620"/>
      <c r="X98" s="620"/>
      <c r="Y98" s="620"/>
      <c r="Z98" s="620"/>
      <c r="AA98" s="620"/>
      <c r="AB98" s="620"/>
      <c r="AC98" s="620"/>
      <c r="AD98" s="620"/>
      <c r="AE98" s="620"/>
      <c r="AF98" s="620"/>
      <c r="AG98" s="620"/>
      <c r="AH98" s="620"/>
      <c r="AI98" s="620"/>
    </row>
    <row r="99" spans="1:35">
      <c r="A99" s="620"/>
      <c r="B99" s="620"/>
      <c r="C99" s="620"/>
      <c r="D99" s="620"/>
      <c r="E99" s="620"/>
      <c r="F99" s="620"/>
      <c r="G99" s="620"/>
      <c r="H99" s="620"/>
      <c r="I99" s="620"/>
      <c r="J99" s="620"/>
      <c r="K99" s="620"/>
      <c r="L99" s="620"/>
      <c r="M99" s="620"/>
      <c r="N99" s="620"/>
      <c r="O99" s="620"/>
      <c r="P99" s="620"/>
      <c r="Q99" s="620"/>
      <c r="R99" s="620"/>
      <c r="S99" s="620"/>
      <c r="T99" s="620"/>
      <c r="U99" s="620"/>
      <c r="V99" s="620"/>
      <c r="W99" s="620"/>
      <c r="X99" s="620"/>
      <c r="Y99" s="620"/>
      <c r="Z99" s="620"/>
      <c r="AA99" s="620"/>
      <c r="AB99" s="620"/>
      <c r="AC99" s="620"/>
      <c r="AD99" s="620"/>
      <c r="AE99" s="620"/>
      <c r="AF99" s="620"/>
      <c r="AG99" s="620"/>
      <c r="AH99" s="620"/>
      <c r="AI99" s="620"/>
    </row>
    <row r="100" spans="1:35">
      <c r="A100" s="620"/>
      <c r="B100" s="620"/>
      <c r="C100" s="620"/>
      <c r="D100" s="620"/>
      <c r="E100" s="620"/>
      <c r="F100" s="620"/>
      <c r="G100" s="620"/>
      <c r="H100" s="620"/>
      <c r="I100" s="620"/>
      <c r="J100" s="620"/>
      <c r="K100" s="620"/>
      <c r="L100" s="620"/>
      <c r="M100" s="620"/>
      <c r="N100" s="620"/>
      <c r="O100" s="620"/>
      <c r="P100" s="620"/>
      <c r="Q100" s="620"/>
      <c r="R100" s="620"/>
      <c r="S100" s="620"/>
      <c r="T100" s="620"/>
      <c r="U100" s="620"/>
      <c r="V100" s="620"/>
      <c r="W100" s="620"/>
      <c r="X100" s="620"/>
      <c r="Y100" s="620"/>
      <c r="Z100" s="620"/>
      <c r="AA100" s="620"/>
      <c r="AB100" s="620"/>
      <c r="AC100" s="620"/>
      <c r="AD100" s="620"/>
      <c r="AE100" s="620"/>
      <c r="AF100" s="620"/>
      <c r="AG100" s="620"/>
      <c r="AH100" s="620"/>
      <c r="AI100" s="620"/>
    </row>
    <row r="101" spans="1:35">
      <c r="A101" s="620"/>
      <c r="B101" s="620"/>
      <c r="C101" s="620"/>
      <c r="D101" s="620"/>
      <c r="E101" s="620"/>
      <c r="F101" s="620"/>
      <c r="G101" s="620"/>
      <c r="H101" s="620"/>
      <c r="I101" s="620"/>
      <c r="J101" s="620"/>
      <c r="K101" s="620"/>
      <c r="L101" s="620"/>
      <c r="M101" s="620"/>
      <c r="N101" s="620"/>
      <c r="O101" s="620"/>
      <c r="P101" s="620"/>
      <c r="Q101" s="620"/>
      <c r="R101" s="620"/>
      <c r="S101" s="620"/>
      <c r="T101" s="620"/>
      <c r="U101" s="620"/>
      <c r="V101" s="620"/>
      <c r="W101" s="620"/>
      <c r="X101" s="620"/>
      <c r="Y101" s="620"/>
      <c r="Z101" s="620"/>
      <c r="AA101" s="620"/>
      <c r="AB101" s="620"/>
      <c r="AC101" s="620"/>
      <c r="AD101" s="620"/>
      <c r="AE101" s="620"/>
      <c r="AF101" s="620"/>
      <c r="AG101" s="620"/>
      <c r="AH101" s="620"/>
      <c r="AI101" s="620"/>
    </row>
    <row r="102" spans="1:35">
      <c r="A102" s="620"/>
      <c r="B102" s="620"/>
      <c r="C102" s="620"/>
      <c r="D102" s="620"/>
      <c r="E102" s="620"/>
      <c r="F102" s="620"/>
      <c r="G102" s="620"/>
      <c r="H102" s="620"/>
      <c r="I102" s="620"/>
      <c r="J102" s="620"/>
      <c r="K102" s="620"/>
      <c r="L102" s="620"/>
      <c r="M102" s="620"/>
      <c r="N102" s="620"/>
      <c r="O102" s="620"/>
      <c r="P102" s="620"/>
      <c r="Q102" s="620"/>
      <c r="R102" s="620"/>
      <c r="S102" s="620"/>
      <c r="T102" s="620"/>
      <c r="U102" s="620"/>
      <c r="V102" s="620"/>
      <c r="W102" s="620"/>
      <c r="X102" s="620"/>
      <c r="Y102" s="620"/>
      <c r="Z102" s="620"/>
      <c r="AA102" s="620"/>
      <c r="AB102" s="620"/>
      <c r="AC102" s="620"/>
      <c r="AD102" s="620"/>
      <c r="AE102" s="620"/>
      <c r="AF102" s="620"/>
      <c r="AG102" s="620"/>
      <c r="AH102" s="620"/>
      <c r="AI102" s="620"/>
    </row>
    <row r="103" spans="1:35">
      <c r="A103" s="620"/>
      <c r="B103" s="620"/>
      <c r="C103" s="620"/>
      <c r="D103" s="620"/>
      <c r="E103" s="620"/>
      <c r="F103" s="620"/>
      <c r="G103" s="620"/>
      <c r="H103" s="620"/>
      <c r="I103" s="620"/>
      <c r="J103" s="620"/>
      <c r="K103" s="620"/>
      <c r="L103" s="620"/>
      <c r="M103" s="620"/>
      <c r="N103" s="620"/>
      <c r="O103" s="620"/>
      <c r="P103" s="620"/>
      <c r="Q103" s="620"/>
      <c r="R103" s="620"/>
      <c r="S103" s="620"/>
      <c r="T103" s="620"/>
      <c r="U103" s="620"/>
      <c r="V103" s="620"/>
      <c r="W103" s="620"/>
      <c r="X103" s="620"/>
      <c r="Y103" s="620"/>
      <c r="Z103" s="620"/>
      <c r="AA103" s="620"/>
      <c r="AB103" s="620"/>
      <c r="AC103" s="620"/>
      <c r="AD103" s="620"/>
      <c r="AE103" s="620"/>
      <c r="AF103" s="620"/>
      <c r="AG103" s="620"/>
      <c r="AH103" s="620"/>
      <c r="AI103" s="620"/>
    </row>
    <row r="104" spans="1:35">
      <c r="A104" s="620"/>
      <c r="B104" s="620"/>
      <c r="C104" s="620"/>
      <c r="D104" s="620"/>
      <c r="E104" s="620"/>
      <c r="F104" s="620"/>
      <c r="G104" s="620"/>
      <c r="H104" s="620"/>
      <c r="I104" s="620"/>
      <c r="J104" s="620"/>
      <c r="K104" s="620"/>
      <c r="L104" s="620"/>
      <c r="M104" s="620"/>
      <c r="N104" s="620"/>
      <c r="O104" s="620"/>
      <c r="P104" s="620"/>
      <c r="Q104" s="620"/>
      <c r="R104" s="620"/>
      <c r="S104" s="620"/>
      <c r="T104" s="620"/>
      <c r="U104" s="620"/>
      <c r="V104" s="620"/>
      <c r="W104" s="620"/>
      <c r="X104" s="620"/>
      <c r="Y104" s="620"/>
      <c r="Z104" s="620"/>
      <c r="AA104" s="620"/>
      <c r="AB104" s="620"/>
      <c r="AC104" s="620"/>
      <c r="AD104" s="620"/>
      <c r="AE104" s="620"/>
      <c r="AF104" s="620"/>
      <c r="AG104" s="620"/>
      <c r="AH104" s="620"/>
      <c r="AI104" s="620"/>
    </row>
    <row r="105" spans="1:35">
      <c r="A105" s="620"/>
      <c r="B105" s="620"/>
      <c r="C105" s="620"/>
      <c r="D105" s="620"/>
      <c r="E105" s="620"/>
      <c r="F105" s="620"/>
      <c r="G105" s="620"/>
      <c r="H105" s="620"/>
      <c r="I105" s="620"/>
      <c r="J105" s="620"/>
      <c r="K105" s="620"/>
      <c r="L105" s="620"/>
      <c r="M105" s="620"/>
      <c r="N105" s="620"/>
      <c r="O105" s="620"/>
      <c r="P105" s="620"/>
      <c r="Q105" s="620"/>
      <c r="R105" s="620"/>
      <c r="S105" s="620"/>
      <c r="T105" s="620"/>
      <c r="U105" s="620"/>
      <c r="V105" s="620"/>
      <c r="W105" s="620"/>
      <c r="X105" s="620"/>
      <c r="Y105" s="620"/>
      <c r="Z105" s="620"/>
      <c r="AA105" s="620"/>
      <c r="AB105" s="620"/>
      <c r="AC105" s="620"/>
      <c r="AD105" s="620"/>
      <c r="AE105" s="620"/>
      <c r="AF105" s="620"/>
      <c r="AG105" s="620"/>
      <c r="AH105" s="620"/>
      <c r="AI105" s="620"/>
    </row>
    <row r="106" spans="1:35">
      <c r="A106" s="620"/>
      <c r="B106" s="620"/>
      <c r="C106" s="620"/>
      <c r="D106" s="620"/>
      <c r="E106" s="620"/>
      <c r="F106" s="620"/>
      <c r="G106" s="620"/>
      <c r="H106" s="620"/>
      <c r="I106" s="620"/>
      <c r="J106" s="620"/>
      <c r="K106" s="620"/>
      <c r="L106" s="620"/>
      <c r="M106" s="620"/>
      <c r="N106" s="620"/>
      <c r="O106" s="620"/>
      <c r="P106" s="620"/>
      <c r="Q106" s="620"/>
      <c r="R106" s="620"/>
      <c r="S106" s="620"/>
      <c r="T106" s="620"/>
      <c r="U106" s="620"/>
      <c r="V106" s="620"/>
      <c r="W106" s="620"/>
      <c r="X106" s="620"/>
      <c r="Y106" s="620"/>
      <c r="Z106" s="620"/>
      <c r="AA106" s="620"/>
      <c r="AB106" s="620"/>
      <c r="AC106" s="620"/>
      <c r="AD106" s="620"/>
      <c r="AE106" s="620"/>
      <c r="AF106" s="620"/>
      <c r="AG106" s="620"/>
      <c r="AH106" s="620"/>
      <c r="AI106" s="620"/>
    </row>
    <row r="107" spans="1:35">
      <c r="A107" s="620"/>
      <c r="B107" s="620"/>
      <c r="C107" s="620"/>
      <c r="D107" s="620"/>
      <c r="E107" s="620"/>
      <c r="F107" s="620"/>
      <c r="G107" s="620"/>
      <c r="H107" s="620"/>
      <c r="I107" s="620"/>
      <c r="J107" s="620"/>
      <c r="K107" s="620"/>
      <c r="L107" s="620"/>
      <c r="M107" s="620"/>
      <c r="N107" s="620"/>
      <c r="O107" s="620"/>
      <c r="P107" s="620"/>
      <c r="Q107" s="620"/>
      <c r="R107" s="620"/>
      <c r="S107" s="620"/>
      <c r="T107" s="620"/>
      <c r="U107" s="620"/>
      <c r="V107" s="620"/>
      <c r="W107" s="620"/>
      <c r="X107" s="620"/>
      <c r="Y107" s="620"/>
      <c r="Z107" s="620"/>
      <c r="AA107" s="620"/>
      <c r="AB107" s="620"/>
      <c r="AC107" s="620"/>
      <c r="AD107" s="620"/>
      <c r="AE107" s="620"/>
      <c r="AF107" s="620"/>
      <c r="AG107" s="620"/>
      <c r="AH107" s="620"/>
      <c r="AI107" s="620"/>
    </row>
    <row r="108" spans="1:35">
      <c r="A108" s="620"/>
      <c r="B108" s="620"/>
      <c r="C108" s="620"/>
      <c r="D108" s="620"/>
      <c r="E108" s="620"/>
      <c r="F108" s="620"/>
      <c r="G108" s="620"/>
      <c r="H108" s="620"/>
      <c r="I108" s="620"/>
      <c r="J108" s="620"/>
      <c r="K108" s="620"/>
      <c r="L108" s="620"/>
      <c r="M108" s="620"/>
      <c r="N108" s="620"/>
      <c r="O108" s="620"/>
      <c r="P108" s="620"/>
      <c r="Q108" s="620"/>
      <c r="R108" s="620"/>
      <c r="S108" s="620"/>
      <c r="T108" s="620"/>
      <c r="U108" s="620"/>
      <c r="V108" s="620"/>
      <c r="W108" s="620"/>
      <c r="X108" s="620"/>
      <c r="Y108" s="620"/>
      <c r="Z108" s="620"/>
      <c r="AA108" s="620"/>
      <c r="AB108" s="620"/>
      <c r="AC108" s="620"/>
      <c r="AD108" s="620"/>
      <c r="AE108" s="620"/>
      <c r="AF108" s="620"/>
      <c r="AG108" s="620"/>
      <c r="AH108" s="620"/>
      <c r="AI108" s="620"/>
    </row>
    <row r="109" spans="1:35">
      <c r="A109" s="620"/>
      <c r="B109" s="620"/>
      <c r="C109" s="620"/>
      <c r="D109" s="620"/>
      <c r="E109" s="620"/>
      <c r="F109" s="620"/>
      <c r="G109" s="620"/>
      <c r="H109" s="620"/>
      <c r="I109" s="620"/>
      <c r="J109" s="620"/>
      <c r="K109" s="620"/>
      <c r="L109" s="620"/>
      <c r="M109" s="620"/>
      <c r="N109" s="620"/>
      <c r="O109" s="620"/>
      <c r="P109" s="620"/>
      <c r="Q109" s="620"/>
      <c r="R109" s="620"/>
      <c r="S109" s="620"/>
      <c r="T109" s="620"/>
      <c r="U109" s="620"/>
      <c r="V109" s="620"/>
      <c r="W109" s="620"/>
      <c r="X109" s="620"/>
      <c r="Y109" s="620"/>
      <c r="Z109" s="620"/>
      <c r="AA109" s="620"/>
      <c r="AB109" s="620"/>
      <c r="AC109" s="620"/>
      <c r="AD109" s="620"/>
      <c r="AE109" s="620"/>
      <c r="AF109" s="620"/>
      <c r="AG109" s="620"/>
      <c r="AH109" s="620"/>
      <c r="AI109" s="620"/>
    </row>
    <row r="110" spans="1:35">
      <c r="A110" s="620"/>
      <c r="B110" s="620"/>
      <c r="C110" s="620"/>
      <c r="D110" s="620"/>
      <c r="E110" s="620"/>
      <c r="F110" s="620"/>
      <c r="G110" s="620"/>
      <c r="H110" s="620"/>
      <c r="I110" s="620"/>
      <c r="J110" s="620"/>
      <c r="K110" s="620"/>
      <c r="L110" s="620"/>
      <c r="M110" s="620"/>
      <c r="N110" s="620"/>
      <c r="O110" s="620"/>
      <c r="P110" s="620"/>
      <c r="Q110" s="620"/>
      <c r="R110" s="620"/>
      <c r="S110" s="620"/>
      <c r="T110" s="620"/>
      <c r="U110" s="620"/>
      <c r="V110" s="620"/>
      <c r="W110" s="620"/>
      <c r="X110" s="620"/>
      <c r="Y110" s="620"/>
      <c r="Z110" s="620"/>
      <c r="AA110" s="620"/>
      <c r="AB110" s="620"/>
      <c r="AC110" s="620"/>
      <c r="AD110" s="620"/>
      <c r="AE110" s="620"/>
      <c r="AF110" s="620"/>
      <c r="AG110" s="620"/>
      <c r="AH110" s="620"/>
      <c r="AI110" s="620"/>
    </row>
    <row r="111" spans="1:35">
      <c r="A111" s="620"/>
      <c r="B111" s="620"/>
      <c r="C111" s="620"/>
      <c r="D111" s="620"/>
      <c r="E111" s="620"/>
      <c r="F111" s="620"/>
      <c r="G111" s="620"/>
      <c r="H111" s="620"/>
      <c r="I111" s="620"/>
      <c r="J111" s="620"/>
      <c r="K111" s="620"/>
      <c r="L111" s="620"/>
      <c r="M111" s="620"/>
      <c r="N111" s="620"/>
      <c r="O111" s="620"/>
      <c r="P111" s="620"/>
      <c r="Q111" s="620"/>
      <c r="R111" s="620"/>
      <c r="S111" s="620"/>
      <c r="T111" s="620"/>
      <c r="U111" s="620"/>
      <c r="V111" s="620"/>
      <c r="W111" s="620"/>
      <c r="X111" s="620"/>
      <c r="Y111" s="620"/>
      <c r="Z111" s="620"/>
      <c r="AA111" s="620"/>
      <c r="AB111" s="620"/>
      <c r="AC111" s="620"/>
      <c r="AD111" s="620"/>
      <c r="AE111" s="620"/>
      <c r="AF111" s="620"/>
      <c r="AG111" s="620"/>
      <c r="AH111" s="620"/>
      <c r="AI111" s="620"/>
    </row>
    <row r="112" spans="1:35">
      <c r="A112" s="620"/>
      <c r="B112" s="620"/>
      <c r="C112" s="620"/>
      <c r="D112" s="620"/>
      <c r="E112" s="620"/>
      <c r="F112" s="620"/>
      <c r="G112" s="620"/>
      <c r="H112" s="620"/>
      <c r="I112" s="620"/>
      <c r="J112" s="620"/>
      <c r="K112" s="620"/>
      <c r="L112" s="620"/>
      <c r="M112" s="620"/>
      <c r="N112" s="620"/>
      <c r="O112" s="620"/>
      <c r="P112" s="620"/>
      <c r="Q112" s="620"/>
      <c r="R112" s="620"/>
      <c r="S112" s="620"/>
      <c r="T112" s="620"/>
      <c r="U112" s="620"/>
      <c r="V112" s="620"/>
      <c r="W112" s="620"/>
      <c r="X112" s="620"/>
      <c r="Y112" s="620"/>
      <c r="Z112" s="620"/>
      <c r="AA112" s="620"/>
      <c r="AB112" s="620"/>
      <c r="AC112" s="620"/>
      <c r="AD112" s="620"/>
      <c r="AE112" s="620"/>
      <c r="AF112" s="620"/>
      <c r="AG112" s="620"/>
      <c r="AH112" s="620"/>
      <c r="AI112" s="620"/>
    </row>
    <row r="113" spans="1:35">
      <c r="A113" s="620"/>
      <c r="B113" s="620"/>
      <c r="C113" s="620"/>
      <c r="D113" s="620"/>
      <c r="E113" s="620"/>
      <c r="F113" s="620"/>
      <c r="G113" s="620"/>
      <c r="H113" s="620"/>
      <c r="I113" s="620"/>
      <c r="J113" s="620"/>
      <c r="K113" s="620"/>
      <c r="L113" s="620"/>
      <c r="M113" s="620"/>
      <c r="N113" s="620"/>
      <c r="O113" s="620"/>
      <c r="P113" s="620"/>
      <c r="Q113" s="620"/>
      <c r="R113" s="620"/>
      <c r="S113" s="620"/>
      <c r="T113" s="620"/>
      <c r="U113" s="620"/>
      <c r="V113" s="620"/>
      <c r="W113" s="620"/>
      <c r="X113" s="620"/>
      <c r="Y113" s="620"/>
      <c r="Z113" s="620"/>
      <c r="AA113" s="620"/>
      <c r="AB113" s="620"/>
      <c r="AC113" s="620"/>
      <c r="AD113" s="620"/>
      <c r="AE113" s="620"/>
      <c r="AF113" s="620"/>
      <c r="AG113" s="620"/>
      <c r="AH113" s="620"/>
      <c r="AI113" s="620"/>
    </row>
    <row r="114" spans="1:35">
      <c r="A114" s="620"/>
      <c r="B114" s="620"/>
      <c r="C114" s="620"/>
      <c r="D114" s="620"/>
      <c r="E114" s="620"/>
      <c r="F114" s="620"/>
      <c r="G114" s="620"/>
      <c r="H114" s="620"/>
      <c r="I114" s="620"/>
      <c r="J114" s="620"/>
      <c r="K114" s="620"/>
      <c r="L114" s="620"/>
      <c r="M114" s="620"/>
      <c r="N114" s="620"/>
      <c r="O114" s="620"/>
      <c r="P114" s="620"/>
      <c r="Q114" s="620"/>
      <c r="R114" s="620"/>
      <c r="S114" s="620"/>
      <c r="T114" s="620"/>
      <c r="U114" s="620"/>
      <c r="V114" s="620"/>
      <c r="W114" s="620"/>
      <c r="X114" s="620"/>
      <c r="Y114" s="620"/>
      <c r="Z114" s="620"/>
      <c r="AA114" s="620"/>
      <c r="AB114" s="620"/>
      <c r="AC114" s="620"/>
      <c r="AD114" s="620"/>
      <c r="AE114" s="620"/>
      <c r="AF114" s="620"/>
      <c r="AG114" s="620"/>
      <c r="AH114" s="620"/>
      <c r="AI114" s="620"/>
    </row>
    <row r="115" spans="1:35">
      <c r="A115" s="620"/>
      <c r="B115" s="620"/>
      <c r="C115" s="620"/>
      <c r="D115" s="620"/>
      <c r="E115" s="620"/>
      <c r="F115" s="620"/>
      <c r="G115" s="620"/>
      <c r="H115" s="620"/>
      <c r="I115" s="620"/>
      <c r="J115" s="620"/>
      <c r="K115" s="620"/>
      <c r="L115" s="620"/>
      <c r="M115" s="620"/>
      <c r="N115" s="620"/>
      <c r="O115" s="620"/>
      <c r="P115" s="620"/>
      <c r="Q115" s="620"/>
      <c r="R115" s="620"/>
      <c r="S115" s="620"/>
      <c r="T115" s="620"/>
      <c r="U115" s="620"/>
      <c r="V115" s="620"/>
      <c r="W115" s="620"/>
      <c r="X115" s="620"/>
      <c r="Y115" s="620"/>
      <c r="Z115" s="620"/>
      <c r="AA115" s="620"/>
      <c r="AB115" s="620"/>
      <c r="AC115" s="620"/>
      <c r="AD115" s="620"/>
      <c r="AE115" s="620"/>
      <c r="AF115" s="620"/>
      <c r="AG115" s="620"/>
      <c r="AH115" s="620"/>
      <c r="AI115" s="620"/>
    </row>
    <row r="116" spans="1:35">
      <c r="A116" s="620"/>
      <c r="B116" s="620"/>
      <c r="C116" s="620"/>
      <c r="D116" s="620"/>
      <c r="E116" s="620"/>
      <c r="F116" s="620"/>
      <c r="G116" s="620"/>
      <c r="H116" s="620"/>
      <c r="I116" s="620"/>
      <c r="J116" s="620"/>
      <c r="K116" s="620"/>
      <c r="L116" s="620"/>
      <c r="M116" s="620"/>
      <c r="N116" s="620"/>
      <c r="O116" s="620"/>
      <c r="P116" s="620"/>
      <c r="Q116" s="620"/>
      <c r="R116" s="620"/>
      <c r="S116" s="620"/>
      <c r="T116" s="620"/>
      <c r="U116" s="620"/>
      <c r="V116" s="620"/>
      <c r="W116" s="620"/>
      <c r="X116" s="620"/>
      <c r="Y116" s="620"/>
      <c r="Z116" s="620"/>
      <c r="AA116" s="620"/>
      <c r="AB116" s="620"/>
      <c r="AC116" s="620"/>
      <c r="AD116" s="620"/>
      <c r="AE116" s="620"/>
      <c r="AF116" s="620"/>
      <c r="AG116" s="620"/>
      <c r="AH116" s="620"/>
      <c r="AI116" s="620"/>
    </row>
    <row r="117" spans="1:35">
      <c r="A117" s="620"/>
      <c r="B117" s="620"/>
      <c r="C117" s="620"/>
      <c r="D117" s="620"/>
      <c r="E117" s="620"/>
      <c r="F117" s="620"/>
      <c r="G117" s="620"/>
      <c r="H117" s="620"/>
      <c r="I117" s="620"/>
      <c r="J117" s="620"/>
      <c r="K117" s="620"/>
      <c r="L117" s="620"/>
      <c r="M117" s="620"/>
      <c r="N117" s="620"/>
      <c r="O117" s="620"/>
      <c r="P117" s="620"/>
      <c r="Q117" s="620"/>
      <c r="R117" s="620"/>
      <c r="S117" s="620"/>
      <c r="T117" s="620"/>
      <c r="U117" s="620"/>
      <c r="V117" s="620"/>
      <c r="W117" s="620"/>
      <c r="X117" s="620"/>
      <c r="Y117" s="620"/>
      <c r="Z117" s="620"/>
      <c r="AA117" s="620"/>
      <c r="AB117" s="620"/>
      <c r="AC117" s="620"/>
      <c r="AD117" s="620"/>
      <c r="AE117" s="620"/>
      <c r="AF117" s="620"/>
      <c r="AG117" s="620"/>
      <c r="AH117" s="620"/>
      <c r="AI117" s="620"/>
    </row>
    <row r="118" spans="1:35">
      <c r="A118" s="620"/>
      <c r="B118" s="620"/>
      <c r="C118" s="620"/>
      <c r="D118" s="620"/>
      <c r="E118" s="620"/>
      <c r="F118" s="620"/>
      <c r="G118" s="620"/>
      <c r="H118" s="620"/>
      <c r="I118" s="620"/>
      <c r="J118" s="620"/>
      <c r="K118" s="620"/>
      <c r="L118" s="620"/>
      <c r="M118" s="620"/>
      <c r="N118" s="620"/>
      <c r="O118" s="620"/>
      <c r="P118" s="620"/>
      <c r="Q118" s="620"/>
      <c r="R118" s="620"/>
      <c r="S118" s="620"/>
      <c r="T118" s="620"/>
      <c r="U118" s="620"/>
      <c r="V118" s="620"/>
      <c r="W118" s="620"/>
      <c r="X118" s="620"/>
      <c r="Y118" s="620"/>
      <c r="Z118" s="620"/>
      <c r="AA118" s="620"/>
      <c r="AB118" s="620"/>
      <c r="AC118" s="620"/>
      <c r="AD118" s="620"/>
      <c r="AE118" s="620"/>
      <c r="AF118" s="620"/>
      <c r="AG118" s="620"/>
      <c r="AH118" s="620"/>
      <c r="AI118" s="620"/>
    </row>
    <row r="119" spans="1:35">
      <c r="A119" s="620"/>
      <c r="B119" s="620"/>
      <c r="C119" s="620"/>
      <c r="D119" s="620"/>
      <c r="E119" s="620"/>
      <c r="F119" s="620"/>
      <c r="G119" s="620"/>
      <c r="H119" s="620"/>
      <c r="I119" s="620"/>
      <c r="J119" s="620"/>
      <c r="K119" s="620"/>
      <c r="L119" s="620"/>
      <c r="M119" s="620"/>
      <c r="N119" s="620"/>
      <c r="O119" s="620"/>
      <c r="P119" s="620"/>
      <c r="Q119" s="620"/>
      <c r="R119" s="620"/>
      <c r="S119" s="620"/>
      <c r="T119" s="620"/>
      <c r="U119" s="620"/>
      <c r="V119" s="620"/>
      <c r="W119" s="620"/>
      <c r="X119" s="620"/>
      <c r="Y119" s="620"/>
      <c r="Z119" s="620"/>
      <c r="AA119" s="620"/>
      <c r="AB119" s="620"/>
      <c r="AC119" s="620"/>
      <c r="AD119" s="620"/>
      <c r="AE119" s="620"/>
      <c r="AF119" s="620"/>
      <c r="AG119" s="620"/>
      <c r="AH119" s="620"/>
      <c r="AI119" s="620"/>
    </row>
    <row r="120" spans="1:35">
      <c r="A120" s="620"/>
      <c r="B120" s="620"/>
      <c r="C120" s="620"/>
      <c r="D120" s="620"/>
      <c r="E120" s="620"/>
      <c r="F120" s="620"/>
      <c r="G120" s="620"/>
      <c r="H120" s="620"/>
      <c r="I120" s="620"/>
      <c r="J120" s="620"/>
      <c r="K120" s="620"/>
      <c r="L120" s="620"/>
      <c r="M120" s="620"/>
      <c r="N120" s="620"/>
      <c r="O120" s="620"/>
      <c r="P120" s="620"/>
      <c r="Q120" s="620"/>
      <c r="R120" s="620"/>
      <c r="S120" s="620"/>
      <c r="T120" s="620"/>
      <c r="U120" s="620"/>
      <c r="V120" s="620"/>
      <c r="W120" s="620"/>
      <c r="X120" s="620"/>
      <c r="Y120" s="620"/>
      <c r="Z120" s="620"/>
      <c r="AA120" s="620"/>
      <c r="AB120" s="620"/>
      <c r="AC120" s="620"/>
      <c r="AD120" s="620"/>
      <c r="AE120" s="620"/>
      <c r="AF120" s="620"/>
      <c r="AG120" s="620"/>
      <c r="AH120" s="620"/>
      <c r="AI120" s="620"/>
    </row>
    <row r="121" spans="1:35">
      <c r="A121" s="620"/>
      <c r="B121" s="620"/>
      <c r="C121" s="620"/>
      <c r="D121" s="620"/>
      <c r="E121" s="620"/>
      <c r="F121" s="620"/>
      <c r="G121" s="620"/>
      <c r="H121" s="620"/>
      <c r="I121" s="620"/>
      <c r="J121" s="620"/>
      <c r="K121" s="620"/>
      <c r="L121" s="620"/>
      <c r="M121" s="620"/>
      <c r="N121" s="620"/>
      <c r="O121" s="620"/>
      <c r="P121" s="620"/>
      <c r="Q121" s="620"/>
      <c r="R121" s="620"/>
      <c r="S121" s="620"/>
      <c r="T121" s="620"/>
      <c r="U121" s="620"/>
      <c r="V121" s="620"/>
      <c r="W121" s="620"/>
      <c r="X121" s="620"/>
      <c r="Y121" s="620"/>
      <c r="Z121" s="620"/>
      <c r="AA121" s="620"/>
      <c r="AB121" s="620"/>
      <c r="AC121" s="620"/>
      <c r="AD121" s="620"/>
      <c r="AE121" s="620"/>
      <c r="AF121" s="620"/>
      <c r="AG121" s="620"/>
      <c r="AH121" s="620"/>
      <c r="AI121" s="620"/>
    </row>
    <row r="122" spans="1:35">
      <c r="A122" s="620"/>
      <c r="B122" s="620"/>
      <c r="C122" s="620"/>
      <c r="D122" s="620"/>
      <c r="E122" s="620"/>
      <c r="F122" s="620"/>
      <c r="G122" s="620"/>
      <c r="H122" s="620"/>
      <c r="I122" s="620"/>
      <c r="J122" s="620"/>
      <c r="K122" s="620"/>
      <c r="L122" s="620"/>
      <c r="M122" s="620"/>
      <c r="N122" s="620"/>
      <c r="O122" s="620"/>
      <c r="P122" s="620"/>
      <c r="Q122" s="620"/>
      <c r="R122" s="620"/>
      <c r="S122" s="620"/>
      <c r="T122" s="620"/>
      <c r="U122" s="620"/>
      <c r="V122" s="620"/>
      <c r="W122" s="620"/>
      <c r="X122" s="620"/>
      <c r="Y122" s="620"/>
      <c r="Z122" s="620"/>
      <c r="AA122" s="620"/>
      <c r="AB122" s="620"/>
      <c r="AC122" s="620"/>
      <c r="AD122" s="620"/>
      <c r="AE122" s="620"/>
      <c r="AF122" s="620"/>
      <c r="AG122" s="620"/>
      <c r="AH122" s="620"/>
      <c r="AI122" s="620"/>
    </row>
    <row r="123" spans="1:35">
      <c r="A123" s="620"/>
      <c r="B123" s="620"/>
      <c r="C123" s="620"/>
      <c r="D123" s="620"/>
      <c r="E123" s="620"/>
      <c r="F123" s="620"/>
      <c r="G123" s="620"/>
      <c r="H123" s="620"/>
      <c r="I123" s="620"/>
      <c r="J123" s="620"/>
      <c r="K123" s="620"/>
      <c r="L123" s="620"/>
      <c r="M123" s="620"/>
      <c r="N123" s="620"/>
      <c r="O123" s="620"/>
      <c r="P123" s="620"/>
      <c r="Q123" s="620"/>
      <c r="R123" s="620"/>
      <c r="S123" s="620"/>
      <c r="T123" s="620"/>
      <c r="U123" s="620"/>
      <c r="V123" s="620"/>
      <c r="W123" s="620"/>
      <c r="X123" s="620"/>
      <c r="Y123" s="620"/>
      <c r="Z123" s="620"/>
      <c r="AA123" s="620"/>
      <c r="AB123" s="620"/>
      <c r="AC123" s="620"/>
      <c r="AD123" s="620"/>
      <c r="AE123" s="620"/>
      <c r="AF123" s="620"/>
      <c r="AG123" s="620"/>
      <c r="AH123" s="620"/>
      <c r="AI123" s="620"/>
    </row>
    <row r="124" spans="1:35">
      <c r="A124" s="620"/>
      <c r="B124" s="620"/>
      <c r="C124" s="620"/>
      <c r="D124" s="620"/>
      <c r="E124" s="620"/>
      <c r="F124" s="620"/>
      <c r="G124" s="620"/>
      <c r="H124" s="620"/>
      <c r="I124" s="620"/>
      <c r="J124" s="620"/>
      <c r="K124" s="620"/>
      <c r="L124" s="620"/>
      <c r="M124" s="620"/>
      <c r="N124" s="620"/>
      <c r="O124" s="620"/>
      <c r="P124" s="620"/>
      <c r="Q124" s="620"/>
      <c r="R124" s="620"/>
      <c r="S124" s="620"/>
      <c r="T124" s="620"/>
      <c r="U124" s="620"/>
      <c r="V124" s="620"/>
      <c r="W124" s="620"/>
      <c r="X124" s="620"/>
      <c r="Y124" s="620"/>
      <c r="Z124" s="620"/>
      <c r="AA124" s="620"/>
      <c r="AB124" s="620"/>
      <c r="AC124" s="620"/>
      <c r="AD124" s="620"/>
      <c r="AE124" s="620"/>
      <c r="AF124" s="620"/>
      <c r="AG124" s="620"/>
      <c r="AH124" s="620"/>
      <c r="AI124" s="620"/>
    </row>
    <row r="125" spans="1:35">
      <c r="A125" s="620"/>
      <c r="B125" s="620"/>
      <c r="C125" s="620"/>
      <c r="D125" s="620"/>
      <c r="E125" s="620"/>
      <c r="F125" s="620"/>
      <c r="G125" s="620"/>
      <c r="H125" s="620"/>
      <c r="I125" s="620"/>
      <c r="J125" s="620"/>
      <c r="K125" s="620"/>
      <c r="L125" s="620"/>
      <c r="M125" s="620"/>
      <c r="N125" s="620"/>
      <c r="O125" s="620"/>
      <c r="P125" s="620"/>
      <c r="Q125" s="620"/>
      <c r="R125" s="620"/>
      <c r="S125" s="620"/>
      <c r="T125" s="620"/>
      <c r="U125" s="620"/>
      <c r="V125" s="620"/>
      <c r="W125" s="620"/>
      <c r="X125" s="620"/>
      <c r="Y125" s="620"/>
      <c r="Z125" s="620"/>
      <c r="AA125" s="620"/>
      <c r="AB125" s="620"/>
      <c r="AC125" s="620"/>
      <c r="AD125" s="620"/>
      <c r="AE125" s="620"/>
      <c r="AF125" s="620"/>
      <c r="AG125" s="620"/>
      <c r="AH125" s="620"/>
      <c r="AI125" s="620"/>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tabSelected="1" view="pageBreakPreview" topLeftCell="A3" zoomScale="140" zoomScaleNormal="100" zoomScalePageLayoutView="140" workbookViewId="0"/>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5" t="s">
        <v>634</v>
      </c>
      <c r="C1" s="925"/>
    </row>
    <row r="2" spans="2:22" ht="12.75" customHeight="1">
      <c r="C2" s="151"/>
      <c r="D2" s="151"/>
    </row>
    <row r="3" spans="2:22" ht="12.75" customHeight="1">
      <c r="B3" s="26" t="s">
        <v>635</v>
      </c>
      <c r="C3" s="27"/>
      <c r="D3" s="27"/>
      <c r="E3" s="27"/>
      <c r="F3" s="27"/>
      <c r="G3" s="27"/>
      <c r="H3" s="27"/>
      <c r="I3" s="27"/>
      <c r="J3" s="27"/>
      <c r="K3" s="27"/>
      <c r="M3" s="646"/>
      <c r="N3" s="646"/>
    </row>
    <row r="4" spans="2:22" ht="12.75" customHeight="1">
      <c r="B4" s="26" t="s">
        <v>636</v>
      </c>
      <c r="I4" s="647"/>
      <c r="M4" s="646"/>
      <c r="N4" s="646"/>
    </row>
    <row r="5" spans="2:22" ht="12.75" customHeight="1">
      <c r="B5" s="26" t="s">
        <v>637</v>
      </c>
      <c r="C5" s="22"/>
      <c r="I5" s="647"/>
      <c r="M5" s="646"/>
      <c r="N5" s="646"/>
    </row>
    <row r="6" spans="2:22" ht="12.75" customHeight="1">
      <c r="B6" s="26" t="s">
        <v>638</v>
      </c>
      <c r="C6" s="22"/>
      <c r="I6" s="647"/>
      <c r="M6" s="646"/>
      <c r="N6" s="646"/>
    </row>
    <row r="7" spans="2:22" ht="12.75" customHeight="1">
      <c r="B7" s="26"/>
      <c r="C7" s="22"/>
      <c r="I7" s="647"/>
      <c r="M7" s="646"/>
      <c r="N7" s="646"/>
    </row>
    <row r="8" spans="2:22" ht="12.75" customHeight="1">
      <c r="B8" s="391" t="s">
        <v>633</v>
      </c>
      <c r="C8" s="22"/>
      <c r="I8" s="647"/>
      <c r="M8" s="646"/>
      <c r="N8" s="646"/>
      <c r="S8" s="42" t="s">
        <v>259</v>
      </c>
    </row>
    <row r="9" spans="2:22" ht="12.75" customHeight="1">
      <c r="B9" s="15"/>
      <c r="I9" s="647"/>
      <c r="M9" s="646"/>
      <c r="N9" s="648"/>
    </row>
    <row r="10" spans="2:22" s="360" customFormat="1" ht="13.2" customHeight="1">
      <c r="B10" s="926" t="s">
        <v>639</v>
      </c>
      <c r="C10" s="857" t="str">
        <f>IF(AND(D12="PASS",D17="PASS",D21="PASS",D22="pass"),"PASS","FAIL")</f>
        <v>FAIL</v>
      </c>
      <c r="D10" s="857"/>
      <c r="E10" s="177"/>
      <c r="F10" s="177"/>
      <c r="G10" s="177"/>
      <c r="H10" s="177"/>
      <c r="I10" s="177"/>
      <c r="J10" s="177"/>
      <c r="K10" s="177"/>
      <c r="L10" s="177"/>
      <c r="M10" s="177"/>
      <c r="N10" s="177"/>
      <c r="O10" s="177"/>
      <c r="P10" s="177"/>
      <c r="Q10" s="177"/>
      <c r="R10" s="177"/>
      <c r="S10" s="177"/>
      <c r="T10" s="177"/>
      <c r="U10" s="177"/>
      <c r="V10" s="178"/>
    </row>
    <row r="11" spans="2:22" s="360" customFormat="1">
      <c r="B11" s="926"/>
      <c r="C11" s="649"/>
      <c r="D11" s="650"/>
      <c r="E11" s="72"/>
      <c r="F11" s="72"/>
      <c r="G11" s="72"/>
      <c r="H11" s="72"/>
      <c r="I11" s="72"/>
      <c r="J11" s="72"/>
      <c r="K11" s="72"/>
      <c r="L11" s="72"/>
      <c r="M11" s="72"/>
      <c r="N11" s="72"/>
      <c r="O11" s="72"/>
      <c r="P11" s="72"/>
      <c r="Q11" s="72"/>
      <c r="R11" s="72"/>
      <c r="S11" s="72"/>
      <c r="T11" s="72"/>
      <c r="U11" s="72"/>
      <c r="V11" s="101"/>
    </row>
    <row r="12" spans="2:22" s="360" customFormat="1">
      <c r="B12" s="431" t="s">
        <v>476</v>
      </c>
      <c r="C12" s="483"/>
      <c r="D12" s="448" t="str">
        <f>IF(C12&gt;=4,"PASS","FAIL")</f>
        <v>FAIL</v>
      </c>
      <c r="E12" s="72"/>
      <c r="F12" s="72"/>
      <c r="G12" s="72"/>
      <c r="H12" s="72"/>
      <c r="I12" s="72"/>
      <c r="J12" s="72"/>
      <c r="K12" s="72"/>
      <c r="L12" s="72"/>
      <c r="M12" s="72"/>
      <c r="N12" s="72"/>
      <c r="O12" s="72"/>
      <c r="P12" s="72"/>
      <c r="Q12" s="72"/>
      <c r="R12" s="72"/>
      <c r="S12" s="72"/>
      <c r="T12" s="72"/>
      <c r="U12" s="72"/>
      <c r="V12" s="101"/>
    </row>
    <row r="13" spans="2:22" s="360" customFormat="1">
      <c r="B13" s="457" t="s">
        <v>522</v>
      </c>
      <c r="C13" s="469"/>
      <c r="D13" s="452"/>
      <c r="E13" s="72"/>
      <c r="F13" s="72"/>
      <c r="G13" s="72"/>
      <c r="H13" s="72"/>
      <c r="I13" s="72"/>
      <c r="J13" s="72"/>
      <c r="K13" s="72"/>
      <c r="L13" s="72"/>
      <c r="M13" s="72"/>
      <c r="N13" s="72"/>
      <c r="O13" s="72"/>
      <c r="P13" s="72"/>
      <c r="Q13" s="72"/>
      <c r="R13" s="72"/>
      <c r="S13" s="72"/>
      <c r="T13" s="72"/>
      <c r="U13" s="72"/>
      <c r="V13" s="101"/>
    </row>
    <row r="14" spans="2:22" s="360" customFormat="1">
      <c r="B14" s="457" t="s">
        <v>491</v>
      </c>
      <c r="C14" s="651"/>
      <c r="D14" s="452"/>
      <c r="E14" s="72"/>
      <c r="F14" s="72"/>
      <c r="G14" s="72"/>
      <c r="H14" s="72"/>
      <c r="I14" s="72"/>
      <c r="J14" s="72"/>
      <c r="K14" s="72"/>
      <c r="L14" s="72"/>
      <c r="M14" s="72"/>
      <c r="N14" s="72"/>
      <c r="O14" s="72"/>
      <c r="P14" s="72"/>
      <c r="Q14" s="72"/>
      <c r="R14" s="72"/>
      <c r="S14" s="72"/>
      <c r="T14" s="72"/>
      <c r="U14" s="72"/>
      <c r="V14" s="101"/>
    </row>
    <row r="15" spans="2:22" s="360" customFormat="1">
      <c r="B15" s="457" t="s">
        <v>482</v>
      </c>
      <c r="C15" s="469"/>
      <c r="D15" s="452"/>
      <c r="E15" s="72"/>
      <c r="F15" s="72"/>
      <c r="G15" s="72"/>
      <c r="H15" s="72"/>
      <c r="I15" s="72"/>
      <c r="J15" s="72"/>
      <c r="K15" s="72"/>
      <c r="L15" s="72"/>
      <c r="M15" s="72"/>
      <c r="N15" s="72"/>
      <c r="O15" s="72"/>
      <c r="P15" s="72"/>
      <c r="Q15" s="72"/>
      <c r="R15" s="72"/>
      <c r="S15" s="72"/>
      <c r="T15" s="72"/>
      <c r="U15" s="72"/>
      <c r="V15" s="101"/>
    </row>
    <row r="16" spans="2:22" s="360" customFormat="1">
      <c r="B16" s="457" t="s">
        <v>491</v>
      </c>
      <c r="C16" s="651"/>
      <c r="D16" s="452"/>
      <c r="E16" s="72"/>
      <c r="F16" s="72"/>
      <c r="G16" s="72"/>
      <c r="H16" s="72"/>
      <c r="I16" s="72"/>
      <c r="J16" s="72"/>
      <c r="K16" s="72"/>
      <c r="L16" s="72"/>
      <c r="M16" s="72"/>
      <c r="N16" s="72"/>
      <c r="O16" s="72"/>
      <c r="P16" s="72"/>
      <c r="Q16" s="72"/>
      <c r="R16" s="72"/>
      <c r="S16" s="72"/>
      <c r="T16" s="72"/>
      <c r="U16" s="72"/>
      <c r="V16" s="101"/>
    </row>
    <row r="17" spans="2:22" s="360" customFormat="1">
      <c r="B17" s="295" t="s">
        <v>483</v>
      </c>
      <c r="C17" s="161"/>
      <c r="D17" s="452" t="str">
        <f>IF(C17&gt;=2,"PASS","FAIL")</f>
        <v>FAIL</v>
      </c>
      <c r="E17" s="72"/>
      <c r="F17" s="72"/>
      <c r="G17" s="72"/>
      <c r="H17" s="72"/>
      <c r="I17" s="72"/>
      <c r="J17" s="72"/>
      <c r="K17" s="72"/>
      <c r="L17" s="72"/>
      <c r="M17" s="72"/>
      <c r="N17" s="72"/>
      <c r="O17" s="72"/>
      <c r="P17" s="72"/>
      <c r="Q17" s="72"/>
      <c r="R17" s="72"/>
      <c r="S17" s="72"/>
      <c r="T17" s="72"/>
      <c r="U17" s="72"/>
      <c r="V17" s="101"/>
    </row>
    <row r="18" spans="2:22" s="360" customFormat="1">
      <c r="B18" s="295" t="s">
        <v>484</v>
      </c>
      <c r="C18" s="161"/>
      <c r="D18" s="41"/>
      <c r="E18" s="72"/>
      <c r="F18" s="72"/>
      <c r="G18" s="72"/>
      <c r="H18" s="72"/>
      <c r="I18" s="72"/>
      <c r="J18" s="72"/>
      <c r="K18" s="72"/>
      <c r="L18" s="72"/>
      <c r="M18" s="72"/>
      <c r="N18" s="72"/>
      <c r="O18" s="72"/>
      <c r="P18" s="72"/>
      <c r="Q18" s="72"/>
      <c r="R18" s="72"/>
      <c r="S18" s="72"/>
      <c r="T18" s="72"/>
      <c r="U18" s="72"/>
      <c r="V18" s="101"/>
    </row>
    <row r="19" spans="2:22" s="360" customFormat="1">
      <c r="B19" s="457" t="s">
        <v>485</v>
      </c>
      <c r="C19" s="469"/>
      <c r="D19" s="452"/>
      <c r="E19" s="72"/>
      <c r="F19" s="72"/>
      <c r="G19" s="72"/>
      <c r="H19" s="72"/>
      <c r="I19" s="72"/>
      <c r="J19" s="72"/>
      <c r="K19" s="72"/>
      <c r="L19" s="72"/>
      <c r="M19" s="72"/>
      <c r="N19" s="72"/>
      <c r="O19" s="72"/>
      <c r="P19" s="72"/>
      <c r="Q19" s="72"/>
      <c r="R19" s="72"/>
      <c r="S19" s="72"/>
      <c r="T19" s="72"/>
      <c r="U19" s="72"/>
      <c r="V19" s="101"/>
    </row>
    <row r="20" spans="2:22" s="360" customFormat="1">
      <c r="B20" s="457" t="s">
        <v>489</v>
      </c>
      <c r="C20" s="469"/>
      <c r="D20" s="452"/>
      <c r="E20" s="72"/>
      <c r="F20" s="72"/>
      <c r="G20" s="72"/>
      <c r="H20" s="72"/>
      <c r="I20" s="72"/>
      <c r="J20" s="72"/>
      <c r="K20" s="72"/>
      <c r="L20" s="72"/>
      <c r="M20" s="72"/>
      <c r="N20" s="72"/>
      <c r="O20" s="72"/>
      <c r="P20" s="72"/>
      <c r="Q20" s="72"/>
      <c r="R20" s="72"/>
      <c r="S20" s="72"/>
      <c r="T20" s="72"/>
      <c r="U20" s="72"/>
      <c r="V20" s="101"/>
    </row>
    <row r="21" spans="2:22" s="360" customFormat="1">
      <c r="B21" s="295" t="s">
        <v>493</v>
      </c>
      <c r="C21" s="462">
        <f>((C14*C15)+(C16*C18))*C20*0.001</f>
        <v>0</v>
      </c>
      <c r="D21" s="452" t="str">
        <f>IF(C21&gt;=23,"PASS","FAIL")</f>
        <v>FAIL</v>
      </c>
      <c r="E21" s="72"/>
      <c r="F21" s="72"/>
      <c r="G21" s="72"/>
      <c r="H21" s="72"/>
      <c r="I21" s="72"/>
      <c r="J21" s="72"/>
      <c r="K21" s="72"/>
      <c r="L21" s="72"/>
      <c r="M21" s="72"/>
      <c r="N21" s="72"/>
      <c r="O21" s="72"/>
      <c r="P21" s="72"/>
      <c r="Q21" s="72"/>
      <c r="R21" s="72"/>
      <c r="S21" s="72"/>
      <c r="T21" s="72"/>
      <c r="U21" s="72"/>
      <c r="V21" s="101"/>
    </row>
    <row r="22" spans="2:22" s="360" customFormat="1">
      <c r="B22" s="112" t="s">
        <v>494</v>
      </c>
      <c r="C22" s="461">
        <f>C20*2*C19*(C14+C16)*0.001</f>
        <v>0</v>
      </c>
      <c r="D22" s="452" t="str">
        <f>IF(C22&gt;=23,"PASS","FAIL")</f>
        <v>FAIL</v>
      </c>
      <c r="E22" s="72"/>
      <c r="F22" s="72"/>
      <c r="G22" s="72"/>
      <c r="H22" s="72"/>
      <c r="I22" s="72"/>
      <c r="J22" s="72"/>
      <c r="K22" s="72"/>
      <c r="L22" s="72"/>
      <c r="M22" s="72"/>
      <c r="N22" s="72"/>
      <c r="O22" s="72"/>
      <c r="P22" s="72"/>
      <c r="Q22" s="72"/>
      <c r="R22" s="72"/>
      <c r="S22" s="72"/>
      <c r="T22" s="72"/>
      <c r="U22" s="72"/>
      <c r="V22" s="101"/>
    </row>
    <row r="23" spans="2:22" s="360" customFormat="1" ht="12.75" customHeight="1">
      <c r="B23" s="856" t="s">
        <v>640</v>
      </c>
      <c r="C23" s="856"/>
      <c r="D23" s="856"/>
      <c r="E23" s="72"/>
      <c r="F23" s="72"/>
      <c r="G23" s="72"/>
      <c r="H23" s="72"/>
      <c r="I23" s="72"/>
      <c r="J23" s="72"/>
      <c r="K23" s="72"/>
      <c r="L23" s="72"/>
      <c r="M23" s="72"/>
      <c r="N23" s="72"/>
      <c r="O23" s="72"/>
      <c r="P23" s="72"/>
      <c r="Q23" s="72"/>
      <c r="R23" s="72"/>
      <c r="S23" s="72"/>
      <c r="T23" s="72"/>
      <c r="U23" s="72"/>
      <c r="V23" s="101"/>
    </row>
    <row r="24" spans="2:22" s="360" customFormat="1">
      <c r="B24" s="856"/>
      <c r="C24" s="856"/>
      <c r="D24" s="856"/>
      <c r="E24" s="72"/>
      <c r="F24" s="72"/>
      <c r="G24" s="72"/>
      <c r="H24" s="72"/>
      <c r="I24" s="72"/>
      <c r="J24" s="72"/>
      <c r="K24" s="72"/>
      <c r="L24" s="72"/>
      <c r="M24" s="72"/>
      <c r="N24" s="72"/>
      <c r="O24" s="72"/>
      <c r="P24" s="72"/>
      <c r="Q24" s="72"/>
      <c r="R24" s="72"/>
      <c r="S24" s="72"/>
      <c r="T24" s="72"/>
      <c r="U24" s="72"/>
      <c r="V24" s="101"/>
    </row>
    <row r="25" spans="2:22" s="360" customFormat="1">
      <c r="B25" s="100"/>
      <c r="C25" s="72"/>
      <c r="D25" s="72"/>
      <c r="E25" s="72"/>
      <c r="F25" s="72"/>
      <c r="G25" s="72"/>
      <c r="H25" s="72"/>
      <c r="I25" s="72"/>
      <c r="J25" s="72"/>
      <c r="K25" s="72"/>
      <c r="L25" s="72"/>
      <c r="M25" s="72"/>
      <c r="N25" s="72"/>
      <c r="O25" s="72"/>
      <c r="P25" s="72"/>
      <c r="Q25" s="72"/>
      <c r="R25" s="72"/>
      <c r="S25" s="72"/>
      <c r="T25" s="72"/>
      <c r="U25" s="72"/>
      <c r="V25" s="101"/>
    </row>
    <row r="26" spans="2:22" s="360" customFormat="1">
      <c r="B26" s="100"/>
      <c r="C26" s="72"/>
      <c r="D26" s="72"/>
      <c r="E26" s="72"/>
      <c r="F26" s="72"/>
      <c r="G26" s="72"/>
      <c r="H26" s="72"/>
      <c r="I26" s="72"/>
      <c r="J26" s="72"/>
      <c r="K26" s="72"/>
      <c r="L26" s="72"/>
      <c r="M26" s="72"/>
      <c r="N26" s="72"/>
      <c r="O26" s="72"/>
      <c r="P26" s="72"/>
      <c r="Q26" s="72"/>
      <c r="R26" s="72"/>
      <c r="S26" s="72"/>
      <c r="T26" s="72"/>
      <c r="U26" s="72"/>
      <c r="V26" s="101"/>
    </row>
    <row r="27" spans="2:22" s="360" customFormat="1">
      <c r="B27" s="464"/>
      <c r="C27" s="72"/>
      <c r="D27" s="72"/>
      <c r="E27" s="72"/>
      <c r="F27" s="72"/>
      <c r="G27" s="72"/>
      <c r="H27" s="72"/>
      <c r="I27" s="72"/>
      <c r="J27" s="72"/>
      <c r="K27" s="72"/>
      <c r="L27" s="72"/>
      <c r="M27" s="72"/>
      <c r="N27" s="72"/>
      <c r="O27" s="72"/>
      <c r="P27" s="72"/>
      <c r="Q27" s="72"/>
      <c r="R27" s="72"/>
      <c r="S27" s="72"/>
      <c r="T27" s="72"/>
      <c r="U27" s="72"/>
      <c r="V27" s="101"/>
    </row>
    <row r="28" spans="2:22" s="360" customFormat="1">
      <c r="B28" s="464"/>
      <c r="C28" s="72"/>
      <c r="D28" s="72"/>
      <c r="E28" s="72"/>
      <c r="F28" s="72"/>
      <c r="G28" s="72"/>
      <c r="H28" s="72"/>
      <c r="I28" s="72"/>
      <c r="J28" s="72"/>
      <c r="K28" s="72"/>
      <c r="L28" s="72"/>
      <c r="M28" s="72"/>
      <c r="N28" s="72"/>
      <c r="O28" s="72"/>
      <c r="P28" s="72"/>
      <c r="Q28" s="72"/>
      <c r="R28" s="72"/>
      <c r="S28" s="72"/>
      <c r="T28" s="72"/>
      <c r="U28" s="72"/>
      <c r="V28" s="101"/>
    </row>
    <row r="29" spans="2:22" s="360" customFormat="1">
      <c r="B29" s="100"/>
      <c r="C29" s="72"/>
      <c r="D29" s="72"/>
      <c r="E29" s="72"/>
      <c r="F29" s="72"/>
      <c r="G29" s="72"/>
      <c r="H29" s="72"/>
      <c r="I29" s="72"/>
      <c r="J29" s="72"/>
      <c r="K29" s="72"/>
      <c r="L29" s="72"/>
      <c r="M29" s="72"/>
      <c r="N29" s="72"/>
      <c r="O29" s="72"/>
      <c r="P29" s="72"/>
      <c r="Q29" s="72"/>
      <c r="R29" s="72"/>
      <c r="S29" s="72"/>
      <c r="T29" s="72"/>
      <c r="U29" s="72"/>
      <c r="V29" s="101"/>
    </row>
    <row r="30" spans="2:22" s="360" customFormat="1">
      <c r="B30" s="100"/>
      <c r="C30" s="72"/>
      <c r="D30" s="72"/>
      <c r="E30" s="72"/>
      <c r="F30" s="72"/>
      <c r="G30" s="72"/>
      <c r="H30" s="72"/>
      <c r="I30" s="72"/>
      <c r="J30" s="72"/>
      <c r="K30" s="72"/>
      <c r="L30" s="72"/>
      <c r="M30" s="72"/>
      <c r="N30" s="72"/>
      <c r="O30" s="72"/>
      <c r="P30" s="72"/>
      <c r="Q30" s="72"/>
      <c r="R30" s="72"/>
      <c r="S30" s="72"/>
      <c r="T30" s="72"/>
      <c r="U30" s="72"/>
      <c r="V30" s="101"/>
    </row>
    <row r="31" spans="2:22" s="360" customFormat="1">
      <c r="B31" s="100"/>
      <c r="C31" s="72"/>
      <c r="D31" s="72"/>
      <c r="E31" s="72"/>
      <c r="F31" s="72"/>
      <c r="G31" s="72"/>
      <c r="H31" s="72"/>
      <c r="I31" s="72"/>
      <c r="J31" s="72"/>
      <c r="K31" s="72"/>
      <c r="L31" s="72"/>
      <c r="M31" s="72"/>
      <c r="N31" s="72"/>
      <c r="O31" s="72"/>
      <c r="P31" s="72"/>
      <c r="Q31" s="72"/>
      <c r="R31" s="72"/>
      <c r="S31" s="72"/>
      <c r="T31" s="72"/>
      <c r="U31" s="72"/>
      <c r="V31" s="101"/>
    </row>
    <row r="32" spans="2:22" s="360" customFormat="1">
      <c r="B32" s="100"/>
      <c r="C32" s="72"/>
      <c r="D32" s="72"/>
      <c r="E32" s="72"/>
      <c r="F32" s="72"/>
      <c r="G32" s="72"/>
      <c r="H32" s="72"/>
      <c r="I32" s="72"/>
      <c r="J32" s="72"/>
      <c r="K32" s="72"/>
      <c r="L32" s="72"/>
      <c r="M32" s="72"/>
      <c r="N32" s="72"/>
      <c r="O32" s="72"/>
      <c r="P32" s="72"/>
      <c r="Q32" s="72"/>
      <c r="R32" s="72"/>
      <c r="S32" s="72"/>
      <c r="T32" s="72"/>
      <c r="U32" s="72"/>
      <c r="V32" s="101"/>
    </row>
    <row r="33" spans="2:22" s="360" customFormat="1">
      <c r="B33" s="100"/>
      <c r="C33" s="72"/>
      <c r="D33" s="72"/>
      <c r="E33" s="72"/>
      <c r="F33" s="72"/>
      <c r="G33" s="72"/>
      <c r="H33" s="72"/>
      <c r="I33" s="72"/>
      <c r="J33" s="72"/>
      <c r="K33" s="72"/>
      <c r="L33" s="72"/>
      <c r="M33" s="72"/>
      <c r="N33" s="72"/>
      <c r="O33" s="72"/>
      <c r="P33" s="72"/>
      <c r="Q33" s="72"/>
      <c r="R33" s="72"/>
      <c r="S33" s="72"/>
      <c r="T33" s="72"/>
      <c r="U33" s="72"/>
      <c r="V33" s="101"/>
    </row>
    <row r="34" spans="2:22" s="360" customFormat="1">
      <c r="B34" s="100"/>
      <c r="C34" s="72"/>
      <c r="D34" s="72"/>
      <c r="E34" s="72"/>
      <c r="F34" s="72"/>
      <c r="G34" s="72"/>
      <c r="H34" s="72"/>
      <c r="I34" s="72"/>
      <c r="J34" s="72"/>
      <c r="K34" s="72"/>
      <c r="L34" s="72"/>
      <c r="M34" s="72"/>
      <c r="N34" s="72"/>
      <c r="O34" s="72"/>
      <c r="P34" s="72"/>
      <c r="Q34" s="72"/>
      <c r="R34" s="72"/>
      <c r="S34" s="72"/>
      <c r="T34" s="72"/>
      <c r="U34" s="72"/>
      <c r="V34" s="101"/>
    </row>
    <row r="35" spans="2:22" s="360" customFormat="1">
      <c r="B35" s="100"/>
      <c r="C35" s="72"/>
      <c r="D35" s="72"/>
      <c r="E35" s="72"/>
      <c r="F35" s="72"/>
      <c r="G35" s="72"/>
      <c r="H35" s="72"/>
      <c r="I35" s="72"/>
      <c r="J35" s="72"/>
      <c r="K35" s="72"/>
      <c r="L35" s="72"/>
      <c r="M35" s="72"/>
      <c r="N35" s="72"/>
      <c r="O35" s="72"/>
      <c r="P35" s="72"/>
      <c r="Q35" s="72"/>
      <c r="R35" s="72"/>
      <c r="S35" s="72"/>
      <c r="T35" s="72"/>
      <c r="U35" s="72"/>
      <c r="V35" s="101"/>
    </row>
    <row r="36" spans="2:22" s="360" customFormat="1">
      <c r="B36" s="100"/>
      <c r="C36" s="72"/>
      <c r="D36" s="72"/>
      <c r="E36" s="72"/>
      <c r="F36" s="72"/>
      <c r="G36" s="72"/>
      <c r="H36" s="72"/>
      <c r="I36" s="72"/>
      <c r="J36" s="72"/>
      <c r="K36" s="72"/>
      <c r="L36" s="72"/>
      <c r="M36" s="72"/>
      <c r="N36" s="72"/>
      <c r="O36" s="72"/>
      <c r="P36" s="72"/>
      <c r="Q36" s="72"/>
      <c r="R36" s="72"/>
      <c r="S36" s="72"/>
      <c r="T36" s="72"/>
      <c r="U36" s="72"/>
      <c r="V36" s="101"/>
    </row>
    <row r="37" spans="2:22" s="360" customFormat="1">
      <c r="B37" s="100"/>
      <c r="C37" s="72"/>
      <c r="D37" s="72"/>
      <c r="E37" s="72"/>
      <c r="F37" s="72"/>
      <c r="G37" s="72"/>
      <c r="H37" s="72"/>
      <c r="I37" s="72"/>
      <c r="J37" s="72"/>
      <c r="K37" s="72"/>
      <c r="L37" s="72"/>
      <c r="M37" s="72"/>
      <c r="N37" s="72"/>
      <c r="O37" s="72"/>
      <c r="P37" s="72"/>
      <c r="Q37" s="72"/>
      <c r="R37" s="72"/>
      <c r="S37" s="72"/>
      <c r="T37" s="72"/>
      <c r="U37" s="72"/>
      <c r="V37" s="101"/>
    </row>
    <row r="38" spans="2:22" s="360" customFormat="1">
      <c r="B38" s="100"/>
      <c r="C38" s="72"/>
      <c r="D38" s="72"/>
      <c r="E38" s="72"/>
      <c r="F38" s="72"/>
      <c r="G38" s="72"/>
      <c r="H38" s="72"/>
      <c r="I38" s="72"/>
      <c r="J38" s="72"/>
      <c r="K38" s="72"/>
      <c r="L38" s="72"/>
      <c r="M38" s="72"/>
      <c r="N38" s="72"/>
      <c r="O38" s="72"/>
      <c r="P38" s="72"/>
      <c r="Q38" s="72"/>
      <c r="R38" s="72"/>
      <c r="S38" s="72"/>
      <c r="T38" s="72"/>
      <c r="U38" s="72"/>
      <c r="V38" s="101"/>
    </row>
    <row r="39" spans="2:22" s="360" customFormat="1">
      <c r="B39" s="100"/>
      <c r="C39" s="72"/>
      <c r="D39" s="72"/>
      <c r="E39" s="72"/>
      <c r="F39" s="72"/>
      <c r="G39" s="72"/>
      <c r="H39" s="72"/>
      <c r="I39" s="72"/>
      <c r="J39" s="72"/>
      <c r="K39" s="72"/>
      <c r="L39" s="72"/>
      <c r="M39" s="72"/>
      <c r="N39" s="72"/>
      <c r="O39" s="72"/>
      <c r="P39" s="72"/>
      <c r="Q39" s="72"/>
      <c r="R39" s="72"/>
      <c r="S39" s="72"/>
      <c r="T39" s="72"/>
      <c r="U39" s="72"/>
      <c r="V39" s="101"/>
    </row>
    <row r="40" spans="2:22" s="360" customFormat="1">
      <c r="B40" s="100"/>
      <c r="C40" s="72"/>
      <c r="D40" s="72"/>
      <c r="E40" s="72"/>
      <c r="F40" s="72"/>
      <c r="G40" s="72"/>
      <c r="H40" s="72"/>
      <c r="I40" s="72"/>
      <c r="J40" s="72"/>
      <c r="K40" s="72"/>
      <c r="L40" s="72"/>
      <c r="M40" s="72"/>
      <c r="N40" s="72"/>
      <c r="O40" s="72"/>
      <c r="P40" s="72"/>
      <c r="Q40" s="72"/>
      <c r="R40" s="72"/>
      <c r="S40" s="72"/>
      <c r="T40" s="72"/>
      <c r="U40" s="72"/>
      <c r="V40" s="101"/>
    </row>
    <row r="41" spans="2:22" s="360" customFormat="1">
      <c r="B41" s="100"/>
      <c r="C41" s="72"/>
      <c r="D41" s="72"/>
      <c r="E41" s="72"/>
      <c r="F41" s="72"/>
      <c r="G41" s="72"/>
      <c r="H41" s="72"/>
      <c r="I41" s="72"/>
      <c r="J41" s="72"/>
      <c r="K41" s="72"/>
      <c r="L41" s="72"/>
      <c r="M41" s="72"/>
      <c r="N41" s="72"/>
      <c r="O41" s="72"/>
      <c r="P41" s="72"/>
      <c r="Q41" s="72"/>
      <c r="R41" s="72"/>
      <c r="S41" s="72"/>
      <c r="T41" s="72"/>
      <c r="U41" s="72"/>
      <c r="V41" s="101"/>
    </row>
    <row r="42" spans="2:22" s="360" customFormat="1">
      <c r="B42" s="100"/>
      <c r="C42" s="72"/>
      <c r="D42" s="72"/>
      <c r="E42" s="72"/>
      <c r="F42" s="72"/>
      <c r="G42" s="72"/>
      <c r="H42" s="72"/>
      <c r="I42" s="72"/>
      <c r="J42" s="72"/>
      <c r="K42" s="72"/>
      <c r="L42" s="72"/>
      <c r="M42" s="72"/>
      <c r="N42" s="72"/>
      <c r="O42" s="72"/>
      <c r="P42" s="72"/>
      <c r="Q42" s="72"/>
      <c r="R42" s="72"/>
      <c r="S42" s="72"/>
      <c r="T42" s="72"/>
      <c r="U42" s="72"/>
      <c r="V42" s="101"/>
    </row>
    <row r="43" spans="2:22" s="360" customFormat="1">
      <c r="B43" s="100"/>
      <c r="C43" s="72"/>
      <c r="D43" s="72"/>
      <c r="E43" s="72"/>
      <c r="F43" s="72"/>
      <c r="G43" s="72"/>
      <c r="H43" s="72"/>
      <c r="I43" s="72"/>
      <c r="J43" s="72"/>
      <c r="K43" s="72"/>
      <c r="L43" s="72"/>
      <c r="M43" s="72"/>
      <c r="N43" s="72"/>
      <c r="O43" s="72"/>
      <c r="P43" s="72"/>
      <c r="Q43" s="72"/>
      <c r="R43" s="72"/>
      <c r="S43" s="72"/>
      <c r="T43" s="72"/>
      <c r="U43" s="72"/>
      <c r="V43" s="101"/>
    </row>
    <row r="44" spans="2:22" s="360" customFormat="1">
      <c r="B44" s="100"/>
      <c r="C44" s="72"/>
      <c r="D44" s="72"/>
      <c r="E44" s="72"/>
      <c r="F44" s="72"/>
      <c r="G44" s="72"/>
      <c r="H44" s="72"/>
      <c r="I44" s="72"/>
      <c r="J44" s="72"/>
      <c r="K44" s="72"/>
      <c r="L44" s="72"/>
      <c r="M44" s="72"/>
      <c r="N44" s="72"/>
      <c r="O44" s="72"/>
      <c r="P44" s="72"/>
      <c r="Q44" s="72"/>
      <c r="R44" s="72"/>
      <c r="S44" s="72"/>
      <c r="T44" s="72"/>
      <c r="U44" s="72"/>
      <c r="V44" s="101"/>
    </row>
    <row r="45" spans="2:22" s="360" customFormat="1">
      <c r="B45" s="100"/>
      <c r="C45" s="72"/>
      <c r="D45" s="72"/>
      <c r="E45" s="72"/>
      <c r="F45" s="72"/>
      <c r="G45" s="72"/>
      <c r="H45" s="72"/>
      <c r="I45" s="72"/>
      <c r="J45" s="72"/>
      <c r="K45" s="72"/>
      <c r="L45" s="72"/>
      <c r="M45" s="72"/>
      <c r="N45" s="72"/>
      <c r="O45" s="72"/>
      <c r="P45" s="72"/>
      <c r="Q45" s="72"/>
      <c r="R45" s="72"/>
      <c r="S45" s="72"/>
      <c r="T45" s="72"/>
      <c r="U45" s="72"/>
      <c r="V45" s="101"/>
    </row>
    <row r="46" spans="2:22" s="360" customFormat="1">
      <c r="B46" s="100"/>
      <c r="C46" s="72"/>
      <c r="D46" s="72"/>
      <c r="E46" s="72"/>
      <c r="F46" s="72"/>
      <c r="G46" s="72"/>
      <c r="H46" s="72"/>
      <c r="I46" s="72"/>
      <c r="J46" s="72"/>
      <c r="K46" s="72"/>
      <c r="L46" s="72"/>
      <c r="M46" s="72"/>
      <c r="N46" s="72"/>
      <c r="O46" s="72"/>
      <c r="P46" s="72"/>
      <c r="Q46" s="72"/>
      <c r="R46" s="72"/>
      <c r="S46" s="72"/>
      <c r="T46" s="72"/>
      <c r="U46" s="72"/>
      <c r="V46" s="101"/>
    </row>
    <row r="47" spans="2:22" s="360" customFormat="1">
      <c r="B47" s="100"/>
      <c r="C47" s="72"/>
      <c r="D47" s="72"/>
      <c r="E47" s="72"/>
      <c r="F47" s="72"/>
      <c r="G47" s="72"/>
      <c r="H47" s="72"/>
      <c r="I47" s="72"/>
      <c r="J47" s="72"/>
      <c r="K47" s="72"/>
      <c r="L47" s="72"/>
      <c r="M47" s="72"/>
      <c r="N47" s="72"/>
      <c r="O47" s="72"/>
      <c r="P47" s="72"/>
      <c r="Q47" s="72"/>
      <c r="R47" s="72"/>
      <c r="S47" s="72"/>
      <c r="T47" s="72"/>
      <c r="U47" s="72"/>
      <c r="V47" s="101"/>
    </row>
    <row r="48" spans="2:22" s="360" customFormat="1">
      <c r="B48" s="100"/>
      <c r="C48" s="72"/>
      <c r="D48" s="72"/>
      <c r="E48" s="72"/>
      <c r="F48" s="72"/>
      <c r="G48" s="72"/>
      <c r="H48" s="72"/>
      <c r="I48" s="72"/>
      <c r="J48" s="72"/>
      <c r="K48" s="72"/>
      <c r="L48" s="72"/>
      <c r="M48" s="72"/>
      <c r="N48" s="72"/>
      <c r="O48" s="72"/>
      <c r="P48" s="72"/>
      <c r="Q48" s="72"/>
      <c r="R48" s="72"/>
      <c r="S48" s="72"/>
      <c r="T48" s="72"/>
      <c r="U48" s="72"/>
      <c r="V48" s="101"/>
    </row>
    <row r="49" spans="2:22" s="360" customFormat="1">
      <c r="B49" s="100"/>
      <c r="C49" s="72"/>
      <c r="D49" s="72"/>
      <c r="E49" s="72"/>
      <c r="F49" s="72"/>
      <c r="G49" s="72"/>
      <c r="H49" s="72"/>
      <c r="I49" s="72"/>
      <c r="J49" s="72"/>
      <c r="K49" s="72"/>
      <c r="L49" s="72"/>
      <c r="M49" s="72"/>
      <c r="N49" s="72"/>
      <c r="O49" s="72"/>
      <c r="P49" s="72"/>
      <c r="Q49" s="72"/>
      <c r="R49" s="72"/>
      <c r="S49" s="72"/>
      <c r="T49" s="72"/>
      <c r="U49" s="72"/>
      <c r="V49" s="101"/>
    </row>
    <row r="50" spans="2:22" s="360" customFormat="1">
      <c r="B50" s="100"/>
      <c r="C50" s="72"/>
      <c r="D50" s="72"/>
      <c r="E50" s="72"/>
      <c r="F50" s="72"/>
      <c r="G50" s="72"/>
      <c r="H50" s="72"/>
      <c r="I50" s="72"/>
      <c r="J50" s="72"/>
      <c r="K50" s="72"/>
      <c r="L50" s="72"/>
      <c r="M50" s="72"/>
      <c r="N50" s="72"/>
      <c r="O50" s="72"/>
      <c r="P50" s="72"/>
      <c r="Q50" s="72"/>
      <c r="R50" s="72"/>
      <c r="S50" s="72"/>
      <c r="T50" s="72"/>
      <c r="U50" s="72"/>
      <c r="V50" s="101"/>
    </row>
    <row r="51" spans="2:22" s="360" customFormat="1">
      <c r="B51" s="100"/>
      <c r="C51" s="72"/>
      <c r="D51" s="72"/>
      <c r="E51" s="72"/>
      <c r="F51" s="72"/>
      <c r="G51" s="72"/>
      <c r="H51" s="72"/>
      <c r="I51" s="72"/>
      <c r="J51" s="72"/>
      <c r="K51" s="72"/>
      <c r="L51" s="72"/>
      <c r="M51" s="72"/>
      <c r="N51" s="72"/>
      <c r="O51" s="72"/>
      <c r="P51" s="72"/>
      <c r="Q51" s="72"/>
      <c r="R51" s="72"/>
      <c r="S51" s="72"/>
      <c r="T51" s="72"/>
      <c r="U51" s="72"/>
      <c r="V51" s="101"/>
    </row>
    <row r="52" spans="2:22" s="360" customFormat="1">
      <c r="B52" s="100"/>
      <c r="C52" s="72"/>
      <c r="D52" s="72"/>
      <c r="E52" s="72"/>
      <c r="F52" s="72"/>
      <c r="G52" s="72"/>
      <c r="H52" s="72"/>
      <c r="I52" s="72"/>
      <c r="J52" s="72"/>
      <c r="K52" s="72"/>
      <c r="L52" s="72"/>
      <c r="M52" s="72"/>
      <c r="N52" s="72"/>
      <c r="O52" s="72"/>
      <c r="P52" s="72"/>
      <c r="Q52" s="72"/>
      <c r="R52" s="72"/>
      <c r="S52" s="72"/>
      <c r="T52" s="72"/>
      <c r="U52" s="72"/>
      <c r="V52" s="101"/>
    </row>
    <row r="53" spans="2:22" s="360" customFormat="1">
      <c r="B53" s="100"/>
      <c r="C53" s="72"/>
      <c r="D53" s="72"/>
      <c r="E53" s="72"/>
      <c r="F53" s="72"/>
      <c r="G53" s="72"/>
      <c r="H53" s="72"/>
      <c r="I53" s="72"/>
      <c r="J53" s="72"/>
      <c r="K53" s="72"/>
      <c r="L53" s="72"/>
      <c r="M53" s="72"/>
      <c r="N53" s="72"/>
      <c r="O53" s="72"/>
      <c r="P53" s="72"/>
      <c r="Q53" s="72"/>
      <c r="R53" s="72"/>
      <c r="S53" s="72"/>
      <c r="T53" s="72"/>
      <c r="U53" s="72"/>
      <c r="V53" s="101"/>
    </row>
    <row r="54" spans="2:22" s="360" customFormat="1">
      <c r="B54" s="100"/>
      <c r="C54" s="72"/>
      <c r="D54" s="72"/>
      <c r="E54" s="72"/>
      <c r="F54" s="72"/>
      <c r="G54" s="72"/>
      <c r="H54" s="72"/>
      <c r="I54" s="72"/>
      <c r="J54" s="72"/>
      <c r="K54" s="72"/>
      <c r="L54" s="72"/>
      <c r="M54" s="72"/>
      <c r="N54" s="72"/>
      <c r="O54" s="72"/>
      <c r="P54" s="72"/>
      <c r="Q54" s="72"/>
      <c r="R54" s="72"/>
      <c r="S54" s="72"/>
      <c r="T54" s="72"/>
      <c r="U54" s="72"/>
      <c r="V54" s="101"/>
    </row>
    <row r="55" spans="2:22" s="360" customFormat="1">
      <c r="B55" s="100"/>
      <c r="C55" s="72"/>
      <c r="D55" s="72"/>
      <c r="E55" s="72"/>
      <c r="F55" s="72"/>
      <c r="G55" s="72"/>
      <c r="H55" s="72"/>
      <c r="I55" s="72"/>
      <c r="J55" s="72"/>
      <c r="K55" s="72"/>
      <c r="L55" s="72"/>
      <c r="M55" s="72"/>
      <c r="N55" s="72"/>
      <c r="O55" s="72"/>
      <c r="P55" s="72"/>
      <c r="Q55" s="72"/>
      <c r="R55" s="72"/>
      <c r="S55" s="72"/>
      <c r="T55" s="72"/>
      <c r="U55" s="72"/>
      <c r="V55" s="101"/>
    </row>
    <row r="56" spans="2:22" s="360" customFormat="1">
      <c r="B56" s="100"/>
      <c r="C56" s="72"/>
      <c r="D56" s="72"/>
      <c r="E56" s="72"/>
      <c r="F56" s="72"/>
      <c r="G56" s="72"/>
      <c r="H56" s="72"/>
      <c r="I56" s="72"/>
      <c r="J56" s="72"/>
      <c r="K56" s="72"/>
      <c r="L56" s="72"/>
      <c r="M56" s="72"/>
      <c r="N56" s="72"/>
      <c r="O56" s="72"/>
      <c r="P56" s="72"/>
      <c r="Q56" s="72"/>
      <c r="R56" s="72"/>
      <c r="S56" s="72"/>
      <c r="T56" s="72"/>
      <c r="U56" s="72"/>
      <c r="V56" s="101"/>
    </row>
    <row r="57" spans="2:22" s="360" customFormat="1">
      <c r="B57" s="100"/>
      <c r="C57" s="72"/>
      <c r="D57" s="72"/>
      <c r="E57" s="72"/>
      <c r="F57" s="72"/>
      <c r="G57" s="72"/>
      <c r="H57" s="72"/>
      <c r="I57" s="72"/>
      <c r="J57" s="72"/>
      <c r="K57" s="72"/>
      <c r="L57" s="72"/>
      <c r="M57" s="72"/>
      <c r="N57" s="72"/>
      <c r="O57" s="72"/>
      <c r="P57" s="72"/>
      <c r="Q57" s="72"/>
      <c r="R57" s="72"/>
      <c r="S57" s="72"/>
      <c r="T57" s="72"/>
      <c r="U57" s="72"/>
      <c r="V57" s="101"/>
    </row>
    <row r="58" spans="2:22" s="360" customFormat="1">
      <c r="B58" s="100"/>
      <c r="C58" s="72"/>
      <c r="D58" s="72"/>
      <c r="E58" s="72"/>
      <c r="F58" s="72"/>
      <c r="G58" s="72"/>
      <c r="H58" s="72"/>
      <c r="I58" s="72"/>
      <c r="J58" s="72"/>
      <c r="K58" s="72"/>
      <c r="L58" s="72"/>
      <c r="M58" s="72"/>
      <c r="N58" s="72"/>
      <c r="O58" s="72"/>
      <c r="P58" s="72"/>
      <c r="Q58" s="72"/>
      <c r="R58" s="72"/>
      <c r="S58" s="72"/>
      <c r="T58" s="72"/>
      <c r="U58" s="72"/>
      <c r="V58" s="101"/>
    </row>
    <row r="59" spans="2:22" s="360" customFormat="1">
      <c r="B59" s="100"/>
      <c r="C59" s="72"/>
      <c r="D59" s="72"/>
      <c r="E59" s="72"/>
      <c r="F59" s="72"/>
      <c r="G59" s="72"/>
      <c r="H59" s="72"/>
      <c r="I59" s="72"/>
      <c r="J59" s="72"/>
      <c r="K59" s="72"/>
      <c r="L59" s="72"/>
      <c r="M59" s="72"/>
      <c r="N59" s="72"/>
      <c r="O59" s="72"/>
      <c r="P59" s="72"/>
      <c r="Q59" s="72"/>
      <c r="R59" s="72"/>
      <c r="S59" s="72"/>
      <c r="T59" s="72"/>
      <c r="U59" s="72"/>
      <c r="V59" s="101"/>
    </row>
    <row r="60" spans="2:22" s="360" customFormat="1">
      <c r="B60" s="100"/>
      <c r="C60" s="72"/>
      <c r="D60" s="72"/>
      <c r="E60" s="72"/>
      <c r="F60" s="72"/>
      <c r="G60" s="72"/>
      <c r="H60" s="72"/>
      <c r="I60" s="72"/>
      <c r="J60" s="72"/>
      <c r="K60" s="72"/>
      <c r="L60" s="72"/>
      <c r="M60" s="72"/>
      <c r="N60" s="72"/>
      <c r="O60" s="72"/>
      <c r="P60" s="72"/>
      <c r="Q60" s="72"/>
      <c r="R60" s="72"/>
      <c r="S60" s="72"/>
      <c r="T60" s="72"/>
      <c r="U60" s="72"/>
      <c r="V60" s="101"/>
    </row>
    <row r="61" spans="2:22" s="360" customFormat="1">
      <c r="B61" s="100"/>
      <c r="C61" s="72"/>
      <c r="D61" s="72"/>
      <c r="E61" s="72"/>
      <c r="F61" s="72"/>
      <c r="G61" s="72"/>
      <c r="H61" s="72"/>
      <c r="I61" s="72"/>
      <c r="J61" s="72"/>
      <c r="K61" s="72"/>
      <c r="L61" s="72"/>
      <c r="M61" s="72"/>
      <c r="N61" s="72"/>
      <c r="O61" s="72"/>
      <c r="P61" s="72"/>
      <c r="Q61" s="72"/>
      <c r="R61" s="72"/>
      <c r="S61" s="72"/>
      <c r="T61" s="72"/>
      <c r="U61" s="72"/>
      <c r="V61" s="101"/>
    </row>
    <row r="62" spans="2:22" s="360" customFormat="1">
      <c r="B62" s="100"/>
      <c r="C62" s="72"/>
      <c r="D62" s="72"/>
      <c r="E62" s="72"/>
      <c r="F62" s="72"/>
      <c r="G62" s="72"/>
      <c r="H62" s="72"/>
      <c r="I62" s="72"/>
      <c r="J62" s="72"/>
      <c r="K62" s="72"/>
      <c r="L62" s="72"/>
      <c r="M62" s="72"/>
      <c r="N62" s="72"/>
      <c r="O62" s="72"/>
      <c r="P62" s="72"/>
      <c r="Q62" s="72"/>
      <c r="R62" s="72"/>
      <c r="S62" s="72"/>
      <c r="T62" s="72"/>
      <c r="U62" s="72"/>
      <c r="V62" s="101"/>
    </row>
    <row r="63" spans="2:22" s="360" customFormat="1">
      <c r="B63" s="100"/>
      <c r="C63" s="72"/>
      <c r="D63" s="72"/>
      <c r="E63" s="72"/>
      <c r="F63" s="72"/>
      <c r="G63" s="72"/>
      <c r="H63" s="72"/>
      <c r="I63" s="72"/>
      <c r="J63" s="72"/>
      <c r="K63" s="72"/>
      <c r="L63" s="72"/>
      <c r="M63" s="72"/>
      <c r="N63" s="72"/>
      <c r="O63" s="72"/>
      <c r="P63" s="72"/>
      <c r="Q63" s="72"/>
      <c r="R63" s="72"/>
      <c r="S63" s="72"/>
      <c r="T63" s="72"/>
      <c r="U63" s="72"/>
      <c r="V63" s="101"/>
    </row>
    <row r="64" spans="2:22" s="360" customFormat="1">
      <c r="B64" s="100"/>
      <c r="C64" s="72"/>
      <c r="D64" s="72"/>
      <c r="E64" s="72"/>
      <c r="F64" s="72"/>
      <c r="G64" s="72"/>
      <c r="H64" s="72"/>
      <c r="I64" s="72"/>
      <c r="J64" s="72"/>
      <c r="K64" s="72"/>
      <c r="L64" s="72"/>
      <c r="M64" s="72"/>
      <c r="N64" s="72"/>
      <c r="O64" s="72"/>
      <c r="P64" s="72"/>
      <c r="Q64" s="72"/>
      <c r="R64" s="72"/>
      <c r="S64" s="72"/>
      <c r="T64" s="72"/>
      <c r="U64" s="72"/>
      <c r="V64" s="101"/>
    </row>
    <row r="65" spans="2:22" s="360" customFormat="1">
      <c r="B65" s="100"/>
      <c r="C65" s="72"/>
      <c r="D65" s="72"/>
      <c r="E65" s="72"/>
      <c r="F65" s="72"/>
      <c r="G65" s="72"/>
      <c r="H65" s="72"/>
      <c r="I65" s="72"/>
      <c r="J65" s="72"/>
      <c r="K65" s="72"/>
      <c r="L65" s="72"/>
      <c r="M65" s="72"/>
      <c r="N65" s="72"/>
      <c r="O65" s="72"/>
      <c r="P65" s="72"/>
      <c r="Q65" s="72"/>
      <c r="R65" s="72"/>
      <c r="S65" s="72"/>
      <c r="T65" s="72"/>
      <c r="U65" s="72"/>
      <c r="V65" s="101"/>
    </row>
    <row r="66" spans="2:22" s="360" customFormat="1">
      <c r="B66" s="100"/>
      <c r="C66" s="72"/>
      <c r="D66" s="72"/>
      <c r="E66" s="72"/>
      <c r="F66" s="72"/>
      <c r="G66" s="72"/>
      <c r="H66" s="72"/>
      <c r="I66" s="72"/>
      <c r="J66" s="72"/>
      <c r="K66" s="72"/>
      <c r="L66" s="72"/>
      <c r="M66" s="72"/>
      <c r="N66" s="72"/>
      <c r="O66" s="72"/>
      <c r="P66" s="72"/>
      <c r="Q66" s="72"/>
      <c r="R66" s="72"/>
      <c r="S66" s="72"/>
      <c r="T66" s="72"/>
      <c r="U66" s="72"/>
      <c r="V66" s="101"/>
    </row>
    <row r="67" spans="2:22" s="360" customFormat="1">
      <c r="B67" s="100"/>
      <c r="C67" s="72"/>
      <c r="D67" s="72"/>
      <c r="E67" s="72"/>
      <c r="F67" s="72"/>
      <c r="G67" s="72"/>
      <c r="H67" s="72"/>
      <c r="I67" s="72"/>
      <c r="J67" s="72"/>
      <c r="K67" s="72"/>
      <c r="L67" s="72"/>
      <c r="M67" s="72"/>
      <c r="N67" s="72"/>
      <c r="O67" s="72"/>
      <c r="P67" s="72"/>
      <c r="Q67" s="72"/>
      <c r="R67" s="72"/>
      <c r="S67" s="72"/>
      <c r="T67" s="72"/>
      <c r="U67" s="72"/>
      <c r="V67" s="101"/>
    </row>
    <row r="68" spans="2:22" s="360" customFormat="1">
      <c r="B68" s="100"/>
      <c r="C68" s="72"/>
      <c r="D68" s="72"/>
      <c r="E68" s="72"/>
      <c r="F68" s="72"/>
      <c r="G68" s="72"/>
      <c r="H68" s="72"/>
      <c r="I68" s="72"/>
      <c r="J68" s="72"/>
      <c r="K68" s="72"/>
      <c r="L68" s="72"/>
      <c r="M68" s="72"/>
      <c r="N68" s="72"/>
      <c r="O68" s="72"/>
      <c r="P68" s="72"/>
      <c r="Q68" s="72"/>
      <c r="R68" s="72"/>
      <c r="S68" s="72"/>
      <c r="T68" s="72"/>
      <c r="U68" s="72"/>
      <c r="V68" s="101"/>
    </row>
    <row r="69" spans="2:22" s="360" customFormat="1">
      <c r="B69" s="100"/>
      <c r="C69" s="72"/>
      <c r="D69" s="72"/>
      <c r="E69" s="72"/>
      <c r="F69" s="72"/>
      <c r="G69" s="72"/>
      <c r="H69" s="72"/>
      <c r="I69" s="72"/>
      <c r="J69" s="72"/>
      <c r="K69" s="72"/>
      <c r="L69" s="72"/>
      <c r="M69" s="72"/>
      <c r="N69" s="72"/>
      <c r="O69" s="72"/>
      <c r="P69" s="72"/>
      <c r="Q69" s="72"/>
      <c r="R69" s="72"/>
      <c r="S69" s="72"/>
      <c r="T69" s="72"/>
      <c r="U69" s="72"/>
      <c r="V69" s="101"/>
    </row>
    <row r="70" spans="2:22" s="360" customFormat="1">
      <c r="B70" s="100"/>
      <c r="C70" s="72"/>
      <c r="D70" s="72"/>
      <c r="E70" s="72"/>
      <c r="F70" s="72"/>
      <c r="G70" s="72"/>
      <c r="H70" s="72"/>
      <c r="I70" s="72"/>
      <c r="J70" s="72"/>
      <c r="K70" s="72"/>
      <c r="L70" s="72"/>
      <c r="M70" s="72"/>
      <c r="N70" s="72"/>
      <c r="O70" s="72"/>
      <c r="P70" s="72"/>
      <c r="Q70" s="72"/>
      <c r="R70" s="72"/>
      <c r="S70" s="72"/>
      <c r="T70" s="72"/>
      <c r="U70" s="72"/>
      <c r="V70" s="101"/>
    </row>
    <row r="71" spans="2:22" s="360" customFormat="1">
      <c r="B71" s="100"/>
      <c r="C71" s="72"/>
      <c r="D71" s="72"/>
      <c r="E71" s="72"/>
      <c r="F71" s="72"/>
      <c r="G71" s="72"/>
      <c r="H71" s="72"/>
      <c r="I71" s="72"/>
      <c r="J71" s="72"/>
      <c r="K71" s="72"/>
      <c r="L71" s="72"/>
      <c r="M71" s="72"/>
      <c r="N71" s="72"/>
      <c r="O71" s="72"/>
      <c r="P71" s="72"/>
      <c r="Q71" s="72"/>
      <c r="R71" s="72"/>
      <c r="S71" s="72"/>
      <c r="T71" s="72"/>
      <c r="U71" s="72"/>
      <c r="V71" s="101"/>
    </row>
    <row r="72" spans="2:22" s="360" customFormat="1">
      <c r="B72" s="100"/>
      <c r="C72" s="72"/>
      <c r="D72" s="72"/>
      <c r="E72" s="72"/>
      <c r="F72" s="72"/>
      <c r="G72" s="72"/>
      <c r="H72" s="72"/>
      <c r="I72" s="72"/>
      <c r="J72" s="72"/>
      <c r="K72" s="72"/>
      <c r="L72" s="72"/>
      <c r="M72" s="72"/>
      <c r="N72" s="72"/>
      <c r="O72" s="72"/>
      <c r="P72" s="72"/>
      <c r="Q72" s="72"/>
      <c r="R72" s="72"/>
      <c r="S72" s="72"/>
      <c r="T72" s="72"/>
      <c r="U72" s="72"/>
      <c r="V72" s="101"/>
    </row>
    <row r="73" spans="2:22" s="360" customFormat="1">
      <c r="B73" s="100"/>
      <c r="C73" s="72"/>
      <c r="D73" s="72"/>
      <c r="E73" s="72"/>
      <c r="F73" s="72"/>
      <c r="G73" s="72"/>
      <c r="H73" s="72"/>
      <c r="I73" s="72"/>
      <c r="J73" s="72"/>
      <c r="K73" s="72"/>
      <c r="L73" s="72"/>
      <c r="M73" s="72"/>
      <c r="N73" s="72"/>
      <c r="O73" s="72"/>
      <c r="P73" s="72"/>
      <c r="Q73" s="72"/>
      <c r="R73" s="72"/>
      <c r="S73" s="72"/>
      <c r="T73" s="72"/>
      <c r="U73" s="72"/>
      <c r="V73" s="101"/>
    </row>
    <row r="74" spans="2:22" s="360" customFormat="1">
      <c r="B74" s="100"/>
      <c r="C74" s="72"/>
      <c r="D74" s="72"/>
      <c r="E74" s="72"/>
      <c r="F74" s="72"/>
      <c r="G74" s="72"/>
      <c r="H74" s="72"/>
      <c r="I74" s="72"/>
      <c r="J74" s="72"/>
      <c r="K74" s="72"/>
      <c r="L74" s="72"/>
      <c r="M74" s="72"/>
      <c r="N74" s="72"/>
      <c r="O74" s="72"/>
      <c r="P74" s="72"/>
      <c r="Q74" s="72"/>
      <c r="R74" s="72"/>
      <c r="S74" s="72"/>
      <c r="T74" s="72"/>
      <c r="U74" s="72"/>
      <c r="V74" s="101"/>
    </row>
    <row r="75" spans="2:22" s="360" customFormat="1">
      <c r="B75" s="100"/>
      <c r="C75" s="72"/>
      <c r="D75" s="72"/>
      <c r="E75" s="72"/>
      <c r="F75" s="72"/>
      <c r="G75" s="72"/>
      <c r="H75" s="72"/>
      <c r="I75" s="72"/>
      <c r="J75" s="72"/>
      <c r="K75" s="72"/>
      <c r="L75" s="72"/>
      <c r="M75" s="72"/>
      <c r="N75" s="72"/>
      <c r="O75" s="72"/>
      <c r="P75" s="72"/>
      <c r="Q75" s="72"/>
      <c r="R75" s="72"/>
      <c r="S75" s="72"/>
      <c r="T75" s="72"/>
      <c r="U75" s="72"/>
      <c r="V75" s="101"/>
    </row>
    <row r="76" spans="2:22" s="360" customFormat="1">
      <c r="B76" s="100"/>
      <c r="C76" s="72"/>
      <c r="D76" s="72"/>
      <c r="E76" s="72"/>
      <c r="F76" s="72"/>
      <c r="G76" s="72"/>
      <c r="H76" s="72"/>
      <c r="I76" s="72"/>
      <c r="J76" s="72"/>
      <c r="K76" s="72"/>
      <c r="L76" s="72"/>
      <c r="M76" s="72"/>
      <c r="N76" s="72"/>
      <c r="O76" s="72"/>
      <c r="P76" s="72"/>
      <c r="Q76" s="72"/>
      <c r="R76" s="72"/>
      <c r="S76" s="72"/>
      <c r="T76" s="72"/>
      <c r="U76" s="72"/>
      <c r="V76" s="101"/>
    </row>
    <row r="77" spans="2:22" s="360" customFormat="1">
      <c r="B77" s="100"/>
      <c r="C77" s="72"/>
      <c r="D77" s="72"/>
      <c r="E77" s="72"/>
      <c r="F77" s="72"/>
      <c r="G77" s="72"/>
      <c r="H77" s="72"/>
      <c r="I77" s="72"/>
      <c r="J77" s="72"/>
      <c r="K77" s="72"/>
      <c r="L77" s="72"/>
      <c r="M77" s="72"/>
      <c r="N77" s="72"/>
      <c r="O77" s="72"/>
      <c r="P77" s="72"/>
      <c r="Q77" s="72"/>
      <c r="R77" s="72"/>
      <c r="S77" s="72"/>
      <c r="T77" s="72"/>
      <c r="U77" s="72"/>
      <c r="V77" s="101"/>
    </row>
    <row r="78" spans="2:22" s="360" customFormat="1">
      <c r="B78" s="100"/>
      <c r="C78" s="72"/>
      <c r="D78" s="72"/>
      <c r="E78" s="72"/>
      <c r="F78" s="72"/>
      <c r="G78" s="72"/>
      <c r="H78" s="72"/>
      <c r="I78" s="72"/>
      <c r="J78" s="72"/>
      <c r="K78" s="72"/>
      <c r="L78" s="72"/>
      <c r="M78" s="72"/>
      <c r="N78" s="72"/>
      <c r="O78" s="72"/>
      <c r="P78" s="72"/>
      <c r="Q78" s="72"/>
      <c r="R78" s="72"/>
      <c r="S78" s="72"/>
      <c r="T78" s="72"/>
      <c r="U78" s="72"/>
      <c r="V78" s="101"/>
    </row>
    <row r="79" spans="2:22" s="360" customFormat="1">
      <c r="B79" s="100"/>
      <c r="C79" s="72"/>
      <c r="D79" s="72"/>
      <c r="E79" s="72"/>
      <c r="F79" s="72"/>
      <c r="G79" s="72"/>
      <c r="H79" s="72"/>
      <c r="I79" s="72"/>
      <c r="J79" s="72"/>
      <c r="K79" s="72"/>
      <c r="L79" s="72"/>
      <c r="M79" s="72"/>
      <c r="N79" s="72"/>
      <c r="O79" s="72"/>
      <c r="P79" s="72"/>
      <c r="Q79" s="72"/>
      <c r="R79" s="72"/>
      <c r="S79" s="72"/>
      <c r="T79" s="72"/>
      <c r="U79" s="72"/>
      <c r="V79" s="101"/>
    </row>
    <row r="80" spans="2:22" s="360" customFormat="1">
      <c r="B80" s="100"/>
      <c r="C80" s="72"/>
      <c r="D80" s="72"/>
      <c r="E80" s="72"/>
      <c r="F80" s="72"/>
      <c r="G80" s="72"/>
      <c r="H80" s="72"/>
      <c r="I80" s="72"/>
      <c r="J80" s="72"/>
      <c r="K80" s="72"/>
      <c r="L80" s="72"/>
      <c r="M80" s="72"/>
      <c r="N80" s="72"/>
      <c r="O80" s="72"/>
      <c r="P80" s="72"/>
      <c r="Q80" s="72"/>
      <c r="R80" s="72"/>
      <c r="S80" s="72"/>
      <c r="T80" s="72"/>
      <c r="U80" s="72"/>
      <c r="V80" s="101"/>
    </row>
    <row r="81" spans="2:22" s="360" customFormat="1">
      <c r="B81" s="100"/>
      <c r="C81" s="72"/>
      <c r="D81" s="72"/>
      <c r="E81" s="72"/>
      <c r="F81" s="72"/>
      <c r="G81" s="72"/>
      <c r="H81" s="72"/>
      <c r="I81" s="72"/>
      <c r="J81" s="72"/>
      <c r="K81" s="72"/>
      <c r="L81" s="72"/>
      <c r="M81" s="72"/>
      <c r="N81" s="72"/>
      <c r="O81" s="72"/>
      <c r="P81" s="72"/>
      <c r="Q81" s="72"/>
      <c r="R81" s="72"/>
      <c r="S81" s="72"/>
      <c r="T81" s="72"/>
      <c r="U81" s="72"/>
      <c r="V81" s="101"/>
    </row>
    <row r="82" spans="2:22" s="360" customFormat="1">
      <c r="B82" s="100"/>
      <c r="C82" s="72"/>
      <c r="D82" s="72"/>
      <c r="E82" s="72"/>
      <c r="F82" s="72"/>
      <c r="G82" s="72"/>
      <c r="H82" s="72"/>
      <c r="I82" s="72"/>
      <c r="J82" s="72"/>
      <c r="K82" s="72"/>
      <c r="L82" s="72"/>
      <c r="M82" s="72"/>
      <c r="N82" s="72"/>
      <c r="O82" s="72"/>
      <c r="P82" s="72"/>
      <c r="Q82" s="72"/>
      <c r="R82" s="72"/>
      <c r="S82" s="72"/>
      <c r="T82" s="72"/>
      <c r="U82" s="72"/>
      <c r="V82" s="101"/>
    </row>
    <row r="83" spans="2:22" s="360" customFormat="1">
      <c r="B83" s="100"/>
      <c r="C83" s="72"/>
      <c r="D83" s="72"/>
      <c r="E83" s="72"/>
      <c r="F83" s="72"/>
      <c r="G83" s="72"/>
      <c r="H83" s="72"/>
      <c r="I83" s="72"/>
      <c r="J83" s="72"/>
      <c r="K83" s="72"/>
      <c r="L83" s="72"/>
      <c r="M83" s="72"/>
      <c r="N83" s="72"/>
      <c r="O83" s="72"/>
      <c r="P83" s="72"/>
      <c r="Q83" s="72"/>
      <c r="R83" s="72"/>
      <c r="S83" s="72"/>
      <c r="T83" s="72"/>
      <c r="U83" s="72"/>
      <c r="V83" s="101"/>
    </row>
    <row r="84" spans="2:22" s="360" customFormat="1">
      <c r="B84" s="100"/>
      <c r="C84" s="72"/>
      <c r="D84" s="72"/>
      <c r="E84" s="72"/>
      <c r="F84" s="72"/>
      <c r="G84" s="72"/>
      <c r="H84" s="72"/>
      <c r="I84" s="72"/>
      <c r="J84" s="72"/>
      <c r="K84" s="72"/>
      <c r="L84" s="72"/>
      <c r="M84" s="72"/>
      <c r="N84" s="72"/>
      <c r="O84" s="72"/>
      <c r="P84" s="72"/>
      <c r="Q84" s="72"/>
      <c r="R84" s="72"/>
      <c r="S84" s="72"/>
      <c r="T84" s="72"/>
      <c r="U84" s="72"/>
      <c r="V84" s="101"/>
    </row>
    <row r="85" spans="2:22" s="360" customFormat="1">
      <c r="B85" s="100"/>
      <c r="C85" s="72"/>
      <c r="D85" s="72"/>
      <c r="E85" s="72"/>
      <c r="F85" s="72"/>
      <c r="G85" s="72"/>
      <c r="H85" s="72"/>
      <c r="I85" s="72"/>
      <c r="J85" s="72"/>
      <c r="K85" s="72"/>
      <c r="L85" s="72"/>
      <c r="M85" s="72"/>
      <c r="N85" s="72"/>
      <c r="O85" s="72"/>
      <c r="P85" s="72"/>
      <c r="Q85" s="72"/>
      <c r="R85" s="72"/>
      <c r="S85" s="72"/>
      <c r="T85" s="72"/>
      <c r="U85" s="72"/>
      <c r="V85" s="101"/>
    </row>
    <row r="86" spans="2:22" s="360" customFormat="1">
      <c r="B86" s="100"/>
      <c r="C86" s="72"/>
      <c r="D86" s="72"/>
      <c r="E86" s="72"/>
      <c r="F86" s="72"/>
      <c r="G86" s="72"/>
      <c r="H86" s="72"/>
      <c r="I86" s="72"/>
      <c r="J86" s="72"/>
      <c r="K86" s="72"/>
      <c r="L86" s="72"/>
      <c r="M86" s="72"/>
      <c r="N86" s="72"/>
      <c r="O86" s="72"/>
      <c r="P86" s="72"/>
      <c r="Q86" s="72"/>
      <c r="R86" s="72"/>
      <c r="S86" s="72"/>
      <c r="T86" s="72"/>
      <c r="U86" s="72"/>
      <c r="V86" s="101"/>
    </row>
    <row r="87" spans="2:22" s="360" customFormat="1">
      <c r="B87" s="100"/>
      <c r="C87" s="72"/>
      <c r="D87" s="72"/>
      <c r="E87" s="72"/>
      <c r="F87" s="72"/>
      <c r="G87" s="72"/>
      <c r="H87" s="72"/>
      <c r="I87" s="72"/>
      <c r="J87" s="72"/>
      <c r="K87" s="72"/>
      <c r="L87" s="72"/>
      <c r="M87" s="72"/>
      <c r="N87" s="72"/>
      <c r="O87" s="72"/>
      <c r="P87" s="72"/>
      <c r="Q87" s="72"/>
      <c r="R87" s="72"/>
      <c r="S87" s="72"/>
      <c r="T87" s="72"/>
      <c r="U87" s="72"/>
      <c r="V87" s="101"/>
    </row>
    <row r="88" spans="2:22" s="360" customFormat="1">
      <c r="B88" s="100"/>
      <c r="C88" s="72"/>
      <c r="D88" s="72"/>
      <c r="E88" s="72"/>
      <c r="F88" s="72"/>
      <c r="G88" s="72"/>
      <c r="H88" s="72"/>
      <c r="I88" s="72"/>
      <c r="J88" s="72"/>
      <c r="K88" s="72"/>
      <c r="L88" s="72"/>
      <c r="M88" s="72"/>
      <c r="N88" s="72"/>
      <c r="O88" s="72"/>
      <c r="P88" s="72"/>
      <c r="Q88" s="72"/>
      <c r="R88" s="72"/>
      <c r="S88" s="72"/>
      <c r="T88" s="72"/>
      <c r="U88" s="72"/>
      <c r="V88" s="101"/>
    </row>
    <row r="89" spans="2:22" s="360" customFormat="1">
      <c r="B89" s="100"/>
      <c r="C89" s="72"/>
      <c r="D89" s="72"/>
      <c r="E89" s="72"/>
      <c r="F89" s="72"/>
      <c r="G89" s="72"/>
      <c r="H89" s="72"/>
      <c r="I89" s="72"/>
      <c r="J89" s="72"/>
      <c r="K89" s="72"/>
      <c r="L89" s="72"/>
      <c r="M89" s="72"/>
      <c r="N89" s="72"/>
      <c r="O89" s="72"/>
      <c r="P89" s="72"/>
      <c r="Q89" s="72"/>
      <c r="R89" s="72"/>
      <c r="S89" s="72"/>
      <c r="T89" s="72"/>
      <c r="U89" s="72"/>
      <c r="V89" s="101"/>
    </row>
    <row r="90" spans="2:22" s="360" customFormat="1">
      <c r="B90" s="100"/>
      <c r="C90" s="72"/>
      <c r="D90" s="72"/>
      <c r="E90" s="72"/>
      <c r="F90" s="72"/>
      <c r="G90" s="72"/>
      <c r="H90" s="72"/>
      <c r="I90" s="72"/>
      <c r="J90" s="72"/>
      <c r="K90" s="72"/>
      <c r="L90" s="72"/>
      <c r="M90" s="72"/>
      <c r="N90" s="72"/>
      <c r="O90" s="72"/>
      <c r="P90" s="72"/>
      <c r="Q90" s="72"/>
      <c r="R90" s="72"/>
      <c r="S90" s="72"/>
      <c r="T90" s="72"/>
      <c r="U90" s="72"/>
      <c r="V90" s="101"/>
    </row>
    <row r="91" spans="2:22" s="360" customFormat="1">
      <c r="B91" s="100"/>
      <c r="C91" s="72"/>
      <c r="D91" s="72"/>
      <c r="E91" s="72"/>
      <c r="F91" s="72"/>
      <c r="G91" s="72"/>
      <c r="H91" s="72"/>
      <c r="I91" s="72"/>
      <c r="J91" s="72"/>
      <c r="K91" s="72"/>
      <c r="L91" s="72"/>
      <c r="M91" s="72"/>
      <c r="N91" s="72"/>
      <c r="O91" s="72"/>
      <c r="P91" s="72"/>
      <c r="Q91" s="72"/>
      <c r="R91" s="72"/>
      <c r="S91" s="72"/>
      <c r="T91" s="72"/>
      <c r="U91" s="72"/>
      <c r="V91" s="101"/>
    </row>
    <row r="92" spans="2:22" s="360" customFormat="1">
      <c r="B92" s="100"/>
      <c r="C92" s="72"/>
      <c r="D92" s="72"/>
      <c r="E92" s="72"/>
      <c r="F92" s="72"/>
      <c r="G92" s="72"/>
      <c r="H92" s="72"/>
      <c r="I92" s="72"/>
      <c r="J92" s="72"/>
      <c r="K92" s="72"/>
      <c r="L92" s="72"/>
      <c r="M92" s="72"/>
      <c r="N92" s="72"/>
      <c r="O92" s="72"/>
      <c r="P92" s="72"/>
      <c r="Q92" s="72"/>
      <c r="R92" s="72"/>
      <c r="S92" s="72"/>
      <c r="T92" s="72"/>
      <c r="U92" s="72"/>
      <c r="V92" s="101"/>
    </row>
    <row r="93" spans="2:22" s="360" customFormat="1">
      <c r="B93" s="100"/>
      <c r="C93" s="72"/>
      <c r="D93" s="72"/>
      <c r="E93" s="72"/>
      <c r="F93" s="72"/>
      <c r="G93" s="72"/>
      <c r="H93" s="72"/>
      <c r="I93" s="72"/>
      <c r="J93" s="72"/>
      <c r="K93" s="72"/>
      <c r="L93" s="72"/>
      <c r="M93" s="72"/>
      <c r="N93" s="72"/>
      <c r="O93" s="72"/>
      <c r="P93" s="72"/>
      <c r="Q93" s="72"/>
      <c r="R93" s="72"/>
      <c r="S93" s="72"/>
      <c r="T93" s="72"/>
      <c r="U93" s="72"/>
      <c r="V93" s="101"/>
    </row>
    <row r="94" spans="2:22" s="360" customFormat="1">
      <c r="B94" s="100"/>
      <c r="C94" s="72"/>
      <c r="D94" s="72"/>
      <c r="E94" s="72"/>
      <c r="F94" s="72"/>
      <c r="G94" s="72"/>
      <c r="H94" s="72"/>
      <c r="I94" s="72"/>
      <c r="J94" s="72"/>
      <c r="K94" s="72"/>
      <c r="L94" s="72"/>
      <c r="M94" s="72"/>
      <c r="N94" s="72"/>
      <c r="O94" s="72"/>
      <c r="P94" s="72"/>
      <c r="Q94" s="72"/>
      <c r="R94" s="72"/>
      <c r="S94" s="72"/>
      <c r="T94" s="72"/>
      <c r="U94" s="72"/>
      <c r="V94" s="101"/>
    </row>
    <row r="95" spans="2:22" s="360" customFormat="1">
      <c r="B95" s="100"/>
      <c r="C95" s="72"/>
      <c r="D95" s="72"/>
      <c r="E95" s="72"/>
      <c r="F95" s="72"/>
      <c r="G95" s="72"/>
      <c r="H95" s="72"/>
      <c r="I95" s="72"/>
      <c r="J95" s="72"/>
      <c r="K95" s="72"/>
      <c r="L95" s="72"/>
      <c r="M95" s="72"/>
      <c r="N95" s="72"/>
      <c r="O95" s="72"/>
      <c r="P95" s="72"/>
      <c r="Q95" s="72"/>
      <c r="R95" s="72"/>
      <c r="S95" s="72"/>
      <c r="T95" s="72"/>
      <c r="U95" s="72"/>
      <c r="V95" s="101"/>
    </row>
    <row r="96" spans="2:22" s="360" customFormat="1">
      <c r="B96" s="100"/>
      <c r="C96" s="72"/>
      <c r="D96" s="72"/>
      <c r="E96" s="72"/>
      <c r="F96" s="72"/>
      <c r="G96" s="72"/>
      <c r="H96" s="72"/>
      <c r="I96" s="72"/>
      <c r="J96" s="72"/>
      <c r="K96" s="72"/>
      <c r="L96" s="72"/>
      <c r="M96" s="72"/>
      <c r="N96" s="72"/>
      <c r="O96" s="72"/>
      <c r="P96" s="72"/>
      <c r="Q96" s="72"/>
      <c r="R96" s="72"/>
      <c r="S96" s="72"/>
      <c r="T96" s="72"/>
      <c r="U96" s="72"/>
      <c r="V96" s="101"/>
    </row>
    <row r="97" spans="2:22" s="360" customFormat="1">
      <c r="B97" s="100"/>
      <c r="C97" s="72"/>
      <c r="D97" s="72"/>
      <c r="E97" s="72"/>
      <c r="F97" s="72"/>
      <c r="G97" s="72"/>
      <c r="H97" s="72"/>
      <c r="I97" s="72"/>
      <c r="J97" s="72"/>
      <c r="K97" s="72"/>
      <c r="L97" s="72"/>
      <c r="M97" s="72"/>
      <c r="N97" s="72"/>
      <c r="O97" s="72"/>
      <c r="P97" s="72"/>
      <c r="Q97" s="72"/>
      <c r="R97" s="72"/>
      <c r="S97" s="72"/>
      <c r="T97" s="72"/>
      <c r="U97" s="72"/>
      <c r="V97" s="101"/>
    </row>
    <row r="98" spans="2:22" s="360" customFormat="1">
      <c r="B98" s="100"/>
      <c r="C98" s="72"/>
      <c r="D98" s="72"/>
      <c r="E98" s="72"/>
      <c r="F98" s="72"/>
      <c r="G98" s="72"/>
      <c r="H98" s="72"/>
      <c r="I98" s="72"/>
      <c r="J98" s="72"/>
      <c r="K98" s="72"/>
      <c r="L98" s="72"/>
      <c r="M98" s="72"/>
      <c r="N98" s="72"/>
      <c r="O98" s="72"/>
      <c r="P98" s="72"/>
      <c r="Q98" s="72"/>
      <c r="R98" s="72"/>
      <c r="S98" s="72"/>
      <c r="T98" s="72"/>
      <c r="U98" s="72"/>
      <c r="V98" s="101"/>
    </row>
    <row r="99" spans="2:22" s="360" customFormat="1">
      <c r="B99" s="100"/>
      <c r="C99" s="72"/>
      <c r="D99" s="72"/>
      <c r="E99" s="72"/>
      <c r="F99" s="72"/>
      <c r="G99" s="72"/>
      <c r="H99" s="72"/>
      <c r="I99" s="72"/>
      <c r="J99" s="72"/>
      <c r="K99" s="72"/>
      <c r="L99" s="72"/>
      <c r="M99" s="72"/>
      <c r="N99" s="72"/>
      <c r="O99" s="72"/>
      <c r="P99" s="72"/>
      <c r="Q99" s="72"/>
      <c r="R99" s="72"/>
      <c r="S99" s="72"/>
      <c r="T99" s="72"/>
      <c r="U99" s="72"/>
      <c r="V99" s="101"/>
    </row>
    <row r="100" spans="2:22" s="360" customFormat="1">
      <c r="B100" s="100"/>
      <c r="C100" s="72"/>
      <c r="D100" s="72"/>
      <c r="E100" s="72"/>
      <c r="F100" s="72"/>
      <c r="G100" s="72"/>
      <c r="H100" s="72"/>
      <c r="I100" s="72"/>
      <c r="J100" s="72"/>
      <c r="K100" s="72"/>
      <c r="L100" s="72"/>
      <c r="M100" s="72"/>
      <c r="N100" s="72"/>
      <c r="O100" s="72"/>
      <c r="P100" s="72"/>
      <c r="Q100" s="72"/>
      <c r="R100" s="72"/>
      <c r="S100" s="72"/>
      <c r="T100" s="72"/>
      <c r="U100" s="72"/>
      <c r="V100" s="101"/>
    </row>
    <row r="101" spans="2:22" s="360" customFormat="1">
      <c r="B101" s="100"/>
      <c r="C101" s="72"/>
      <c r="D101" s="72"/>
      <c r="E101" s="72"/>
      <c r="F101" s="72"/>
      <c r="G101" s="72"/>
      <c r="H101" s="72"/>
      <c r="I101" s="72"/>
      <c r="J101" s="72"/>
      <c r="K101" s="72"/>
      <c r="L101" s="72"/>
      <c r="M101" s="72"/>
      <c r="N101" s="72"/>
      <c r="O101" s="72"/>
      <c r="P101" s="72"/>
      <c r="Q101" s="72"/>
      <c r="R101" s="72"/>
      <c r="S101" s="72"/>
      <c r="T101" s="72"/>
      <c r="U101" s="72"/>
      <c r="V101" s="101"/>
    </row>
    <row r="102" spans="2:22" s="360" customFormat="1">
      <c r="B102" s="100"/>
      <c r="C102" s="72"/>
      <c r="D102" s="72"/>
      <c r="E102" s="72"/>
      <c r="F102" s="72"/>
      <c r="G102" s="72"/>
      <c r="H102" s="72"/>
      <c r="I102" s="72"/>
      <c r="J102" s="72"/>
      <c r="K102" s="72"/>
      <c r="L102" s="72"/>
      <c r="M102" s="72"/>
      <c r="N102" s="72"/>
      <c r="O102" s="72"/>
      <c r="P102" s="72"/>
      <c r="Q102" s="72"/>
      <c r="R102" s="72"/>
      <c r="S102" s="72"/>
      <c r="T102" s="72"/>
      <c r="U102" s="72"/>
      <c r="V102" s="101"/>
    </row>
    <row r="103" spans="2:22" s="360" customFormat="1">
      <c r="B103" s="100"/>
      <c r="C103" s="72"/>
      <c r="D103" s="72"/>
      <c r="E103" s="72"/>
      <c r="F103" s="72"/>
      <c r="G103" s="72"/>
      <c r="H103" s="72"/>
      <c r="I103" s="72"/>
      <c r="J103" s="72"/>
      <c r="K103" s="72"/>
      <c r="L103" s="72"/>
      <c r="M103" s="72"/>
      <c r="N103" s="72"/>
      <c r="O103" s="72"/>
      <c r="P103" s="72"/>
      <c r="Q103" s="72"/>
      <c r="R103" s="72"/>
      <c r="S103" s="72"/>
      <c r="T103" s="72"/>
      <c r="U103" s="72"/>
      <c r="V103" s="101"/>
    </row>
    <row r="104" spans="2:22" s="360" customFormat="1">
      <c r="B104" s="100"/>
      <c r="C104" s="72"/>
      <c r="D104" s="72"/>
      <c r="E104" s="72"/>
      <c r="F104" s="72"/>
      <c r="G104" s="72"/>
      <c r="H104" s="72"/>
      <c r="I104" s="72"/>
      <c r="J104" s="72"/>
      <c r="K104" s="72"/>
      <c r="L104" s="72"/>
      <c r="M104" s="72"/>
      <c r="N104" s="72"/>
      <c r="O104" s="72"/>
      <c r="P104" s="72"/>
      <c r="Q104" s="72"/>
      <c r="R104" s="72"/>
      <c r="S104" s="72"/>
      <c r="T104" s="72"/>
      <c r="U104" s="72"/>
      <c r="V104" s="101"/>
    </row>
    <row r="105" spans="2:22" s="360" customFormat="1">
      <c r="B105" s="100"/>
      <c r="C105" s="72"/>
      <c r="D105" s="72"/>
      <c r="E105" s="72"/>
      <c r="F105" s="72"/>
      <c r="G105" s="72"/>
      <c r="H105" s="72"/>
      <c r="I105" s="72"/>
      <c r="J105" s="72"/>
      <c r="K105" s="72"/>
      <c r="L105" s="72"/>
      <c r="M105" s="72"/>
      <c r="N105" s="72"/>
      <c r="O105" s="72"/>
      <c r="P105" s="72"/>
      <c r="Q105" s="72"/>
      <c r="R105" s="72"/>
      <c r="S105" s="72"/>
      <c r="T105" s="72"/>
      <c r="U105" s="72"/>
      <c r="V105" s="101"/>
    </row>
    <row r="106" spans="2:22" s="360" customFormat="1">
      <c r="B106" s="100"/>
      <c r="C106" s="72"/>
      <c r="D106" s="72"/>
      <c r="E106" s="72"/>
      <c r="F106" s="72"/>
      <c r="G106" s="72"/>
      <c r="H106" s="72"/>
      <c r="I106" s="72"/>
      <c r="J106" s="72"/>
      <c r="K106" s="72"/>
      <c r="L106" s="72"/>
      <c r="M106" s="72"/>
      <c r="N106" s="72"/>
      <c r="O106" s="72"/>
      <c r="P106" s="72"/>
      <c r="Q106" s="72"/>
      <c r="R106" s="72"/>
      <c r="S106" s="72"/>
      <c r="T106" s="72"/>
      <c r="U106" s="72"/>
      <c r="V106" s="101"/>
    </row>
    <row r="107" spans="2:22" s="360" customFormat="1">
      <c r="B107" s="100"/>
      <c r="C107" s="72"/>
      <c r="D107" s="72"/>
      <c r="E107" s="72"/>
      <c r="F107" s="72"/>
      <c r="G107" s="72"/>
      <c r="H107" s="72"/>
      <c r="I107" s="72"/>
      <c r="J107" s="72"/>
      <c r="K107" s="72"/>
      <c r="L107" s="72"/>
      <c r="M107" s="72"/>
      <c r="N107" s="72"/>
      <c r="O107" s="72"/>
      <c r="P107" s="72"/>
      <c r="Q107" s="72"/>
      <c r="R107" s="72"/>
      <c r="S107" s="72"/>
      <c r="T107" s="72"/>
      <c r="U107" s="72"/>
      <c r="V107" s="101"/>
    </row>
    <row r="108" spans="2:22" s="360" customFormat="1">
      <c r="B108" s="100"/>
      <c r="C108" s="72"/>
      <c r="D108" s="72"/>
      <c r="E108" s="72"/>
      <c r="F108" s="72"/>
      <c r="G108" s="72"/>
      <c r="H108" s="72"/>
      <c r="I108" s="72"/>
      <c r="J108" s="72"/>
      <c r="K108" s="72"/>
      <c r="L108" s="72"/>
      <c r="M108" s="72"/>
      <c r="N108" s="72"/>
      <c r="O108" s="72"/>
      <c r="P108" s="72"/>
      <c r="Q108" s="72"/>
      <c r="R108" s="72"/>
      <c r="S108" s="72"/>
      <c r="T108" s="72"/>
      <c r="U108" s="72"/>
      <c r="V108" s="101"/>
    </row>
    <row r="109" spans="2:22" s="360" customFormat="1">
      <c r="B109" s="100"/>
      <c r="C109" s="72"/>
      <c r="D109" s="72"/>
      <c r="E109" s="72"/>
      <c r="F109" s="72"/>
      <c r="G109" s="72"/>
      <c r="H109" s="72"/>
      <c r="I109" s="72"/>
      <c r="J109" s="72"/>
      <c r="K109" s="72"/>
      <c r="L109" s="72"/>
      <c r="M109" s="72"/>
      <c r="N109" s="72"/>
      <c r="O109" s="72"/>
      <c r="P109" s="72"/>
      <c r="Q109" s="72"/>
      <c r="R109" s="72"/>
      <c r="S109" s="72"/>
      <c r="T109" s="72"/>
      <c r="U109" s="72"/>
      <c r="V109" s="101"/>
    </row>
    <row r="110" spans="2:22" s="360" customFormat="1">
      <c r="B110" s="100"/>
      <c r="C110" s="72"/>
      <c r="D110" s="72"/>
      <c r="E110" s="72"/>
      <c r="F110" s="72"/>
      <c r="G110" s="72"/>
      <c r="H110" s="72"/>
      <c r="I110" s="72"/>
      <c r="J110" s="72"/>
      <c r="K110" s="72"/>
      <c r="L110" s="72"/>
      <c r="M110" s="72"/>
      <c r="N110" s="72"/>
      <c r="O110" s="72"/>
      <c r="P110" s="72"/>
      <c r="Q110" s="72"/>
      <c r="R110" s="72"/>
      <c r="S110" s="72"/>
      <c r="T110" s="72"/>
      <c r="U110" s="72"/>
      <c r="V110" s="101"/>
    </row>
    <row r="111" spans="2:22" s="360" customFormat="1">
      <c r="B111" s="100"/>
      <c r="C111" s="72"/>
      <c r="D111" s="72"/>
      <c r="E111" s="72"/>
      <c r="F111" s="72"/>
      <c r="G111" s="72"/>
      <c r="H111" s="72"/>
      <c r="I111" s="72"/>
      <c r="J111" s="72"/>
      <c r="K111" s="72"/>
      <c r="L111" s="72"/>
      <c r="M111" s="72"/>
      <c r="N111" s="72"/>
      <c r="O111" s="72"/>
      <c r="P111" s="72"/>
      <c r="Q111" s="72"/>
      <c r="R111" s="72"/>
      <c r="S111" s="72"/>
      <c r="T111" s="72"/>
      <c r="U111" s="72"/>
      <c r="V111" s="101"/>
    </row>
    <row r="112" spans="2:22" s="360" customFormat="1">
      <c r="B112" s="100"/>
      <c r="C112" s="72"/>
      <c r="D112" s="72"/>
      <c r="E112" s="72"/>
      <c r="F112" s="72"/>
      <c r="G112" s="72"/>
      <c r="H112" s="72"/>
      <c r="I112" s="72"/>
      <c r="J112" s="72"/>
      <c r="K112" s="72"/>
      <c r="L112" s="72"/>
      <c r="M112" s="72"/>
      <c r="N112" s="72"/>
      <c r="O112" s="72"/>
      <c r="P112" s="72"/>
      <c r="Q112" s="72"/>
      <c r="R112" s="72"/>
      <c r="S112" s="72"/>
      <c r="T112" s="72"/>
      <c r="U112" s="72"/>
      <c r="V112" s="101"/>
    </row>
    <row r="113" spans="2:22" s="360" customFormat="1">
      <c r="B113" s="100"/>
      <c r="C113" s="72"/>
      <c r="D113" s="72"/>
      <c r="E113" s="72"/>
      <c r="F113" s="72"/>
      <c r="G113" s="72"/>
      <c r="H113" s="72"/>
      <c r="I113" s="72"/>
      <c r="J113" s="72"/>
      <c r="K113" s="72"/>
      <c r="L113" s="72"/>
      <c r="M113" s="72"/>
      <c r="N113" s="72"/>
      <c r="O113" s="72"/>
      <c r="P113" s="72"/>
      <c r="Q113" s="72"/>
      <c r="R113" s="72"/>
      <c r="S113" s="72"/>
      <c r="T113" s="72"/>
      <c r="U113" s="72"/>
      <c r="V113" s="101"/>
    </row>
    <row r="114" spans="2:22" s="360" customFormat="1">
      <c r="B114" s="100"/>
      <c r="C114" s="72"/>
      <c r="D114" s="72"/>
      <c r="E114" s="72"/>
      <c r="F114" s="72"/>
      <c r="G114" s="72"/>
      <c r="H114" s="72"/>
      <c r="I114" s="72"/>
      <c r="J114" s="72"/>
      <c r="K114" s="72"/>
      <c r="L114" s="72"/>
      <c r="M114" s="72"/>
      <c r="N114" s="72"/>
      <c r="O114" s="72"/>
      <c r="P114" s="72"/>
      <c r="Q114" s="72"/>
      <c r="R114" s="72"/>
      <c r="S114" s="72"/>
      <c r="T114" s="72"/>
      <c r="U114" s="72"/>
      <c r="V114" s="101"/>
    </row>
    <row r="115" spans="2:22" s="360" customFormat="1">
      <c r="B115" s="100"/>
      <c r="C115" s="72"/>
      <c r="D115" s="72"/>
      <c r="E115" s="72"/>
      <c r="F115" s="72"/>
      <c r="G115" s="72"/>
      <c r="H115" s="72"/>
      <c r="I115" s="72"/>
      <c r="J115" s="72"/>
      <c r="K115" s="72"/>
      <c r="L115" s="72"/>
      <c r="M115" s="72"/>
      <c r="N115" s="72"/>
      <c r="O115" s="72"/>
      <c r="P115" s="72"/>
      <c r="Q115" s="72"/>
      <c r="R115" s="72"/>
      <c r="S115" s="72"/>
      <c r="T115" s="72"/>
      <c r="U115" s="72"/>
      <c r="V115" s="101"/>
    </row>
    <row r="116" spans="2:22" s="360" customFormat="1">
      <c r="B116" s="100"/>
      <c r="C116" s="72"/>
      <c r="D116" s="72"/>
      <c r="E116" s="72"/>
      <c r="F116" s="72"/>
      <c r="G116" s="72"/>
      <c r="H116" s="72"/>
      <c r="I116" s="72"/>
      <c r="J116" s="72"/>
      <c r="K116" s="72"/>
      <c r="L116" s="72"/>
      <c r="M116" s="72"/>
      <c r="N116" s="72"/>
      <c r="O116" s="72"/>
      <c r="P116" s="72"/>
      <c r="Q116" s="72"/>
      <c r="R116" s="72"/>
      <c r="S116" s="72"/>
      <c r="T116" s="72"/>
      <c r="U116" s="72"/>
      <c r="V116" s="101"/>
    </row>
    <row r="117" spans="2:22" s="360" customFormat="1">
      <c r="B117" s="100"/>
      <c r="C117" s="72"/>
      <c r="D117" s="72"/>
      <c r="E117" s="72"/>
      <c r="F117" s="72"/>
      <c r="G117" s="72"/>
      <c r="H117" s="72"/>
      <c r="I117" s="72"/>
      <c r="J117" s="72"/>
      <c r="K117" s="72"/>
      <c r="L117" s="72"/>
      <c r="M117" s="72"/>
      <c r="N117" s="72"/>
      <c r="O117" s="72"/>
      <c r="P117" s="72"/>
      <c r="Q117" s="72"/>
      <c r="R117" s="72"/>
      <c r="S117" s="72"/>
      <c r="T117" s="72"/>
      <c r="U117" s="72"/>
      <c r="V117" s="101"/>
    </row>
    <row r="118" spans="2:22" s="360" customFormat="1">
      <c r="B118" s="100"/>
      <c r="C118" s="72"/>
      <c r="D118" s="72"/>
      <c r="E118" s="72"/>
      <c r="F118" s="72"/>
      <c r="G118" s="72"/>
      <c r="H118" s="72"/>
      <c r="I118" s="72"/>
      <c r="J118" s="72"/>
      <c r="K118" s="72"/>
      <c r="L118" s="72"/>
      <c r="M118" s="72"/>
      <c r="N118" s="72"/>
      <c r="O118" s="72"/>
      <c r="P118" s="72"/>
      <c r="Q118" s="72"/>
      <c r="R118" s="72"/>
      <c r="S118" s="72"/>
      <c r="T118" s="72"/>
      <c r="U118" s="72"/>
      <c r="V118" s="101"/>
    </row>
    <row r="119" spans="2:22" s="360" customFormat="1">
      <c r="B119" s="100"/>
      <c r="C119" s="72"/>
      <c r="D119" s="72"/>
      <c r="E119" s="72"/>
      <c r="F119" s="72"/>
      <c r="G119" s="72"/>
      <c r="H119" s="72"/>
      <c r="I119" s="72"/>
      <c r="J119" s="72"/>
      <c r="K119" s="72"/>
      <c r="L119" s="72"/>
      <c r="M119" s="72"/>
      <c r="N119" s="72"/>
      <c r="O119" s="72"/>
      <c r="P119" s="72"/>
      <c r="Q119" s="72"/>
      <c r="R119" s="72"/>
      <c r="S119" s="72"/>
      <c r="T119" s="72"/>
      <c r="U119" s="72"/>
      <c r="V119" s="101"/>
    </row>
    <row r="120" spans="2:22" s="360" customFormat="1">
      <c r="B120" s="100"/>
      <c r="C120" s="72"/>
      <c r="D120" s="72"/>
      <c r="E120" s="72"/>
      <c r="F120" s="72"/>
      <c r="G120" s="72"/>
      <c r="H120" s="72"/>
      <c r="I120" s="72"/>
      <c r="J120" s="72"/>
      <c r="K120" s="72"/>
      <c r="L120" s="72"/>
      <c r="M120" s="72"/>
      <c r="N120" s="72"/>
      <c r="O120" s="72"/>
      <c r="P120" s="72"/>
      <c r="Q120" s="72"/>
      <c r="R120" s="72"/>
      <c r="S120" s="72"/>
      <c r="T120" s="72"/>
      <c r="U120" s="72"/>
      <c r="V120" s="101"/>
    </row>
    <row r="121" spans="2:22" s="360" customFormat="1">
      <c r="B121" s="100"/>
      <c r="C121" s="72"/>
      <c r="D121" s="72"/>
      <c r="E121" s="72"/>
      <c r="F121" s="72"/>
      <c r="G121" s="72"/>
      <c r="H121" s="72"/>
      <c r="I121" s="72"/>
      <c r="J121" s="72"/>
      <c r="K121" s="72"/>
      <c r="L121" s="72"/>
      <c r="M121" s="72"/>
      <c r="N121" s="72"/>
      <c r="O121" s="72"/>
      <c r="P121" s="72"/>
      <c r="Q121" s="72"/>
      <c r="R121" s="72"/>
      <c r="S121" s="72"/>
      <c r="T121" s="72"/>
      <c r="U121" s="72"/>
      <c r="V121" s="101"/>
    </row>
    <row r="122" spans="2:22" s="360" customFormat="1">
      <c r="B122" s="100"/>
      <c r="C122" s="72"/>
      <c r="D122" s="72"/>
      <c r="E122" s="72"/>
      <c r="F122" s="72"/>
      <c r="G122" s="72"/>
      <c r="H122" s="72"/>
      <c r="I122" s="72"/>
      <c r="J122" s="72"/>
      <c r="K122" s="72"/>
      <c r="L122" s="72"/>
      <c r="M122" s="72"/>
      <c r="N122" s="72"/>
      <c r="O122" s="72"/>
      <c r="P122" s="72"/>
      <c r="Q122" s="72"/>
      <c r="R122" s="72"/>
      <c r="S122" s="72"/>
      <c r="T122" s="72"/>
      <c r="U122" s="72"/>
      <c r="V122" s="101"/>
    </row>
    <row r="123" spans="2:22" s="360" customFormat="1">
      <c r="B123" s="100"/>
      <c r="C123" s="72"/>
      <c r="D123" s="72"/>
      <c r="E123" s="72"/>
      <c r="F123" s="72"/>
      <c r="G123" s="72"/>
      <c r="H123" s="72"/>
      <c r="I123" s="72"/>
      <c r="J123" s="72"/>
      <c r="K123" s="72"/>
      <c r="L123" s="72"/>
      <c r="M123" s="72"/>
      <c r="N123" s="72"/>
      <c r="O123" s="72"/>
      <c r="P123" s="72"/>
      <c r="Q123" s="72"/>
      <c r="R123" s="72"/>
      <c r="S123" s="72"/>
      <c r="T123" s="72"/>
      <c r="U123" s="72"/>
      <c r="V123" s="101"/>
    </row>
    <row r="124" spans="2:22" s="360" customFormat="1">
      <c r="B124" s="100"/>
      <c r="C124" s="72"/>
      <c r="D124" s="72"/>
      <c r="E124" s="72"/>
      <c r="F124" s="72"/>
      <c r="G124" s="72"/>
      <c r="H124" s="72"/>
      <c r="I124" s="72"/>
      <c r="J124" s="72"/>
      <c r="K124" s="72"/>
      <c r="L124" s="72"/>
      <c r="M124" s="72"/>
      <c r="N124" s="72"/>
      <c r="O124" s="72"/>
      <c r="P124" s="72"/>
      <c r="Q124" s="72"/>
      <c r="R124" s="72"/>
      <c r="S124" s="72"/>
      <c r="T124" s="72"/>
      <c r="U124" s="72"/>
      <c r="V124" s="101"/>
    </row>
    <row r="125" spans="2:22" s="360" customFormat="1">
      <c r="B125" s="100"/>
      <c r="C125" s="72"/>
      <c r="D125" s="72"/>
      <c r="E125" s="72"/>
      <c r="F125" s="72"/>
      <c r="G125" s="72"/>
      <c r="H125" s="72"/>
      <c r="I125" s="72"/>
      <c r="J125" s="72"/>
      <c r="K125" s="72"/>
      <c r="L125" s="72"/>
      <c r="M125" s="72"/>
      <c r="N125" s="72"/>
      <c r="O125" s="72"/>
      <c r="P125" s="72"/>
      <c r="Q125" s="72"/>
      <c r="R125" s="72"/>
      <c r="S125" s="72"/>
      <c r="T125" s="72"/>
      <c r="U125" s="72"/>
      <c r="V125" s="101"/>
    </row>
    <row r="126" spans="2:22" s="360" customFormat="1">
      <c r="B126" s="100"/>
      <c r="C126" s="72"/>
      <c r="D126" s="72"/>
      <c r="E126" s="72"/>
      <c r="F126" s="72"/>
      <c r="G126" s="72"/>
      <c r="H126" s="72"/>
      <c r="I126" s="72"/>
      <c r="J126" s="72"/>
      <c r="K126" s="72"/>
      <c r="L126" s="72"/>
      <c r="M126" s="72"/>
      <c r="N126" s="72"/>
      <c r="O126" s="72"/>
      <c r="P126" s="72"/>
      <c r="Q126" s="72"/>
      <c r="R126" s="72"/>
      <c r="S126" s="72"/>
      <c r="T126" s="72"/>
      <c r="U126" s="72"/>
      <c r="V126" s="101"/>
    </row>
    <row r="127" spans="2:22" s="360" customFormat="1">
      <c r="B127" s="100"/>
      <c r="C127" s="72"/>
      <c r="D127" s="72"/>
      <c r="E127" s="72"/>
      <c r="F127" s="72"/>
      <c r="G127" s="72"/>
      <c r="H127" s="72"/>
      <c r="I127" s="72"/>
      <c r="J127" s="72"/>
      <c r="K127" s="72"/>
      <c r="L127" s="72"/>
      <c r="M127" s="72"/>
      <c r="N127" s="72"/>
      <c r="O127" s="72"/>
      <c r="P127" s="72"/>
      <c r="Q127" s="72"/>
      <c r="R127" s="72"/>
      <c r="S127" s="72"/>
      <c r="T127" s="72"/>
      <c r="U127" s="72"/>
      <c r="V127" s="101"/>
    </row>
    <row r="128" spans="2:22" s="360" customFormat="1">
      <c r="B128" s="100"/>
      <c r="C128" s="72"/>
      <c r="D128" s="72"/>
      <c r="E128" s="72"/>
      <c r="F128" s="72"/>
      <c r="G128" s="72"/>
      <c r="H128" s="72"/>
      <c r="I128" s="72"/>
      <c r="J128" s="72"/>
      <c r="K128" s="72"/>
      <c r="L128" s="72"/>
      <c r="M128" s="72"/>
      <c r="N128" s="72"/>
      <c r="O128" s="72"/>
      <c r="P128" s="72"/>
      <c r="Q128" s="72"/>
      <c r="R128" s="72"/>
      <c r="S128" s="72"/>
      <c r="T128" s="72"/>
      <c r="U128" s="72"/>
      <c r="V128" s="101"/>
    </row>
    <row r="129" spans="2:22" s="360" customFormat="1">
      <c r="B129" s="100"/>
      <c r="C129" s="72"/>
      <c r="D129" s="72"/>
      <c r="E129" s="72"/>
      <c r="F129" s="72"/>
      <c r="G129" s="72"/>
      <c r="H129" s="72"/>
      <c r="I129" s="72"/>
      <c r="J129" s="72"/>
      <c r="K129" s="72"/>
      <c r="L129" s="72"/>
      <c r="M129" s="72"/>
      <c r="N129" s="72"/>
      <c r="O129" s="72"/>
      <c r="P129" s="72"/>
      <c r="Q129" s="72"/>
      <c r="R129" s="72"/>
      <c r="S129" s="72"/>
      <c r="T129" s="72"/>
      <c r="U129" s="72"/>
      <c r="V129" s="101"/>
    </row>
    <row r="130" spans="2:22" s="360" customFormat="1">
      <c r="B130" s="100"/>
      <c r="C130" s="72"/>
      <c r="D130" s="72"/>
      <c r="E130" s="72"/>
      <c r="F130" s="72"/>
      <c r="G130" s="72"/>
      <c r="H130" s="72"/>
      <c r="I130" s="72"/>
      <c r="J130" s="72"/>
      <c r="K130" s="72"/>
      <c r="L130" s="72"/>
      <c r="M130" s="72"/>
      <c r="N130" s="72"/>
      <c r="O130" s="72"/>
      <c r="P130" s="72"/>
      <c r="Q130" s="72"/>
      <c r="R130" s="72"/>
      <c r="S130" s="72"/>
      <c r="T130" s="72"/>
      <c r="U130" s="72"/>
      <c r="V130" s="101"/>
    </row>
    <row r="131" spans="2:22" s="360" customFormat="1">
      <c r="B131" s="100"/>
      <c r="C131" s="72"/>
      <c r="D131" s="72"/>
      <c r="E131" s="72"/>
      <c r="F131" s="72"/>
      <c r="G131" s="72"/>
      <c r="H131" s="72"/>
      <c r="I131" s="72"/>
      <c r="J131" s="72"/>
      <c r="K131" s="72"/>
      <c r="L131" s="72"/>
      <c r="M131" s="72"/>
      <c r="N131" s="72"/>
      <c r="O131" s="72"/>
      <c r="P131" s="72"/>
      <c r="Q131" s="72"/>
      <c r="R131" s="72"/>
      <c r="S131" s="72"/>
      <c r="T131" s="72"/>
      <c r="U131" s="72"/>
      <c r="V131" s="101"/>
    </row>
    <row r="132" spans="2:22" s="360" customFormat="1">
      <c r="B132" s="100"/>
      <c r="C132" s="72"/>
      <c r="D132" s="72"/>
      <c r="E132" s="72"/>
      <c r="F132" s="72"/>
      <c r="G132" s="72"/>
      <c r="H132" s="72"/>
      <c r="I132" s="72"/>
      <c r="J132" s="72"/>
      <c r="K132" s="72"/>
      <c r="L132" s="72"/>
      <c r="M132" s="72"/>
      <c r="N132" s="72"/>
      <c r="O132" s="72"/>
      <c r="P132" s="72"/>
      <c r="Q132" s="72"/>
      <c r="R132" s="72"/>
      <c r="S132" s="72"/>
      <c r="T132" s="72"/>
      <c r="U132" s="72"/>
      <c r="V132" s="101"/>
    </row>
    <row r="133" spans="2:22" s="360" customFormat="1">
      <c r="B133" s="100"/>
      <c r="C133" s="72"/>
      <c r="D133" s="72"/>
      <c r="E133" s="72"/>
      <c r="F133" s="72"/>
      <c r="G133" s="72"/>
      <c r="H133" s="72"/>
      <c r="I133" s="72"/>
      <c r="J133" s="72"/>
      <c r="K133" s="72"/>
      <c r="L133" s="72"/>
      <c r="M133" s="72"/>
      <c r="N133" s="72"/>
      <c r="O133" s="72"/>
      <c r="P133" s="72"/>
      <c r="Q133" s="72"/>
      <c r="R133" s="72"/>
      <c r="S133" s="72"/>
      <c r="T133" s="72"/>
      <c r="U133" s="72"/>
      <c r="V133" s="101"/>
    </row>
    <row r="134" spans="2:22" s="360" customFormat="1">
      <c r="B134" s="100"/>
      <c r="C134" s="72"/>
      <c r="D134" s="72"/>
      <c r="E134" s="72"/>
      <c r="F134" s="72"/>
      <c r="G134" s="72"/>
      <c r="H134" s="72"/>
      <c r="I134" s="72"/>
      <c r="J134" s="72"/>
      <c r="K134" s="72"/>
      <c r="L134" s="72"/>
      <c r="M134" s="72"/>
      <c r="N134" s="72"/>
      <c r="O134" s="72"/>
      <c r="P134" s="72"/>
      <c r="Q134" s="72"/>
      <c r="R134" s="72"/>
      <c r="S134" s="72"/>
      <c r="T134" s="72"/>
      <c r="U134" s="72"/>
      <c r="V134" s="101"/>
    </row>
    <row r="135" spans="2:22" s="360" customFormat="1">
      <c r="B135" s="100"/>
      <c r="C135" s="72"/>
      <c r="D135" s="72"/>
      <c r="E135" s="72"/>
      <c r="F135" s="72"/>
      <c r="G135" s="72"/>
      <c r="H135" s="72"/>
      <c r="I135" s="72"/>
      <c r="J135" s="72"/>
      <c r="K135" s="72"/>
      <c r="L135" s="72"/>
      <c r="M135" s="72"/>
      <c r="N135" s="72"/>
      <c r="O135" s="72"/>
      <c r="P135" s="72"/>
      <c r="Q135" s="72"/>
      <c r="R135" s="72"/>
      <c r="S135" s="72"/>
      <c r="T135" s="72"/>
      <c r="U135" s="72"/>
      <c r="V135" s="101"/>
    </row>
    <row r="136" spans="2:22" s="360" customFormat="1">
      <c r="B136" s="100"/>
      <c r="C136" s="72"/>
      <c r="D136" s="72"/>
      <c r="E136" s="72"/>
      <c r="F136" s="72"/>
      <c r="G136" s="72"/>
      <c r="H136" s="72"/>
      <c r="I136" s="72"/>
      <c r="J136" s="72"/>
      <c r="K136" s="72"/>
      <c r="L136" s="72"/>
      <c r="M136" s="72"/>
      <c r="N136" s="72"/>
      <c r="O136" s="72"/>
      <c r="P136" s="72"/>
      <c r="Q136" s="72"/>
      <c r="R136" s="72"/>
      <c r="S136" s="72"/>
      <c r="T136" s="72"/>
      <c r="U136" s="72"/>
      <c r="V136" s="101"/>
    </row>
    <row r="137" spans="2:22" s="360" customFormat="1">
      <c r="B137" s="100"/>
      <c r="C137" s="72"/>
      <c r="D137" s="72"/>
      <c r="E137" s="72"/>
      <c r="F137" s="72"/>
      <c r="G137" s="72"/>
      <c r="H137" s="72"/>
      <c r="I137" s="72"/>
      <c r="J137" s="72"/>
      <c r="K137" s="72"/>
      <c r="L137" s="72"/>
      <c r="M137" s="72"/>
      <c r="N137" s="72"/>
      <c r="O137" s="72"/>
      <c r="P137" s="72"/>
      <c r="Q137" s="72"/>
      <c r="R137" s="72"/>
      <c r="S137" s="72"/>
      <c r="T137" s="72"/>
      <c r="U137" s="72"/>
      <c r="V137" s="101"/>
    </row>
    <row r="138" spans="2:22" s="360" customFormat="1">
      <c r="B138" s="100"/>
      <c r="C138" s="72"/>
      <c r="D138" s="72"/>
      <c r="E138" s="72"/>
      <c r="F138" s="72"/>
      <c r="G138" s="72"/>
      <c r="H138" s="72"/>
      <c r="I138" s="72"/>
      <c r="J138" s="72"/>
      <c r="K138" s="72"/>
      <c r="L138" s="72"/>
      <c r="M138" s="72"/>
      <c r="N138" s="72"/>
      <c r="O138" s="72"/>
      <c r="P138" s="72"/>
      <c r="Q138" s="72"/>
      <c r="R138" s="72"/>
      <c r="S138" s="72"/>
      <c r="T138" s="72"/>
      <c r="U138" s="72"/>
      <c r="V138" s="101"/>
    </row>
    <row r="139" spans="2:22" s="360" customFormat="1">
      <c r="B139" s="100"/>
      <c r="C139" s="72"/>
      <c r="D139" s="72"/>
      <c r="E139" s="72"/>
      <c r="F139" s="72"/>
      <c r="G139" s="72"/>
      <c r="H139" s="72"/>
      <c r="I139" s="72"/>
      <c r="J139" s="72"/>
      <c r="K139" s="72"/>
      <c r="L139" s="72"/>
      <c r="M139" s="72"/>
      <c r="N139" s="72"/>
      <c r="O139" s="72"/>
      <c r="P139" s="72"/>
      <c r="Q139" s="72"/>
      <c r="R139" s="72"/>
      <c r="S139" s="72"/>
      <c r="T139" s="72"/>
      <c r="U139" s="72"/>
      <c r="V139" s="101"/>
    </row>
    <row r="140" spans="2:22" s="360" customFormat="1">
      <c r="B140" s="107"/>
      <c r="C140" s="108"/>
      <c r="D140" s="108"/>
      <c r="E140" s="108"/>
      <c r="F140" s="108"/>
      <c r="G140" s="108"/>
      <c r="H140" s="108"/>
      <c r="I140" s="108"/>
      <c r="J140" s="108"/>
      <c r="K140" s="108"/>
      <c r="L140" s="108"/>
      <c r="M140" s="108"/>
      <c r="N140" s="108"/>
      <c r="O140" s="108"/>
      <c r="P140" s="108"/>
      <c r="Q140" s="108"/>
      <c r="R140" s="108"/>
      <c r="S140" s="108"/>
      <c r="T140" s="108"/>
      <c r="U140" s="108"/>
      <c r="V140" s="180"/>
    </row>
    <row r="141" spans="2:22" s="360" customFormat="1"/>
    <row r="142" spans="2:22" s="360" customFormat="1"/>
    <row r="143" spans="2:22" s="360" customFormat="1"/>
    <row r="144" spans="2:22" s="360" customFormat="1"/>
    <row r="145" s="360" customFormat="1"/>
    <row r="146" s="360" customFormat="1"/>
    <row r="147" s="360" customFormat="1"/>
    <row r="148" s="360" customFormat="1"/>
    <row r="149" s="360" customFormat="1"/>
    <row r="150" s="360" customFormat="1"/>
    <row r="151" s="360" customFormat="1"/>
    <row r="152" s="360" customFormat="1"/>
    <row r="153" s="360" customFormat="1"/>
    <row r="154" s="360" customFormat="1"/>
    <row r="155" s="360" customFormat="1"/>
    <row r="156" s="360" customFormat="1"/>
    <row r="157" s="360" customFormat="1"/>
    <row r="158" s="360" customFormat="1"/>
    <row r="159" s="360" customFormat="1"/>
    <row r="160" s="360" customFormat="1"/>
    <row r="161" s="360" customFormat="1"/>
    <row r="162" s="360" customFormat="1"/>
    <row r="163" s="360" customFormat="1"/>
    <row r="164" s="360" customFormat="1"/>
    <row r="165" s="360" customFormat="1"/>
    <row r="166" s="360" customFormat="1"/>
    <row r="167" s="360" customFormat="1"/>
    <row r="168" s="360" customFormat="1"/>
    <row r="169" s="360" customFormat="1"/>
    <row r="170" s="360" customFormat="1"/>
    <row r="171" s="360" customFormat="1"/>
    <row r="172" s="360" customFormat="1"/>
    <row r="173" s="360" customFormat="1"/>
    <row r="174" s="360" customFormat="1"/>
    <row r="175" s="360" customFormat="1"/>
    <row r="176" s="360" customFormat="1"/>
    <row r="177" s="360" customFormat="1"/>
    <row r="178" s="360" customFormat="1"/>
    <row r="179" s="360" customFormat="1"/>
    <row r="180" s="360" customFormat="1"/>
    <row r="181" s="360" customFormat="1"/>
    <row r="182" s="360" customFormat="1"/>
    <row r="183" s="360" customFormat="1"/>
    <row r="184" s="360" customFormat="1"/>
    <row r="185" s="360" customFormat="1"/>
    <row r="186" s="360" customFormat="1"/>
    <row r="187" s="360" customFormat="1"/>
    <row r="188" s="360" customFormat="1"/>
    <row r="189" s="360" customFormat="1"/>
    <row r="190" s="360" customFormat="1"/>
    <row r="191" s="360" customFormat="1"/>
    <row r="192" s="360" customFormat="1"/>
    <row r="193" s="360" customFormat="1"/>
    <row r="194" s="360" customFormat="1"/>
    <row r="195" s="360" customFormat="1"/>
    <row r="196" s="360" customFormat="1"/>
    <row r="197" s="360" customFormat="1"/>
    <row r="198" s="360" customFormat="1"/>
    <row r="199" s="360" customFormat="1"/>
    <row r="200" s="360" customFormat="1"/>
    <row r="201" s="360" customFormat="1"/>
    <row r="202" s="360" customFormat="1"/>
    <row r="203" s="360" customFormat="1"/>
    <row r="204" s="360" customFormat="1"/>
    <row r="205" s="360" customFormat="1"/>
    <row r="206" s="360" customFormat="1"/>
    <row r="207" s="360" customFormat="1"/>
    <row r="208" s="360" customFormat="1"/>
    <row r="209" s="360" customFormat="1"/>
    <row r="210" s="360" customFormat="1"/>
    <row r="211" s="360" customFormat="1"/>
    <row r="212" s="360" customFormat="1"/>
    <row r="213" s="360" customFormat="1"/>
    <row r="214" s="360" customFormat="1"/>
    <row r="215" s="360" customFormat="1"/>
    <row r="216" s="360" customFormat="1"/>
    <row r="217" s="360" customFormat="1"/>
    <row r="218" s="360" customFormat="1"/>
    <row r="219" s="360" customFormat="1"/>
    <row r="220" s="360" customFormat="1"/>
    <row r="221" s="360" customFormat="1"/>
    <row r="222" s="360" customFormat="1"/>
    <row r="223" s="360" customFormat="1"/>
    <row r="224" s="360" customFormat="1"/>
    <row r="225" s="360" customFormat="1"/>
    <row r="226" s="360" customFormat="1"/>
    <row r="227" s="360" customFormat="1"/>
    <row r="228" s="360" customFormat="1"/>
    <row r="229" s="360" customFormat="1"/>
    <row r="230" s="360" customFormat="1"/>
    <row r="231" s="360" customFormat="1"/>
    <row r="232" s="360" customFormat="1"/>
    <row r="233" s="360" customFormat="1"/>
    <row r="234" s="360" customFormat="1"/>
    <row r="235" s="360" customFormat="1"/>
    <row r="236" s="360" customFormat="1"/>
    <row r="237" s="360" customFormat="1"/>
    <row r="238" s="360" customFormat="1"/>
    <row r="239" s="360" customFormat="1"/>
    <row r="240" s="360" customFormat="1"/>
    <row r="241" s="360" customFormat="1"/>
    <row r="242" s="360" customFormat="1"/>
    <row r="243" s="360" customFormat="1"/>
    <row r="244" s="360" customFormat="1"/>
    <row r="245" s="360" customFormat="1"/>
    <row r="246" s="360" customFormat="1"/>
    <row r="247" s="360" customFormat="1"/>
    <row r="248" s="360" customFormat="1"/>
    <row r="249" s="360" customFormat="1"/>
    <row r="250" s="360" customFormat="1"/>
    <row r="251" s="360" customFormat="1"/>
    <row r="252" s="360" customFormat="1"/>
    <row r="253" s="360" customFormat="1"/>
    <row r="254" s="360" customFormat="1"/>
    <row r="255" s="360" customFormat="1"/>
    <row r="256" s="360" customFormat="1"/>
    <row r="257" s="360" customFormat="1"/>
    <row r="258" s="360" customFormat="1"/>
    <row r="259" s="360" customFormat="1"/>
    <row r="260" s="360" customFormat="1"/>
    <row r="261" s="360" customFormat="1"/>
    <row r="262" s="360" customFormat="1"/>
    <row r="263" s="360" customFormat="1"/>
    <row r="264" s="360" customFormat="1"/>
    <row r="265" s="360" customFormat="1"/>
    <row r="266" s="360" customFormat="1"/>
    <row r="267" s="360" customFormat="1"/>
    <row r="268" s="360" customFormat="1"/>
    <row r="269" s="360" customFormat="1"/>
    <row r="270" s="360" customFormat="1"/>
    <row r="271" s="360" customFormat="1"/>
    <row r="272" s="360" customFormat="1"/>
    <row r="273" s="360" customFormat="1"/>
    <row r="274" s="360" customFormat="1"/>
    <row r="275" s="360" customFormat="1"/>
    <row r="276" s="360" customFormat="1"/>
    <row r="277" s="360" customFormat="1"/>
    <row r="278" s="360" customFormat="1"/>
    <row r="279" s="360" customFormat="1"/>
    <row r="280" s="360" customFormat="1"/>
    <row r="281" s="360" customFormat="1"/>
    <row r="282" s="360" customFormat="1"/>
    <row r="283" s="360" customFormat="1"/>
    <row r="284" s="360" customFormat="1"/>
    <row r="285" s="360" customFormat="1"/>
    <row r="286" s="360" customFormat="1"/>
    <row r="287" s="360" customFormat="1"/>
    <row r="288" s="360" customFormat="1"/>
    <row r="289" s="360" customFormat="1"/>
    <row r="290" s="360" customFormat="1"/>
    <row r="291" s="360" customFormat="1"/>
    <row r="292" s="360" customFormat="1"/>
    <row r="293" s="360" customFormat="1"/>
    <row r="294" s="360" customFormat="1"/>
    <row r="295" s="360" customFormat="1"/>
    <row r="296" s="360" customFormat="1"/>
    <row r="297" s="360" customFormat="1"/>
    <row r="298" s="360" customFormat="1"/>
    <row r="299" s="360" customFormat="1"/>
    <row r="300" s="360" customFormat="1"/>
    <row r="301" s="360" customFormat="1"/>
    <row r="302" s="360" customFormat="1"/>
    <row r="303" s="360" customFormat="1"/>
    <row r="304" s="360" customFormat="1"/>
    <row r="305" s="360" customFormat="1"/>
    <row r="306" s="360" customFormat="1"/>
    <row r="307" s="360" customFormat="1"/>
    <row r="308" s="360" customFormat="1"/>
    <row r="309" s="360" customFormat="1"/>
    <row r="310" s="360" customFormat="1"/>
    <row r="311" s="360" customFormat="1"/>
    <row r="312" s="360" customFormat="1"/>
    <row r="313" s="360" customFormat="1"/>
    <row r="314" s="360" customFormat="1"/>
    <row r="315" s="360" customFormat="1"/>
    <row r="316" s="360" customFormat="1"/>
    <row r="317" s="360" customFormat="1"/>
    <row r="318" s="360" customFormat="1"/>
    <row r="319" s="360" customFormat="1"/>
    <row r="320" s="360" customFormat="1"/>
    <row r="321" s="360" customFormat="1"/>
    <row r="322" s="360" customFormat="1"/>
    <row r="323" s="360" customFormat="1"/>
    <row r="324" s="360" customFormat="1"/>
    <row r="325" s="360" customFormat="1"/>
    <row r="326" s="360" customFormat="1"/>
    <row r="327" s="360" customFormat="1"/>
    <row r="328" s="360" customFormat="1"/>
    <row r="329" s="360" customFormat="1"/>
    <row r="330" s="360" customFormat="1"/>
    <row r="331" s="360" customFormat="1"/>
    <row r="332" s="360" customFormat="1"/>
    <row r="333" s="360" customFormat="1"/>
    <row r="334" s="360" customFormat="1"/>
    <row r="335" s="360" customFormat="1"/>
    <row r="336" s="360" customFormat="1"/>
    <row r="337" s="360" customFormat="1"/>
    <row r="338" s="360" customFormat="1"/>
    <row r="339" s="360" customFormat="1"/>
    <row r="340" s="360" customFormat="1"/>
    <row r="341" s="360" customFormat="1"/>
    <row r="342" s="360" customFormat="1"/>
    <row r="343" s="360" customFormat="1"/>
    <row r="344" s="360" customFormat="1"/>
    <row r="345" s="360" customFormat="1"/>
    <row r="346" s="360" customFormat="1"/>
    <row r="347" s="360" customFormat="1"/>
    <row r="348" s="360" customFormat="1"/>
    <row r="349" s="360" customFormat="1"/>
    <row r="350" s="360" customFormat="1"/>
    <row r="351" s="360" customFormat="1"/>
    <row r="352" s="360" customFormat="1"/>
    <row r="353" s="360" customFormat="1"/>
    <row r="354" s="360" customFormat="1"/>
    <row r="355" s="360" customFormat="1"/>
    <row r="356" s="360" customFormat="1"/>
    <row r="357" s="360" customFormat="1"/>
    <row r="358" s="360" customFormat="1"/>
    <row r="359" s="360" customFormat="1"/>
    <row r="360" s="360" customFormat="1"/>
    <row r="361" s="360" customFormat="1"/>
    <row r="362" s="360" customFormat="1"/>
    <row r="363" s="360" customFormat="1"/>
    <row r="364" s="360" customFormat="1"/>
    <row r="365" s="360" customFormat="1"/>
    <row r="366" s="360" customFormat="1"/>
    <row r="367" s="360" customFormat="1"/>
    <row r="368" s="360" customFormat="1"/>
    <row r="369" s="360" customFormat="1"/>
    <row r="370" s="360" customFormat="1"/>
    <row r="371" s="360" customFormat="1"/>
    <row r="372" s="360" customFormat="1"/>
    <row r="373" s="360" customFormat="1"/>
    <row r="374" s="360" customFormat="1"/>
    <row r="375" s="360" customFormat="1"/>
    <row r="376" s="360" customFormat="1"/>
    <row r="377" s="360" customFormat="1"/>
    <row r="378" s="360" customFormat="1"/>
    <row r="379" s="360" customFormat="1"/>
    <row r="380" s="360" customFormat="1"/>
    <row r="381" s="360" customFormat="1"/>
    <row r="382" s="360" customFormat="1"/>
    <row r="383" s="360" customFormat="1"/>
    <row r="384" s="360" customFormat="1"/>
    <row r="385" s="360" customFormat="1"/>
    <row r="386" s="360" customFormat="1"/>
    <row r="387" s="360" customFormat="1"/>
    <row r="388" s="360" customFormat="1"/>
    <row r="389" s="360" customFormat="1"/>
    <row r="390" s="360" customFormat="1"/>
    <row r="391" s="360" customFormat="1"/>
    <row r="392" s="360" customFormat="1"/>
    <row r="393" s="360" customFormat="1"/>
    <row r="394" s="360" customFormat="1"/>
    <row r="395" s="360" customFormat="1"/>
    <row r="396" s="360" customFormat="1"/>
    <row r="397" s="360" customFormat="1"/>
    <row r="398" s="360" customFormat="1"/>
    <row r="399" s="360" customFormat="1"/>
    <row r="400" s="360" customFormat="1"/>
    <row r="401" s="360" customFormat="1"/>
    <row r="402" s="360" customFormat="1"/>
    <row r="403" s="360" customFormat="1"/>
    <row r="404" s="360" customFormat="1"/>
    <row r="405" s="360" customFormat="1"/>
    <row r="406" s="360" customFormat="1"/>
    <row r="407" s="360" customFormat="1"/>
    <row r="408" s="360" customFormat="1"/>
    <row r="409" s="360" customFormat="1"/>
    <row r="410" s="360" customFormat="1"/>
    <row r="411" s="360" customFormat="1"/>
    <row r="412" s="360" customFormat="1"/>
    <row r="413" s="360" customFormat="1"/>
    <row r="414" s="360" customFormat="1"/>
    <row r="415" s="360" customFormat="1"/>
    <row r="416" s="360" customFormat="1"/>
    <row r="417" s="360" customFormat="1"/>
    <row r="418" s="360" customFormat="1"/>
    <row r="419" s="360" customFormat="1"/>
    <row r="420" s="360" customFormat="1"/>
    <row r="421" s="360" customFormat="1"/>
    <row r="422" s="360" customFormat="1"/>
    <row r="423" s="360" customFormat="1"/>
    <row r="424" s="360" customFormat="1"/>
    <row r="425" s="360" customFormat="1"/>
    <row r="426" s="360" customFormat="1"/>
    <row r="427" s="360" customFormat="1"/>
    <row r="428" s="360" customFormat="1"/>
    <row r="429" s="360" customFormat="1"/>
    <row r="430" s="360" customFormat="1"/>
    <row r="431" s="360" customFormat="1"/>
    <row r="432" s="360" customFormat="1"/>
    <row r="433" s="360" customFormat="1"/>
    <row r="434" s="360" customFormat="1"/>
    <row r="435" s="360" customFormat="1"/>
    <row r="436" s="360" customFormat="1"/>
    <row r="437" s="360" customFormat="1"/>
    <row r="438" s="360" customFormat="1"/>
    <row r="439" s="360" customFormat="1"/>
    <row r="440" s="360" customFormat="1"/>
    <row r="441" s="360" customFormat="1"/>
    <row r="442" s="360" customFormat="1"/>
    <row r="443" s="360" customFormat="1"/>
    <row r="444" s="360" customFormat="1"/>
    <row r="445" s="360" customFormat="1"/>
    <row r="446" s="360" customFormat="1"/>
    <row r="447" s="360" customFormat="1"/>
    <row r="448" s="360" customFormat="1"/>
    <row r="449" s="360" customFormat="1"/>
    <row r="450" s="360" customFormat="1"/>
    <row r="451" s="360" customFormat="1"/>
    <row r="452" s="360" customFormat="1"/>
    <row r="453" s="360" customFormat="1"/>
    <row r="454" s="360" customFormat="1"/>
    <row r="455" s="360" customFormat="1"/>
    <row r="456" s="360" customFormat="1"/>
    <row r="457" s="360" customFormat="1"/>
    <row r="458" s="360" customFormat="1"/>
    <row r="459" s="360" customFormat="1"/>
    <row r="460" s="360" customFormat="1"/>
    <row r="461" s="360" customFormat="1"/>
    <row r="462" s="360" customFormat="1"/>
    <row r="463" s="360" customFormat="1"/>
    <row r="464" s="360" customFormat="1"/>
    <row r="465" s="360" customFormat="1"/>
    <row r="466" s="360" customFormat="1"/>
    <row r="467" s="360" customFormat="1"/>
    <row r="468" s="360" customFormat="1"/>
    <row r="469" s="360" customFormat="1"/>
    <row r="470" s="360" customFormat="1"/>
    <row r="471" s="360" customFormat="1"/>
    <row r="472" s="360" customFormat="1"/>
    <row r="473" s="360" customFormat="1"/>
    <row r="474" s="360" customFormat="1"/>
    <row r="475" s="360" customFormat="1"/>
    <row r="476" s="360" customFormat="1"/>
    <row r="477" s="360" customFormat="1"/>
    <row r="478" s="360" customFormat="1"/>
    <row r="479" s="360" customFormat="1"/>
    <row r="480" s="360" customFormat="1"/>
    <row r="481" s="360" customFormat="1"/>
    <row r="482" s="360" customFormat="1"/>
    <row r="483" s="360" customFormat="1"/>
    <row r="484" s="360" customFormat="1"/>
    <row r="485" s="360" customFormat="1"/>
    <row r="486" s="360" customFormat="1"/>
    <row r="487" s="360" customFormat="1"/>
    <row r="488" s="360" customFormat="1"/>
    <row r="489" s="360" customFormat="1"/>
    <row r="490" s="360" customFormat="1"/>
    <row r="491" s="360" customFormat="1"/>
    <row r="492" s="360" customFormat="1"/>
    <row r="493" s="360" customFormat="1"/>
    <row r="494" s="360" customFormat="1"/>
    <row r="495" s="360" customFormat="1"/>
    <row r="496" s="360" customFormat="1"/>
    <row r="497" s="360" customFormat="1"/>
    <row r="498" s="360" customFormat="1"/>
    <row r="499" s="360" customFormat="1"/>
    <row r="500" s="360" customFormat="1"/>
    <row r="501" s="360" customFormat="1"/>
    <row r="502" s="360" customFormat="1"/>
    <row r="503" s="360" customFormat="1"/>
    <row r="504" s="360" customFormat="1"/>
    <row r="505" s="360" customFormat="1"/>
    <row r="506" s="360" customFormat="1"/>
    <row r="507" s="360" customFormat="1"/>
    <row r="508" s="360" customFormat="1"/>
    <row r="509" s="360" customFormat="1"/>
    <row r="510" s="360" customFormat="1"/>
    <row r="511" s="360" customFormat="1"/>
    <row r="512" s="360" customFormat="1"/>
    <row r="513" s="360" customFormat="1"/>
    <row r="514" s="360" customFormat="1"/>
    <row r="515" s="360" customFormat="1"/>
    <row r="516" s="360" customFormat="1"/>
    <row r="517" s="360" customFormat="1"/>
    <row r="518" s="360" customFormat="1"/>
    <row r="519" s="360" customFormat="1"/>
    <row r="520" s="360" customFormat="1"/>
    <row r="521" s="360" customFormat="1"/>
    <row r="522" s="360" customFormat="1"/>
    <row r="523" s="360" customFormat="1"/>
    <row r="524" s="360" customFormat="1"/>
    <row r="525" s="360" customFormat="1"/>
    <row r="526" s="360" customFormat="1"/>
    <row r="527" s="360" customFormat="1"/>
    <row r="528" s="360" customFormat="1"/>
    <row r="529" s="360" customFormat="1"/>
    <row r="530" s="360" customFormat="1"/>
    <row r="531" s="360" customFormat="1"/>
    <row r="532" s="360" customFormat="1"/>
    <row r="533" s="360" customFormat="1"/>
    <row r="534" s="360" customFormat="1"/>
    <row r="535" s="360" customFormat="1"/>
    <row r="536" s="360" customFormat="1"/>
    <row r="537" s="360" customFormat="1"/>
    <row r="538" s="360" customFormat="1"/>
    <row r="539" s="360" customFormat="1"/>
    <row r="540" s="360" customFormat="1"/>
    <row r="541" s="360" customFormat="1"/>
    <row r="542" s="360" customFormat="1"/>
    <row r="543" s="360" customFormat="1"/>
    <row r="544" s="360" customFormat="1"/>
    <row r="545" s="360" customFormat="1"/>
    <row r="546" s="360" customFormat="1"/>
    <row r="547" s="360" customFormat="1"/>
    <row r="548" s="360" customFormat="1"/>
    <row r="549" s="360" customFormat="1"/>
    <row r="550" s="360" customFormat="1"/>
    <row r="551" s="360" customFormat="1"/>
    <row r="552" s="360" customFormat="1"/>
    <row r="553" s="360" customFormat="1"/>
    <row r="554" s="360" customFormat="1"/>
    <row r="555" s="360" customFormat="1"/>
    <row r="556" s="360" customFormat="1"/>
    <row r="557" s="360" customFormat="1"/>
    <row r="558" s="360" customFormat="1"/>
    <row r="559" s="360" customFormat="1"/>
    <row r="560" s="360" customFormat="1"/>
    <row r="561" s="360" customFormat="1"/>
    <row r="562" s="360" customFormat="1"/>
    <row r="563" s="360" customFormat="1"/>
    <row r="564" s="360" customFormat="1"/>
    <row r="565" s="360" customFormat="1"/>
    <row r="566" s="360" customFormat="1"/>
    <row r="567" s="360" customFormat="1"/>
    <row r="568" s="360" customFormat="1"/>
    <row r="569" s="360" customFormat="1"/>
    <row r="570" s="360" customFormat="1"/>
    <row r="571" s="360" customFormat="1"/>
    <row r="572" s="360" customFormat="1"/>
    <row r="573" s="360" customFormat="1"/>
    <row r="574" s="360" customFormat="1"/>
    <row r="575" s="360" customFormat="1"/>
    <row r="576" s="360" customFormat="1"/>
    <row r="577" s="360" customFormat="1"/>
    <row r="578" s="360" customFormat="1"/>
    <row r="579" s="360" customFormat="1"/>
    <row r="580" s="360" customFormat="1"/>
    <row r="581" s="360" customFormat="1"/>
    <row r="582" s="360" customFormat="1"/>
    <row r="583" s="360" customFormat="1"/>
    <row r="584" s="360" customFormat="1"/>
    <row r="585" s="360" customFormat="1"/>
    <row r="586" s="360" customFormat="1"/>
    <row r="587" s="360" customFormat="1"/>
    <row r="588" s="360" customFormat="1"/>
    <row r="589" s="360" customFormat="1"/>
    <row r="590" s="360" customFormat="1"/>
    <row r="591" s="360" customFormat="1"/>
    <row r="592" s="360" customFormat="1"/>
    <row r="593" s="360" customFormat="1"/>
    <row r="594" s="360" customFormat="1"/>
    <row r="595" s="360" customFormat="1"/>
    <row r="596" s="360" customFormat="1"/>
    <row r="597" s="360" customFormat="1"/>
    <row r="598" s="360" customFormat="1"/>
    <row r="599" s="360" customFormat="1"/>
    <row r="600" s="360" customFormat="1"/>
    <row r="601" s="360" customFormat="1"/>
    <row r="602" s="360" customFormat="1"/>
    <row r="603" s="360" customFormat="1"/>
    <row r="604" s="360" customFormat="1"/>
    <row r="605" s="360" customFormat="1"/>
    <row r="606" s="360" customFormat="1"/>
    <row r="607" s="360" customFormat="1"/>
    <row r="608" s="360" customFormat="1"/>
    <row r="609" s="360" customFormat="1"/>
    <row r="610" s="360" customFormat="1"/>
    <row r="611" s="360" customFormat="1"/>
    <row r="612" s="360" customFormat="1"/>
    <row r="613" s="360" customFormat="1"/>
    <row r="614" s="360" customFormat="1"/>
    <row r="615" s="360" customFormat="1"/>
    <row r="616" s="360" customFormat="1"/>
    <row r="617" s="360" customFormat="1"/>
    <row r="618" s="360" customFormat="1"/>
    <row r="619" s="360" customFormat="1"/>
    <row r="620" s="360" customFormat="1"/>
    <row r="621" s="360" customFormat="1"/>
    <row r="622" s="360" customFormat="1"/>
    <row r="623" s="360" customFormat="1"/>
    <row r="624" s="360" customFormat="1"/>
    <row r="625" s="360" customFormat="1"/>
    <row r="626" s="360" customFormat="1"/>
    <row r="627" s="360" customFormat="1"/>
    <row r="628" s="360" customFormat="1"/>
    <row r="629" s="360" customFormat="1"/>
    <row r="630" s="360" customFormat="1"/>
    <row r="631" s="360" customFormat="1"/>
    <row r="632" s="360" customFormat="1"/>
    <row r="633" s="360" customFormat="1"/>
    <row r="634" s="360" customFormat="1"/>
    <row r="635" s="360" customFormat="1"/>
    <row r="636" s="360" customFormat="1"/>
    <row r="637" s="360" customFormat="1"/>
    <row r="638" s="360" customFormat="1"/>
    <row r="639" s="360" customFormat="1"/>
    <row r="640" s="360" customFormat="1"/>
    <row r="641" s="360" customFormat="1"/>
    <row r="642" s="360" customFormat="1"/>
    <row r="643" s="360" customFormat="1"/>
    <row r="644" s="360" customFormat="1"/>
    <row r="645" s="360" customFormat="1"/>
    <row r="646" s="360" customFormat="1"/>
    <row r="647" s="360" customFormat="1"/>
    <row r="648" s="360" customFormat="1"/>
    <row r="649" s="360" customFormat="1"/>
    <row r="650" s="360" customFormat="1"/>
    <row r="651" s="360" customFormat="1"/>
    <row r="652" s="360" customFormat="1"/>
    <row r="653" s="360" customFormat="1"/>
    <row r="654" s="360" customFormat="1"/>
    <row r="655" s="360" customFormat="1"/>
    <row r="656" s="360" customFormat="1"/>
    <row r="657" s="360" customFormat="1"/>
    <row r="658" s="360" customFormat="1"/>
    <row r="659" s="360" customFormat="1"/>
    <row r="660" s="360" customFormat="1"/>
    <row r="661" s="360" customFormat="1"/>
    <row r="662" s="360" customFormat="1"/>
    <row r="663" s="360" customFormat="1"/>
    <row r="664" s="360" customFormat="1"/>
    <row r="665" s="360" customFormat="1"/>
    <row r="666" s="360" customFormat="1"/>
    <row r="667" s="360" customFormat="1"/>
    <row r="668" s="360" customFormat="1"/>
    <row r="669" s="360" customFormat="1"/>
    <row r="670" s="360" customFormat="1"/>
    <row r="671" s="360" customFormat="1"/>
    <row r="672" s="360" customFormat="1"/>
    <row r="673" s="360" customFormat="1"/>
    <row r="674" s="360" customFormat="1"/>
    <row r="675" s="360" customFormat="1"/>
    <row r="676" s="360" customFormat="1"/>
    <row r="677" s="360" customFormat="1"/>
    <row r="678" s="360" customFormat="1"/>
    <row r="679" s="360" customFormat="1"/>
    <row r="680" s="360" customFormat="1"/>
    <row r="681" s="360" customFormat="1"/>
    <row r="682" s="360" customFormat="1"/>
    <row r="683" s="360" customFormat="1"/>
    <row r="684" s="360" customFormat="1"/>
    <row r="685" s="360" customFormat="1"/>
    <row r="686" s="360" customFormat="1"/>
    <row r="687" s="360" customFormat="1"/>
    <row r="688" s="360" customFormat="1"/>
    <row r="689" s="360" customFormat="1"/>
    <row r="690" s="360" customFormat="1"/>
    <row r="691" s="360" customFormat="1"/>
    <row r="692" s="360" customFormat="1"/>
    <row r="693" s="360" customFormat="1"/>
    <row r="694" s="360" customFormat="1"/>
    <row r="695" s="360" customFormat="1"/>
    <row r="696" s="360" customFormat="1"/>
    <row r="697" s="360" customFormat="1"/>
    <row r="698" s="360" customFormat="1"/>
    <row r="699" s="360" customFormat="1"/>
    <row r="700" s="360" customFormat="1"/>
    <row r="701" s="360" customFormat="1"/>
    <row r="702" s="360" customFormat="1"/>
    <row r="703" s="360" customFormat="1"/>
    <row r="704" s="360" customFormat="1"/>
    <row r="705" s="360" customFormat="1"/>
    <row r="706" s="360" customFormat="1"/>
    <row r="707" s="360" customFormat="1"/>
    <row r="708" s="360" customFormat="1"/>
    <row r="709" s="360" customFormat="1"/>
    <row r="710" s="360" customFormat="1"/>
    <row r="711" s="360" customFormat="1"/>
    <row r="712" s="360" customFormat="1"/>
    <row r="713" s="360" customFormat="1"/>
    <row r="714" s="360" customFormat="1"/>
    <row r="715" s="360" customFormat="1"/>
    <row r="716" s="360" customFormat="1"/>
    <row r="717" s="360" customFormat="1"/>
    <row r="718" s="360" customFormat="1"/>
    <row r="719" s="360" customFormat="1"/>
    <row r="720" s="360" customFormat="1"/>
    <row r="721" s="360" customFormat="1"/>
    <row r="722" s="360" customFormat="1"/>
    <row r="723" s="360" customFormat="1"/>
    <row r="724" s="360" customFormat="1"/>
    <row r="725" s="360" customFormat="1"/>
    <row r="726" s="360" customFormat="1"/>
    <row r="727" s="360" customFormat="1"/>
    <row r="728" s="360" customFormat="1"/>
    <row r="729" s="360" customFormat="1"/>
    <row r="730" s="360" customFormat="1"/>
    <row r="731" s="360" customFormat="1"/>
    <row r="732" s="360" customFormat="1"/>
    <row r="733" s="360" customFormat="1"/>
    <row r="734" s="360" customFormat="1"/>
    <row r="735" s="360" customFormat="1"/>
    <row r="736" s="360" customFormat="1"/>
    <row r="737" s="360" customFormat="1"/>
    <row r="738" s="360" customFormat="1"/>
    <row r="739" s="360" customFormat="1"/>
    <row r="740" s="360" customFormat="1"/>
    <row r="741" s="360" customFormat="1"/>
    <row r="742" s="360" customFormat="1"/>
    <row r="743" s="360" customFormat="1"/>
    <row r="744" s="360" customFormat="1"/>
    <row r="745" s="360" customFormat="1"/>
    <row r="746" s="360" customFormat="1"/>
    <row r="747" s="360" customFormat="1"/>
    <row r="748" s="360" customFormat="1"/>
    <row r="749" s="360" customFormat="1"/>
    <row r="750" s="360" customFormat="1"/>
    <row r="751" s="360" customFormat="1"/>
    <row r="752" s="360" customFormat="1"/>
    <row r="753" s="360" customFormat="1"/>
    <row r="754" s="360" customFormat="1"/>
    <row r="755" s="360" customFormat="1"/>
    <row r="756" s="360" customFormat="1"/>
    <row r="757" s="360" customFormat="1"/>
    <row r="758" s="360" customFormat="1"/>
    <row r="759" s="360" customFormat="1"/>
    <row r="760" s="360" customFormat="1"/>
    <row r="761" s="360" customFormat="1"/>
    <row r="762" s="360" customFormat="1"/>
    <row r="763" s="360" customFormat="1"/>
    <row r="764" s="360" customFormat="1"/>
    <row r="765" s="360" customFormat="1"/>
    <row r="766" s="360" customFormat="1"/>
    <row r="767" s="360" customFormat="1"/>
    <row r="768" s="360" customFormat="1"/>
    <row r="769" s="360" customFormat="1"/>
    <row r="770" s="360" customFormat="1"/>
    <row r="771" s="360" customFormat="1"/>
    <row r="772" s="360" customFormat="1"/>
    <row r="773" s="360" customFormat="1"/>
    <row r="774" s="360" customFormat="1"/>
    <row r="775" s="360" customFormat="1"/>
    <row r="776" s="360" customFormat="1"/>
    <row r="777" s="360" customFormat="1"/>
    <row r="778" s="360" customFormat="1"/>
    <row r="779" s="360" customFormat="1"/>
    <row r="780" s="360" customFormat="1"/>
    <row r="781" s="360" customFormat="1"/>
    <row r="782" s="360" customFormat="1"/>
    <row r="783" s="360" customFormat="1"/>
    <row r="784" s="360" customFormat="1"/>
    <row r="785" s="360" customFormat="1"/>
    <row r="786" s="360" customFormat="1"/>
    <row r="787" s="360" customFormat="1"/>
    <row r="788" s="360" customFormat="1"/>
    <row r="789" s="360" customFormat="1"/>
    <row r="790" s="360" customFormat="1"/>
    <row r="791" s="360" customFormat="1"/>
    <row r="792" s="360" customFormat="1"/>
    <row r="793" s="360" customFormat="1"/>
    <row r="794" s="360" customFormat="1"/>
    <row r="795" s="360" customFormat="1"/>
    <row r="796" s="360" customFormat="1"/>
    <row r="797" s="360" customFormat="1"/>
    <row r="798" s="360" customFormat="1"/>
    <row r="799" s="360" customFormat="1"/>
    <row r="800" s="360" customFormat="1"/>
    <row r="801" s="360" customFormat="1"/>
    <row r="802" s="360" customFormat="1"/>
    <row r="803" s="360" customFormat="1"/>
    <row r="804" s="360" customFormat="1"/>
    <row r="805" s="360" customFormat="1"/>
    <row r="806" s="360" customFormat="1"/>
    <row r="807" s="360" customFormat="1"/>
    <row r="808" s="360" customFormat="1"/>
    <row r="809" s="360" customFormat="1"/>
    <row r="810" s="360" customFormat="1"/>
    <row r="811" s="360" customFormat="1"/>
    <row r="812" s="360" customFormat="1"/>
    <row r="813" s="360" customFormat="1"/>
    <row r="814" s="360" customFormat="1"/>
    <row r="815" s="360" customFormat="1"/>
    <row r="816" s="360" customFormat="1"/>
    <row r="817" s="360" customFormat="1"/>
    <row r="818" s="360" customFormat="1"/>
    <row r="819" s="360" customFormat="1"/>
    <row r="820" s="360" customFormat="1"/>
    <row r="821" s="360" customFormat="1"/>
    <row r="822" s="360" customFormat="1"/>
    <row r="823" s="360" customFormat="1"/>
    <row r="824" s="360" customFormat="1"/>
    <row r="825" s="360" customFormat="1"/>
    <row r="826" s="360" customFormat="1"/>
    <row r="827" s="360" customFormat="1"/>
    <row r="828" s="360" customFormat="1"/>
    <row r="829" s="360" customFormat="1"/>
    <row r="830" s="360" customFormat="1"/>
    <row r="831" s="360" customFormat="1"/>
    <row r="832" s="360" customFormat="1"/>
    <row r="833" s="360" customFormat="1"/>
    <row r="834" s="360" customFormat="1"/>
    <row r="835" s="360" customFormat="1"/>
    <row r="836" s="360" customFormat="1"/>
    <row r="837" s="360" customFormat="1"/>
    <row r="838" s="360" customFormat="1"/>
    <row r="839" s="360" customFormat="1"/>
    <row r="840" s="360" customFormat="1"/>
    <row r="841" s="360" customFormat="1"/>
    <row r="842" s="360" customFormat="1"/>
    <row r="843" s="360" customFormat="1"/>
    <row r="844" s="360" customFormat="1"/>
    <row r="845" s="360" customFormat="1"/>
    <row r="846" s="360" customFormat="1"/>
    <row r="847" s="360" customFormat="1"/>
    <row r="848" s="360" customFormat="1"/>
    <row r="849" s="360" customFormat="1"/>
    <row r="850" s="360" customFormat="1"/>
    <row r="851" s="360" customFormat="1"/>
    <row r="852" s="360" customFormat="1"/>
    <row r="853" s="360" customFormat="1"/>
    <row r="854" s="360" customFormat="1"/>
    <row r="855" s="360" customFormat="1"/>
    <row r="856" s="360" customFormat="1"/>
    <row r="857" s="360" customFormat="1"/>
    <row r="858" s="360" customFormat="1"/>
    <row r="859" s="360" customFormat="1"/>
    <row r="860" s="360" customFormat="1"/>
    <row r="861" s="360" customFormat="1"/>
    <row r="862" s="360" customFormat="1"/>
    <row r="863" s="360" customFormat="1"/>
    <row r="864" s="360" customFormat="1"/>
    <row r="865" s="360" customFormat="1"/>
    <row r="866" s="360" customFormat="1"/>
    <row r="867" s="360" customFormat="1"/>
    <row r="868" s="360" customFormat="1"/>
    <row r="869" s="360" customFormat="1"/>
    <row r="870" s="360" customFormat="1"/>
    <row r="871" s="360" customFormat="1"/>
    <row r="872" s="360" customFormat="1"/>
    <row r="873" s="360" customFormat="1"/>
    <row r="874" s="360" customFormat="1"/>
    <row r="875" s="360" customFormat="1"/>
    <row r="876" s="360" customFormat="1"/>
    <row r="877" s="360" customFormat="1"/>
    <row r="878" s="360" customFormat="1"/>
    <row r="879" s="360" customFormat="1"/>
    <row r="880" s="360" customFormat="1"/>
    <row r="881" s="360" customFormat="1"/>
    <row r="882" s="360" customFormat="1"/>
    <row r="883" s="360" customFormat="1"/>
    <row r="884" s="360" customFormat="1"/>
    <row r="885" s="360" customFormat="1"/>
    <row r="886" s="360" customFormat="1"/>
    <row r="887" s="360" customFormat="1"/>
    <row r="888" s="360" customFormat="1"/>
    <row r="889" s="360" customFormat="1"/>
    <row r="890" s="360" customFormat="1"/>
    <row r="891" s="360" customFormat="1"/>
    <row r="892" s="360" customFormat="1"/>
    <row r="893" s="360" customFormat="1"/>
    <row r="894" s="360" customFormat="1"/>
    <row r="895" s="360" customFormat="1"/>
    <row r="896" s="360" customFormat="1"/>
    <row r="897" s="360" customFormat="1"/>
    <row r="898" s="360" customFormat="1"/>
    <row r="899" s="360" customFormat="1"/>
    <row r="900" s="360" customFormat="1"/>
    <row r="901" s="360" customFormat="1"/>
    <row r="902" s="360" customFormat="1"/>
    <row r="903" s="360" customFormat="1"/>
    <row r="904" s="360" customFormat="1"/>
    <row r="905" s="360" customFormat="1"/>
    <row r="906" s="360" customFormat="1"/>
    <row r="907" s="360" customFormat="1"/>
    <row r="908" s="360" customFormat="1"/>
    <row r="909" s="360" customFormat="1"/>
    <row r="910" s="360" customFormat="1"/>
    <row r="911" s="360" customFormat="1"/>
    <row r="912" s="360" customFormat="1"/>
    <row r="913" s="360" customFormat="1"/>
    <row r="914" s="360" customFormat="1"/>
    <row r="915" s="360" customFormat="1"/>
    <row r="916" s="360" customFormat="1"/>
    <row r="917" s="360" customFormat="1"/>
    <row r="918" s="360" customFormat="1"/>
    <row r="919" s="360" customFormat="1"/>
    <row r="920" s="360" customFormat="1"/>
    <row r="921" s="360" customFormat="1"/>
    <row r="922" s="360" customFormat="1"/>
    <row r="923" s="360" customFormat="1"/>
    <row r="924" s="360" customFormat="1"/>
    <row r="925" s="360" customFormat="1"/>
    <row r="926" s="360" customFormat="1"/>
    <row r="927" s="360" customFormat="1"/>
    <row r="928" s="360" customFormat="1"/>
    <row r="929" s="360" customFormat="1"/>
    <row r="930" s="360" customFormat="1"/>
    <row r="931" s="360" customFormat="1"/>
    <row r="932" s="360" customFormat="1"/>
    <row r="933" s="360" customFormat="1"/>
    <row r="934" s="360" customFormat="1"/>
    <row r="935" s="360" customFormat="1"/>
    <row r="936" s="360" customFormat="1"/>
    <row r="937" s="360" customFormat="1"/>
    <row r="938" s="360" customFormat="1"/>
    <row r="939" s="360" customFormat="1"/>
    <row r="940" s="360" customFormat="1"/>
    <row r="941" s="360" customFormat="1"/>
    <row r="942" s="360" customFormat="1"/>
    <row r="943" s="360" customFormat="1"/>
    <row r="944" s="360" customFormat="1"/>
    <row r="945" s="360" customFormat="1"/>
    <row r="946" s="360" customFormat="1"/>
    <row r="947" s="360" customFormat="1"/>
    <row r="948" s="360" customFormat="1"/>
    <row r="949" s="360" customFormat="1"/>
    <row r="950" s="360" customFormat="1"/>
    <row r="951" s="360" customFormat="1"/>
    <row r="952" s="360" customFormat="1"/>
    <row r="953" s="360" customFormat="1"/>
    <row r="954" s="360" customFormat="1"/>
    <row r="955" s="360" customFormat="1"/>
    <row r="956" s="360" customFormat="1"/>
    <row r="957" s="360" customFormat="1"/>
    <row r="958" s="360" customFormat="1"/>
    <row r="959" s="360" customFormat="1"/>
    <row r="960" s="360" customFormat="1"/>
    <row r="961" s="360" customFormat="1"/>
    <row r="962" s="360" customFormat="1"/>
    <row r="963" s="360" customFormat="1"/>
    <row r="964" s="360" customFormat="1"/>
    <row r="965" s="360" customFormat="1"/>
    <row r="966" s="360" customFormat="1"/>
    <row r="967" s="360" customFormat="1"/>
    <row r="968" s="360" customFormat="1"/>
    <row r="969" s="360" customFormat="1"/>
    <row r="970" s="360" customFormat="1"/>
    <row r="971" s="360" customFormat="1"/>
    <row r="972" s="360" customFormat="1"/>
    <row r="973" s="360" customFormat="1"/>
    <row r="974" s="360" customFormat="1"/>
    <row r="975" s="360" customFormat="1"/>
    <row r="976" s="360" customFormat="1"/>
    <row r="977" s="360" customFormat="1"/>
    <row r="978" s="360" customFormat="1"/>
    <row r="979" s="360" customFormat="1"/>
    <row r="980" s="360" customFormat="1"/>
    <row r="981" s="360" customFormat="1"/>
    <row r="982" s="360" customFormat="1"/>
    <row r="983" s="360" customFormat="1"/>
    <row r="984" s="360" customFormat="1"/>
    <row r="985" s="360" customFormat="1"/>
    <row r="986" s="360" customFormat="1"/>
    <row r="987" s="360" customFormat="1"/>
    <row r="988" s="360" customFormat="1"/>
    <row r="989" s="360" customFormat="1"/>
    <row r="990" s="360" customFormat="1"/>
    <row r="991" s="360" customFormat="1"/>
    <row r="992" s="360" customFormat="1"/>
    <row r="993" s="360" customFormat="1"/>
    <row r="994" s="360" customFormat="1"/>
    <row r="995" s="360" customFormat="1"/>
    <row r="996" s="360" customFormat="1"/>
    <row r="997" s="360" customFormat="1"/>
    <row r="998" s="360" customFormat="1"/>
    <row r="999" s="360" customFormat="1"/>
    <row r="1000" s="360" customFormat="1"/>
    <row r="1001" s="360" customFormat="1"/>
    <row r="1002" s="360" customFormat="1"/>
    <row r="1003" s="360" customFormat="1"/>
    <row r="1004" s="360" customFormat="1"/>
    <row r="1005" s="360" customFormat="1"/>
    <row r="1006" s="360" customFormat="1"/>
    <row r="1007" s="360" customFormat="1"/>
    <row r="1008" s="360" customFormat="1"/>
    <row r="1009" s="360" customFormat="1"/>
    <row r="1010" s="360" customFormat="1"/>
    <row r="1011" s="360" customFormat="1"/>
    <row r="1012" s="360" customFormat="1"/>
    <row r="1013" s="360" customFormat="1"/>
    <row r="1014" s="360" customFormat="1"/>
    <row r="1015" s="360" customFormat="1"/>
    <row r="1016" s="360" customFormat="1"/>
    <row r="1017" s="360" customFormat="1"/>
    <row r="1018" s="360" customFormat="1"/>
    <row r="1019" s="360" customFormat="1"/>
    <row r="1020" s="360" customFormat="1"/>
    <row r="1021" s="360" customFormat="1"/>
    <row r="1022" s="360" customFormat="1"/>
    <row r="1023" s="360" customFormat="1"/>
    <row r="1024" s="360"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N30" zoomScale="140" zoomScaleNormal="100" zoomScalePageLayoutView="140" workbookViewId="0">
      <selection activeCell="BH62" sqref="BH62"/>
    </sheetView>
  </sheetViews>
  <sheetFormatPr baseColWidth="10" defaultColWidth="8.88671875" defaultRowHeight="13.2"/>
  <cols>
    <col min="1" max="95" width="5" customWidth="1"/>
    <col min="96" max="1025" width="11.44140625" customWidth="1"/>
  </cols>
  <sheetData>
    <row r="1" spans="1:95">
      <c r="A1" s="818" t="s">
        <v>641</v>
      </c>
      <c r="B1" s="818"/>
      <c r="C1" s="818"/>
      <c r="D1" s="818"/>
      <c r="E1" s="818"/>
      <c r="F1" s="818"/>
      <c r="G1" s="818"/>
      <c r="H1" s="818"/>
      <c r="I1" s="818"/>
      <c r="J1" s="818"/>
      <c r="K1" s="818"/>
      <c r="L1" s="818"/>
      <c r="M1" s="818"/>
      <c r="N1" s="818"/>
      <c r="O1" s="818"/>
      <c r="P1" s="818"/>
      <c r="Q1" s="818"/>
      <c r="R1" s="818"/>
      <c r="S1" s="818"/>
      <c r="T1" s="818" t="s">
        <v>642</v>
      </c>
      <c r="U1" s="818"/>
      <c r="V1" s="818"/>
      <c r="W1" s="818"/>
      <c r="X1" s="818"/>
      <c r="Y1" s="818"/>
      <c r="Z1" s="818"/>
      <c r="AA1" s="818"/>
      <c r="AB1" s="818"/>
      <c r="AC1" s="818"/>
      <c r="AD1" s="818"/>
      <c r="AE1" s="818"/>
      <c r="AF1" s="818"/>
      <c r="AG1" s="818"/>
      <c r="AH1" s="818"/>
      <c r="AI1" s="818"/>
      <c r="AJ1" s="818"/>
      <c r="AK1" s="818"/>
      <c r="AL1" s="818"/>
      <c r="AM1" s="818" t="s">
        <v>643</v>
      </c>
      <c r="AN1" s="818"/>
      <c r="AO1" s="818"/>
      <c r="AP1" s="818"/>
      <c r="AQ1" s="818"/>
      <c r="AR1" s="818"/>
      <c r="AS1" s="818"/>
      <c r="AT1" s="818"/>
      <c r="AU1" s="818"/>
      <c r="AV1" s="818"/>
      <c r="AW1" s="818"/>
      <c r="AX1" s="818"/>
      <c r="AY1" s="818"/>
      <c r="AZ1" s="818"/>
      <c r="BA1" s="818"/>
      <c r="BB1" s="818"/>
      <c r="BC1" s="818"/>
      <c r="BD1" s="818"/>
      <c r="BE1" s="818"/>
      <c r="BF1" s="818" t="s">
        <v>644</v>
      </c>
      <c r="BG1" s="818"/>
      <c r="BH1" s="818"/>
      <c r="BI1" s="818"/>
      <c r="BJ1" s="818"/>
      <c r="BK1" s="818"/>
      <c r="BL1" s="818"/>
      <c r="BM1" s="818"/>
      <c r="BN1" s="818"/>
      <c r="BO1" s="818"/>
      <c r="BP1" s="818"/>
      <c r="BQ1" s="818"/>
      <c r="BR1" s="818"/>
      <c r="BS1" s="818"/>
      <c r="BT1" s="818"/>
      <c r="BU1" s="818"/>
      <c r="BV1" s="818"/>
      <c r="BW1" s="818"/>
      <c r="BX1" s="818"/>
      <c r="BY1" s="818" t="s">
        <v>645</v>
      </c>
      <c r="BZ1" s="818"/>
      <c r="CA1" s="818"/>
      <c r="CB1" s="818"/>
      <c r="CC1" s="818"/>
      <c r="CD1" s="818"/>
      <c r="CE1" s="818"/>
      <c r="CF1" s="818"/>
      <c r="CG1" s="818"/>
      <c r="CH1" s="818"/>
      <c r="CI1" s="818"/>
      <c r="CJ1" s="818"/>
      <c r="CK1" s="818"/>
      <c r="CL1" s="818"/>
      <c r="CM1" s="818"/>
      <c r="CN1" s="818"/>
      <c r="CO1" s="818"/>
      <c r="CP1" s="818"/>
      <c r="CQ1" s="818"/>
    </row>
    <row r="2" spans="1:95">
      <c r="A2" s="293"/>
      <c r="S2" s="294"/>
      <c r="T2" s="293"/>
      <c r="AL2" s="294"/>
      <c r="AM2" s="293"/>
      <c r="BE2" s="294"/>
      <c r="BF2" s="293"/>
      <c r="BX2" s="294"/>
      <c r="BY2" s="293"/>
      <c r="CQ2" s="294"/>
    </row>
    <row r="3" spans="1:95">
      <c r="A3" t="s">
        <v>48</v>
      </c>
      <c r="D3" s="792" t="str">
        <f>IF('Cover Sheet'!$D$14&gt;0,'Cover Sheet'!$D$14,"")</f>
        <v>Ecole Centrale Lyon</v>
      </c>
      <c r="E3" s="792"/>
      <c r="F3" s="792"/>
      <c r="G3" s="792"/>
      <c r="H3" s="792"/>
      <c r="I3" s="792"/>
      <c r="J3" s="792"/>
      <c r="K3" t="s">
        <v>50</v>
      </c>
      <c r="O3" s="792" t="str">
        <f>IF('Cover Sheet'!$O$14&gt;0,'Cover Sheet'!$O$14,"")</f>
        <v/>
      </c>
      <c r="P3" s="792"/>
      <c r="Q3" s="792"/>
      <c r="R3" s="792"/>
      <c r="S3" s="792"/>
      <c r="T3" t="s">
        <v>48</v>
      </c>
      <c r="W3" s="792" t="str">
        <f>IF('Cover Sheet'!$D$14&gt;0,'Cover Sheet'!$D$14,"")</f>
        <v>Ecole Centrale Lyon</v>
      </c>
      <c r="X3" s="792"/>
      <c r="Y3" s="792"/>
      <c r="Z3" s="792"/>
      <c r="AA3" s="792"/>
      <c r="AB3" s="792"/>
      <c r="AC3" s="792"/>
      <c r="AD3" t="s">
        <v>50</v>
      </c>
      <c r="AH3" s="927" t="str">
        <f>IF('Cover Sheet'!$O$14&gt;0,'Cover Sheet'!$O$14,"")</f>
        <v/>
      </c>
      <c r="AI3" s="927"/>
      <c r="AJ3" s="927"/>
      <c r="AK3" s="927"/>
      <c r="AL3" s="927"/>
      <c r="AM3" t="s">
        <v>48</v>
      </c>
      <c r="AP3" s="792" t="str">
        <f>IF('Cover Sheet'!$D$14&gt;0,'Cover Sheet'!$D$14,"")</f>
        <v>Ecole Centrale Lyon</v>
      </c>
      <c r="AQ3" s="792"/>
      <c r="AR3" s="792"/>
      <c r="AS3" s="792"/>
      <c r="AT3" s="792"/>
      <c r="AU3" s="792"/>
      <c r="AV3" s="792"/>
      <c r="AW3" t="s">
        <v>50</v>
      </c>
      <c r="BA3" s="927" t="str">
        <f>IF('Cover Sheet'!$O$14&gt;0,'Cover Sheet'!$O$14,"")</f>
        <v/>
      </c>
      <c r="BB3" s="927"/>
      <c r="BC3" s="927"/>
      <c r="BD3" s="927"/>
      <c r="BE3" s="927"/>
      <c r="BF3" t="s">
        <v>48</v>
      </c>
      <c r="BI3" s="792" t="str">
        <f>IF('Cover Sheet'!$D$14&gt;0,'Cover Sheet'!$D$14,"")</f>
        <v>Ecole Centrale Lyon</v>
      </c>
      <c r="BJ3" s="792"/>
      <c r="BK3" s="792"/>
      <c r="BL3" s="792"/>
      <c r="BM3" s="792"/>
      <c r="BN3" s="792"/>
      <c r="BO3" s="792"/>
      <c r="BP3" t="s">
        <v>50</v>
      </c>
      <c r="BT3" s="927" t="str">
        <f>IF('Cover Sheet'!$O$14&gt;0,'Cover Sheet'!$O$14,"")</f>
        <v/>
      </c>
      <c r="BU3" s="927"/>
      <c r="BV3" s="927"/>
      <c r="BW3" s="927"/>
      <c r="BX3" s="927"/>
      <c r="BY3" t="s">
        <v>48</v>
      </c>
      <c r="CB3" s="792" t="str">
        <f>IF('Cover Sheet'!$D$14&gt;0,'Cover Sheet'!$D$14,"")</f>
        <v>Ecole Centrale Lyon</v>
      </c>
      <c r="CC3" s="792"/>
      <c r="CD3" s="792"/>
      <c r="CE3" s="792"/>
      <c r="CF3" s="792"/>
      <c r="CG3" s="792"/>
      <c r="CH3" s="792"/>
      <c r="CI3" t="s">
        <v>50</v>
      </c>
      <c r="CM3" s="927" t="str">
        <f>IF('Cover Sheet'!$O$14&gt;0,'Cover Sheet'!$O$14,"")</f>
        <v/>
      </c>
      <c r="CN3" s="927"/>
      <c r="CO3" s="927"/>
      <c r="CP3" s="927"/>
      <c r="CQ3" s="927"/>
    </row>
    <row r="4" spans="1:95">
      <c r="A4" s="293"/>
      <c r="S4" s="294"/>
      <c r="T4" s="293"/>
      <c r="AL4" s="294"/>
      <c r="AM4" s="293"/>
      <c r="BE4" s="294"/>
      <c r="BF4" s="293"/>
      <c r="BX4" s="294"/>
      <c r="BY4" s="293"/>
      <c r="CQ4" s="294"/>
    </row>
    <row r="5" spans="1:95"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c r="AM5" s="838"/>
      <c r="AN5" s="838"/>
      <c r="AO5" s="838"/>
      <c r="AP5" s="838"/>
      <c r="AQ5" s="838"/>
      <c r="AR5" s="838"/>
      <c r="AS5" s="838"/>
      <c r="AT5" s="838"/>
      <c r="AU5" s="838"/>
      <c r="AV5" s="838"/>
      <c r="AW5" s="838"/>
      <c r="AX5" s="838"/>
      <c r="AY5" s="838"/>
      <c r="AZ5" s="838"/>
      <c r="BA5" s="838"/>
      <c r="BB5" s="838"/>
      <c r="BC5" s="838"/>
      <c r="BD5" s="838"/>
      <c r="BE5" s="838"/>
      <c r="BF5" s="838"/>
      <c r="BG5" s="838"/>
      <c r="BH5" s="838"/>
      <c r="BI5" s="838"/>
      <c r="BJ5" s="838"/>
      <c r="BK5" s="838"/>
      <c r="BL5" s="838"/>
      <c r="BM5" s="838"/>
      <c r="BN5" s="838"/>
      <c r="BO5" s="838"/>
      <c r="BP5" s="838"/>
      <c r="BQ5" s="838"/>
      <c r="BR5" s="838"/>
      <c r="BS5" s="838"/>
      <c r="BT5" s="838"/>
      <c r="BU5" s="838"/>
      <c r="BV5" s="838"/>
      <c r="BW5" s="838"/>
      <c r="BX5" s="838"/>
      <c r="BY5" s="176"/>
      <c r="BZ5" s="177"/>
      <c r="CA5" s="177"/>
      <c r="CB5" s="177"/>
      <c r="CC5" s="177"/>
      <c r="CD5" s="177"/>
      <c r="CE5" s="177"/>
      <c r="CF5" s="177"/>
      <c r="CG5" s="177"/>
      <c r="CH5" s="177"/>
      <c r="CI5" s="177"/>
      <c r="CJ5" s="177"/>
      <c r="CK5" s="177"/>
      <c r="CL5" s="177"/>
      <c r="CM5" s="177"/>
      <c r="CN5" s="177"/>
      <c r="CO5" s="177"/>
      <c r="CP5" s="177"/>
      <c r="CQ5" s="178"/>
    </row>
    <row r="6" spans="1:95">
      <c r="A6" s="327"/>
      <c r="B6" s="327"/>
      <c r="C6" s="72"/>
      <c r="D6" s="327"/>
      <c r="E6" s="72"/>
      <c r="F6" s="72"/>
      <c r="G6" s="72"/>
      <c r="H6" s="72"/>
      <c r="I6" s="72"/>
      <c r="J6" s="72"/>
      <c r="K6" s="72"/>
      <c r="L6" s="72"/>
      <c r="M6" s="72"/>
      <c r="N6" s="72"/>
      <c r="O6" s="72"/>
      <c r="P6" s="72"/>
      <c r="Q6" s="72"/>
      <c r="R6" s="72"/>
      <c r="S6" s="101"/>
      <c r="T6" s="327"/>
      <c r="U6" s="327"/>
      <c r="V6" s="72"/>
      <c r="W6" s="327"/>
      <c r="X6" s="72"/>
      <c r="Y6" s="72"/>
      <c r="Z6" s="72"/>
      <c r="AA6" s="72"/>
      <c r="AB6" s="72"/>
      <c r="AC6" s="72"/>
      <c r="AD6" s="72"/>
      <c r="AE6" s="72"/>
      <c r="AF6" s="72"/>
      <c r="AG6" s="72"/>
      <c r="AH6" s="72"/>
      <c r="AI6" s="72"/>
      <c r="AJ6" s="72"/>
      <c r="AK6" s="72"/>
      <c r="AL6" s="101"/>
      <c r="AM6" s="327"/>
      <c r="AN6" s="327"/>
      <c r="AO6" s="72"/>
      <c r="AP6" s="327"/>
      <c r="AQ6" s="72"/>
      <c r="AR6" s="72"/>
      <c r="AS6" s="72"/>
      <c r="AT6" s="72"/>
      <c r="AU6" s="72"/>
      <c r="AV6" s="72"/>
      <c r="AW6" s="72"/>
      <c r="AX6" s="72"/>
      <c r="AY6" s="72"/>
      <c r="AZ6" s="72"/>
      <c r="BA6" s="72"/>
      <c r="BB6" s="72"/>
      <c r="BC6" s="72"/>
      <c r="BD6" s="72"/>
      <c r="BE6" s="101"/>
      <c r="BF6" s="327"/>
      <c r="BG6" s="327"/>
      <c r="BH6" s="72"/>
      <c r="BI6" s="327"/>
      <c r="BJ6" s="72"/>
      <c r="BK6" s="72"/>
      <c r="BL6" s="72"/>
      <c r="BM6" s="72"/>
      <c r="BN6" s="72"/>
      <c r="BO6" s="72"/>
      <c r="BP6" s="72"/>
      <c r="BQ6" s="72"/>
      <c r="BR6" s="72"/>
      <c r="BS6" s="72"/>
      <c r="BT6" s="72"/>
      <c r="BU6" s="72"/>
      <c r="BV6" s="72"/>
      <c r="BW6" s="72"/>
      <c r="BX6" s="101"/>
      <c r="BY6" s="100"/>
      <c r="BZ6" s="72"/>
      <c r="CA6" s="72"/>
      <c r="CB6" s="72"/>
      <c r="CC6" s="72"/>
      <c r="CD6" s="72"/>
      <c r="CE6" s="72"/>
      <c r="CF6" s="72"/>
      <c r="CG6" s="72"/>
      <c r="CH6" s="72"/>
      <c r="CI6" s="72"/>
      <c r="CJ6" s="72"/>
      <c r="CK6" s="72"/>
      <c r="CL6" s="72"/>
      <c r="CM6" s="72"/>
      <c r="CN6" s="72"/>
      <c r="CO6" s="72"/>
      <c r="CP6" s="72"/>
      <c r="CQ6" s="101"/>
    </row>
    <row r="7" spans="1:95">
      <c r="A7" s="327"/>
      <c r="B7" s="326" t="s">
        <v>367</v>
      </c>
      <c r="C7" s="72"/>
      <c r="D7" s="327"/>
      <c r="E7" s="72"/>
      <c r="F7" s="72"/>
      <c r="G7" s="72"/>
      <c r="H7" s="72"/>
      <c r="I7" s="72"/>
      <c r="J7" s="72"/>
      <c r="K7" s="72"/>
      <c r="L7" s="72"/>
      <c r="M7" s="72"/>
      <c r="N7" s="72"/>
      <c r="O7" s="72"/>
      <c r="P7" s="72"/>
      <c r="Q7" s="72"/>
      <c r="R7" s="72"/>
      <c r="S7" s="101"/>
      <c r="T7" s="327"/>
      <c r="U7" s="326" t="s">
        <v>367</v>
      </c>
      <c r="V7" s="72"/>
      <c r="W7" s="327"/>
      <c r="X7" s="72"/>
      <c r="Y7" s="72"/>
      <c r="Z7" s="72"/>
      <c r="AA7" s="72"/>
      <c r="AB7" s="72"/>
      <c r="AC7" s="72"/>
      <c r="AD7" s="72"/>
      <c r="AE7" s="72"/>
      <c r="AF7" s="72"/>
      <c r="AG7" s="72"/>
      <c r="AH7" s="72"/>
      <c r="AI7" s="72"/>
      <c r="AJ7" s="72"/>
      <c r="AK7" s="72"/>
      <c r="AL7" s="101"/>
      <c r="AM7" s="327"/>
      <c r="AN7" s="326" t="s">
        <v>367</v>
      </c>
      <c r="AO7" s="72"/>
      <c r="AP7" s="327"/>
      <c r="AQ7" s="72"/>
      <c r="AR7" s="72"/>
      <c r="AS7" s="72"/>
      <c r="AT7" s="72"/>
      <c r="AU7" s="72"/>
      <c r="AV7" s="72"/>
      <c r="AW7" s="72"/>
      <c r="AX7" s="72"/>
      <c r="AY7" s="72"/>
      <c r="AZ7" s="72"/>
      <c r="BA7" s="72"/>
      <c r="BB7" s="72"/>
      <c r="BC7" s="72"/>
      <c r="BD7" s="72"/>
      <c r="BE7" s="101"/>
      <c r="BF7" s="327"/>
      <c r="BG7" s="326" t="s">
        <v>367</v>
      </c>
      <c r="BH7" s="72"/>
      <c r="BI7" s="327"/>
      <c r="BJ7" s="72"/>
      <c r="BK7" s="72"/>
      <c r="BL7" s="72"/>
      <c r="BM7" s="72"/>
      <c r="BN7" s="72"/>
      <c r="BO7" s="72"/>
      <c r="BP7" s="72"/>
      <c r="BQ7" s="72"/>
      <c r="BR7" s="72"/>
      <c r="BS7" s="72"/>
      <c r="BT7" s="72"/>
      <c r="BU7" s="72"/>
      <c r="BV7" s="72"/>
      <c r="BW7" s="72"/>
      <c r="BX7" s="101"/>
      <c r="BY7" s="100"/>
      <c r="BZ7" s="326" t="s">
        <v>367</v>
      </c>
      <c r="CA7" s="72"/>
      <c r="CB7" s="72"/>
      <c r="CC7" s="72"/>
      <c r="CD7" s="72"/>
      <c r="CE7" s="72"/>
      <c r="CF7" s="72"/>
      <c r="CG7" s="72"/>
      <c r="CH7" s="72"/>
      <c r="CI7" s="72"/>
      <c r="CJ7" s="72"/>
      <c r="CK7" s="72"/>
      <c r="CL7" s="72"/>
      <c r="CM7" s="72"/>
      <c r="CN7" s="72"/>
      <c r="CO7" s="72"/>
      <c r="CP7" s="72"/>
      <c r="CQ7" s="101"/>
    </row>
    <row r="8" spans="1:95">
      <c r="A8" s="327"/>
      <c r="B8" s="74"/>
      <c r="C8" s="72"/>
      <c r="D8" s="327"/>
      <c r="E8" s="72"/>
      <c r="F8" s="72"/>
      <c r="G8" s="72"/>
      <c r="H8" s="72"/>
      <c r="I8" s="72"/>
      <c r="J8" s="72"/>
      <c r="K8" s="72"/>
      <c r="L8" s="72"/>
      <c r="M8" s="72"/>
      <c r="N8" s="72"/>
      <c r="O8" s="72"/>
      <c r="P8" s="72"/>
      <c r="Q8" s="72"/>
      <c r="R8" s="72"/>
      <c r="S8" s="101"/>
      <c r="T8" s="327"/>
      <c r="U8" s="74"/>
      <c r="V8" s="72"/>
      <c r="W8" s="327"/>
      <c r="X8" s="72"/>
      <c r="Y8" s="72"/>
      <c r="Z8" s="72"/>
      <c r="AA8" s="72"/>
      <c r="AB8" s="72"/>
      <c r="AC8" s="72"/>
      <c r="AD8" s="72"/>
      <c r="AE8" s="72"/>
      <c r="AF8" s="72"/>
      <c r="AG8" s="72"/>
      <c r="AH8" s="72"/>
      <c r="AI8" s="72"/>
      <c r="AJ8" s="72"/>
      <c r="AK8" s="72"/>
      <c r="AL8" s="101"/>
      <c r="AM8" s="327"/>
      <c r="AN8" s="74"/>
      <c r="AO8" s="72"/>
      <c r="AP8" s="327"/>
      <c r="AQ8" s="72"/>
      <c r="AR8" s="72"/>
      <c r="AS8" s="72"/>
      <c r="AT8" s="72"/>
      <c r="AU8" s="72"/>
      <c r="AV8" s="72"/>
      <c r="AW8" s="72"/>
      <c r="AX8" s="72"/>
      <c r="AY8" s="72"/>
      <c r="AZ8" s="72"/>
      <c r="BA8" s="72"/>
      <c r="BB8" s="72"/>
      <c r="BC8" s="72"/>
      <c r="BD8" s="72"/>
      <c r="BE8" s="101"/>
      <c r="BF8" s="327"/>
      <c r="BG8" s="74"/>
      <c r="BH8" s="72"/>
      <c r="BI8" s="327"/>
      <c r="BJ8" s="72"/>
      <c r="BK8" s="72"/>
      <c r="BL8" s="72"/>
      <c r="BM8" s="72"/>
      <c r="BN8" s="72"/>
      <c r="BO8" s="72"/>
      <c r="BP8" s="72"/>
      <c r="BQ8" s="72"/>
      <c r="BR8" s="72"/>
      <c r="BS8" s="72"/>
      <c r="BT8" s="72"/>
      <c r="BU8" s="72"/>
      <c r="BV8" s="72"/>
      <c r="BW8" s="72"/>
      <c r="BX8" s="101"/>
      <c r="BY8" s="100"/>
      <c r="BZ8" s="74"/>
      <c r="CA8" s="72"/>
      <c r="CB8" s="72"/>
      <c r="CC8" s="72"/>
      <c r="CD8" s="72"/>
      <c r="CE8" s="72"/>
      <c r="CF8" s="72"/>
      <c r="CG8" s="72"/>
      <c r="CH8" s="72"/>
      <c r="CI8" s="72"/>
      <c r="CJ8" s="72"/>
      <c r="CK8" s="72"/>
      <c r="CL8" s="72"/>
      <c r="CM8" s="72"/>
      <c r="CN8" s="72"/>
      <c r="CO8" s="72"/>
      <c r="CP8" s="72"/>
      <c r="CQ8" s="101"/>
    </row>
    <row r="9" spans="1:95">
      <c r="A9" s="327"/>
      <c r="B9" s="326" t="s">
        <v>368</v>
      </c>
      <c r="C9" s="72"/>
      <c r="D9" s="327"/>
      <c r="E9" s="72"/>
      <c r="F9" s="72"/>
      <c r="G9" s="72"/>
      <c r="H9" s="72"/>
      <c r="I9" s="72"/>
      <c r="J9" s="72"/>
      <c r="K9" s="72"/>
      <c r="L9" s="72"/>
      <c r="M9" s="72"/>
      <c r="N9" s="72"/>
      <c r="O9" s="72"/>
      <c r="P9" s="72"/>
      <c r="Q9" s="72"/>
      <c r="R9" s="72"/>
      <c r="S9" s="101"/>
      <c r="T9" s="327"/>
      <c r="U9" s="326" t="s">
        <v>368</v>
      </c>
      <c r="V9" s="72"/>
      <c r="W9" s="327"/>
      <c r="X9" s="72"/>
      <c r="Y9" s="72"/>
      <c r="Z9" s="72"/>
      <c r="AA9" s="72"/>
      <c r="AB9" s="72"/>
      <c r="AC9" s="72"/>
      <c r="AD9" s="72"/>
      <c r="AE9" s="72"/>
      <c r="AF9" s="72"/>
      <c r="AG9" s="72"/>
      <c r="AH9" s="72"/>
      <c r="AI9" s="72"/>
      <c r="AJ9" s="72"/>
      <c r="AK9" s="72"/>
      <c r="AL9" s="101"/>
      <c r="AM9" s="327"/>
      <c r="AN9" s="326" t="s">
        <v>368</v>
      </c>
      <c r="AO9" s="72"/>
      <c r="AP9" s="327"/>
      <c r="AQ9" s="72"/>
      <c r="AR9" s="72"/>
      <c r="AS9" s="72"/>
      <c r="AT9" s="72"/>
      <c r="AU9" s="72"/>
      <c r="AV9" s="72"/>
      <c r="AW9" s="72"/>
      <c r="AX9" s="72"/>
      <c r="AY9" s="72"/>
      <c r="AZ9" s="72"/>
      <c r="BA9" s="72"/>
      <c r="BB9" s="72"/>
      <c r="BC9" s="72"/>
      <c r="BD9" s="72"/>
      <c r="BE9" s="101"/>
      <c r="BF9" s="327"/>
      <c r="BG9" s="326" t="s">
        <v>368</v>
      </c>
      <c r="BH9" s="72"/>
      <c r="BI9" s="327"/>
      <c r="BJ9" s="72"/>
      <c r="BK9" s="72"/>
      <c r="BL9" s="72"/>
      <c r="BM9" s="72"/>
      <c r="BN9" s="72"/>
      <c r="BO9" s="72"/>
      <c r="BP9" s="72"/>
      <c r="BQ9" s="72"/>
      <c r="BR9" s="72"/>
      <c r="BS9" s="72"/>
      <c r="BT9" s="72"/>
      <c r="BU9" s="72"/>
      <c r="BV9" s="72"/>
      <c r="BW9" s="72"/>
      <c r="BX9" s="101"/>
      <c r="BY9" s="100"/>
      <c r="BZ9" s="326" t="s">
        <v>368</v>
      </c>
      <c r="CA9" s="72"/>
      <c r="CB9" s="72"/>
      <c r="CC9" s="72"/>
      <c r="CD9" s="72"/>
      <c r="CE9" s="72"/>
      <c r="CF9" s="72"/>
      <c r="CG9" s="72"/>
      <c r="CH9" s="72"/>
      <c r="CI9" s="72"/>
      <c r="CJ9" s="72"/>
      <c r="CK9" s="72"/>
      <c r="CL9" s="72"/>
      <c r="CM9" s="72"/>
      <c r="CN9" s="72"/>
      <c r="CO9" s="72"/>
      <c r="CP9" s="72"/>
      <c r="CQ9" s="101"/>
    </row>
    <row r="10" spans="1:95">
      <c r="A10" s="327"/>
      <c r="B10" s="74"/>
      <c r="C10" s="72"/>
      <c r="D10" s="72"/>
      <c r="E10" s="72"/>
      <c r="F10" s="72"/>
      <c r="G10" s="72"/>
      <c r="H10" s="72"/>
      <c r="I10" s="72"/>
      <c r="J10" s="72"/>
      <c r="K10" s="72"/>
      <c r="L10" s="72"/>
      <c r="M10" s="72"/>
      <c r="N10" s="72"/>
      <c r="O10" s="72"/>
      <c r="P10" s="72"/>
      <c r="Q10" s="72"/>
      <c r="R10" s="72"/>
      <c r="S10" s="101"/>
      <c r="T10" s="327"/>
      <c r="U10" s="74"/>
      <c r="V10" s="72"/>
      <c r="W10" s="72"/>
      <c r="X10" s="72"/>
      <c r="Y10" s="72"/>
      <c r="Z10" s="72"/>
      <c r="AA10" s="72"/>
      <c r="AB10" s="72"/>
      <c r="AC10" s="72"/>
      <c r="AD10" s="72"/>
      <c r="AE10" s="72"/>
      <c r="AF10" s="72"/>
      <c r="AG10" s="72"/>
      <c r="AH10" s="72"/>
      <c r="AI10" s="72"/>
      <c r="AJ10" s="72"/>
      <c r="AK10" s="72"/>
      <c r="AL10" s="101"/>
      <c r="AM10" s="327"/>
      <c r="AN10" s="74"/>
      <c r="AO10" s="72"/>
      <c r="AP10" s="72"/>
      <c r="AQ10" s="72"/>
      <c r="AR10" s="72"/>
      <c r="AS10" s="72"/>
      <c r="AT10" s="72"/>
      <c r="AU10" s="72"/>
      <c r="AV10" s="72"/>
      <c r="AW10" s="72"/>
      <c r="AX10" s="72"/>
      <c r="AY10" s="72"/>
      <c r="AZ10" s="72"/>
      <c r="BA10" s="72"/>
      <c r="BB10" s="72"/>
      <c r="BC10" s="72"/>
      <c r="BD10" s="72"/>
      <c r="BE10" s="101"/>
      <c r="BF10" s="327"/>
      <c r="BG10" s="74"/>
      <c r="BH10" s="72"/>
      <c r="BI10" s="72"/>
      <c r="BJ10" s="72"/>
      <c r="BK10" s="72"/>
      <c r="BL10" s="72"/>
      <c r="BM10" s="72"/>
      <c r="BN10" s="72"/>
      <c r="BO10" s="72"/>
      <c r="BP10" s="72"/>
      <c r="BQ10" s="72"/>
      <c r="BR10" s="72"/>
      <c r="BS10" s="72"/>
      <c r="BT10" s="72"/>
      <c r="BU10" s="72"/>
      <c r="BV10" s="72"/>
      <c r="BW10" s="72"/>
      <c r="BX10" s="101"/>
      <c r="BY10" s="100"/>
      <c r="BZ10" s="74"/>
      <c r="CA10" s="72"/>
      <c r="CB10" s="72"/>
      <c r="CC10" s="72"/>
      <c r="CD10" s="72"/>
      <c r="CE10" s="72"/>
      <c r="CF10" s="72"/>
      <c r="CG10" s="72"/>
      <c r="CH10" s="72"/>
      <c r="CI10" s="72"/>
      <c r="CJ10" s="72"/>
      <c r="CK10" s="72"/>
      <c r="CL10" s="72"/>
      <c r="CM10" s="72"/>
      <c r="CN10" s="72"/>
      <c r="CO10" s="72"/>
      <c r="CP10" s="72"/>
      <c r="CQ10" s="101"/>
    </row>
    <row r="11" spans="1:95">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72"/>
      <c r="Y11" s="72"/>
      <c r="Z11" s="72"/>
      <c r="AA11" s="72"/>
      <c r="AB11" s="72"/>
      <c r="AC11" s="72"/>
      <c r="AD11" s="72"/>
      <c r="AE11" s="72"/>
      <c r="AF11" s="72"/>
      <c r="AG11" s="72"/>
      <c r="AH11" s="72"/>
      <c r="AI11" s="72"/>
      <c r="AJ11" s="72"/>
      <c r="AK11" s="72"/>
      <c r="AL11" s="101"/>
      <c r="AM11" s="100"/>
      <c r="AN11" s="326" t="s">
        <v>369</v>
      </c>
      <c r="AO11" s="72"/>
      <c r="AP11" s="72"/>
      <c r="AQ11" s="72"/>
      <c r="AR11" s="72"/>
      <c r="AS11" s="72"/>
      <c r="AT11" s="72"/>
      <c r="AU11" s="72"/>
      <c r="AV11" s="72"/>
      <c r="AW11" s="72"/>
      <c r="AX11" s="72"/>
      <c r="AY11" s="72"/>
      <c r="AZ11" s="72"/>
      <c r="BA11" s="72"/>
      <c r="BB11" s="72"/>
      <c r="BC11" s="72"/>
      <c r="BD11" s="72"/>
      <c r="BE11" s="101"/>
      <c r="BF11" s="100"/>
      <c r="BG11" s="326" t="s">
        <v>369</v>
      </c>
      <c r="BH11" s="72"/>
      <c r="BI11" s="72"/>
      <c r="BJ11" s="72"/>
      <c r="BK11" s="72"/>
      <c r="BL11" s="72"/>
      <c r="BM11" s="72"/>
      <c r="BN11" s="72"/>
      <c r="BO11" s="72"/>
      <c r="BP11" s="72"/>
      <c r="BQ11" s="72"/>
      <c r="BR11" s="72"/>
      <c r="BS11" s="72"/>
      <c r="BT11" s="72"/>
      <c r="BU11" s="72"/>
      <c r="BV11" s="72"/>
      <c r="BW11" s="72"/>
      <c r="BX11" s="101"/>
      <c r="BY11" s="100"/>
      <c r="BZ11" s="326" t="s">
        <v>369</v>
      </c>
      <c r="CA11" s="72"/>
      <c r="CB11" s="72"/>
      <c r="CC11" s="327"/>
      <c r="CD11" s="72"/>
      <c r="CE11" s="327"/>
      <c r="CF11" s="72"/>
      <c r="CG11" s="72"/>
      <c r="CH11" s="72"/>
      <c r="CI11" s="72"/>
      <c r="CJ11" s="72"/>
      <c r="CK11" s="72"/>
      <c r="CL11" s="72"/>
      <c r="CM11" s="72"/>
      <c r="CN11" s="72"/>
      <c r="CO11" s="72"/>
      <c r="CP11" s="72"/>
      <c r="CQ11" s="101"/>
    </row>
    <row r="12" spans="1:95">
      <c r="A12" s="100"/>
      <c r="B12" s="72"/>
      <c r="C12" s="72"/>
      <c r="D12" s="72"/>
      <c r="E12" s="72"/>
      <c r="F12" s="72"/>
      <c r="G12" s="327"/>
      <c r="H12" s="72"/>
      <c r="I12" s="72"/>
      <c r="J12" s="72"/>
      <c r="K12" s="72"/>
      <c r="L12" s="72"/>
      <c r="M12" s="72"/>
      <c r="N12" s="72"/>
      <c r="O12" s="72"/>
      <c r="P12" s="72"/>
      <c r="Q12" s="72"/>
      <c r="R12" s="72"/>
      <c r="S12" s="101"/>
      <c r="T12" s="100"/>
      <c r="U12" s="72"/>
      <c r="V12" s="72"/>
      <c r="W12" s="72"/>
      <c r="X12" s="72"/>
      <c r="Y12" s="72"/>
      <c r="Z12" s="327"/>
      <c r="AA12" s="72"/>
      <c r="AB12" s="72"/>
      <c r="AC12" s="72"/>
      <c r="AD12" s="72"/>
      <c r="AE12" s="72"/>
      <c r="AF12" s="72"/>
      <c r="AG12" s="72"/>
      <c r="AH12" s="72"/>
      <c r="AI12" s="72"/>
      <c r="AJ12" s="72"/>
      <c r="AK12" s="72"/>
      <c r="AL12" s="101"/>
      <c r="AM12" s="100"/>
      <c r="AN12" s="72"/>
      <c r="AO12" s="72"/>
      <c r="AP12" s="72"/>
      <c r="AQ12" s="72"/>
      <c r="AR12" s="72"/>
      <c r="AS12" s="327"/>
      <c r="AT12" s="72"/>
      <c r="AU12" s="72"/>
      <c r="AV12" s="72"/>
      <c r="AW12" s="72"/>
      <c r="AX12" s="72"/>
      <c r="AY12" s="72"/>
      <c r="AZ12" s="72"/>
      <c r="BA12" s="72"/>
      <c r="BB12" s="72"/>
      <c r="BC12" s="72"/>
      <c r="BD12" s="72"/>
      <c r="BE12" s="101"/>
      <c r="BF12" s="100"/>
      <c r="BG12" s="72"/>
      <c r="BH12" s="72"/>
      <c r="BI12" s="72"/>
      <c r="BJ12" s="72"/>
      <c r="BK12" s="72"/>
      <c r="BL12" s="72"/>
      <c r="BM12" s="72"/>
      <c r="BN12" s="72"/>
      <c r="BO12" s="72"/>
      <c r="BP12" s="72"/>
      <c r="BQ12" s="72"/>
      <c r="BR12" s="72"/>
      <c r="BS12" s="72"/>
      <c r="BT12" s="72"/>
      <c r="BU12" s="72"/>
      <c r="BV12" s="72"/>
      <c r="BW12" s="72"/>
      <c r="BX12" s="101"/>
      <c r="BY12" s="100"/>
      <c r="BZ12" s="72"/>
      <c r="CA12" s="72"/>
      <c r="CB12" s="72"/>
      <c r="CC12" s="72"/>
      <c r="CD12" s="72"/>
      <c r="CE12" s="72"/>
      <c r="CF12" s="72"/>
      <c r="CG12" s="72"/>
      <c r="CH12" s="72"/>
      <c r="CI12" s="72"/>
      <c r="CJ12" s="72"/>
      <c r="CK12" s="72"/>
      <c r="CL12" s="72"/>
      <c r="CM12" s="72"/>
      <c r="CN12" s="72"/>
      <c r="CO12" s="72"/>
      <c r="CP12" s="72"/>
      <c r="CQ12" s="101"/>
    </row>
    <row r="13" spans="1:95">
      <c r="A13" s="100"/>
      <c r="B13" s="72"/>
      <c r="C13" s="72"/>
      <c r="D13" s="72"/>
      <c r="E13" s="72"/>
      <c r="F13" s="72"/>
      <c r="G13" s="327"/>
      <c r="H13" s="72"/>
      <c r="I13" s="72"/>
      <c r="J13" s="72"/>
      <c r="K13" s="72"/>
      <c r="L13" s="72"/>
      <c r="M13" s="72"/>
      <c r="N13" s="72"/>
      <c r="O13" s="72"/>
      <c r="P13" s="72"/>
      <c r="Q13" s="72"/>
      <c r="R13" s="72"/>
      <c r="S13" s="101"/>
      <c r="T13" s="100"/>
      <c r="U13" s="72"/>
      <c r="V13" s="72"/>
      <c r="W13" s="72"/>
      <c r="X13" s="72"/>
      <c r="Y13" s="72"/>
      <c r="Z13" s="327"/>
      <c r="AA13" s="72"/>
      <c r="AB13" s="72"/>
      <c r="AC13" s="72"/>
      <c r="AD13" s="72"/>
      <c r="AE13" s="72"/>
      <c r="AF13" s="72"/>
      <c r="AG13" s="72"/>
      <c r="AH13" s="72"/>
      <c r="AI13" s="72"/>
      <c r="AJ13" s="72"/>
      <c r="AK13" s="72"/>
      <c r="AL13" s="101"/>
      <c r="AM13" s="100"/>
      <c r="AN13" s="72"/>
      <c r="AO13" s="72"/>
      <c r="AP13" s="72"/>
      <c r="AQ13" s="72"/>
      <c r="AR13" s="72"/>
      <c r="AS13" s="327"/>
      <c r="AT13" s="72"/>
      <c r="AU13" s="72"/>
      <c r="AV13" s="72"/>
      <c r="AW13" s="72"/>
      <c r="AX13" s="72"/>
      <c r="AY13" s="72"/>
      <c r="AZ13" s="72"/>
      <c r="BA13" s="72"/>
      <c r="BB13" s="72"/>
      <c r="BC13" s="72"/>
      <c r="BD13" s="72"/>
      <c r="BE13" s="101"/>
      <c r="BF13" s="100"/>
      <c r="BG13" s="72"/>
      <c r="BH13" s="72"/>
      <c r="BI13" s="72"/>
      <c r="BJ13" s="72"/>
      <c r="BK13" s="72"/>
      <c r="BL13" s="327"/>
      <c r="BM13" s="72"/>
      <c r="BN13" s="72"/>
      <c r="BO13" s="72"/>
      <c r="BP13" s="72"/>
      <c r="BQ13" s="72"/>
      <c r="BR13" s="72"/>
      <c r="BS13" s="72"/>
      <c r="BT13" s="72"/>
      <c r="BU13" s="72"/>
      <c r="BV13" s="72"/>
      <c r="BW13" s="72"/>
      <c r="BX13" s="101"/>
      <c r="BY13" s="100"/>
      <c r="BZ13" s="72"/>
      <c r="CA13" s="72"/>
      <c r="CB13" s="72"/>
      <c r="CC13" s="72"/>
      <c r="CD13" s="72"/>
      <c r="CE13" s="327"/>
      <c r="CF13" s="72"/>
      <c r="CG13" s="72"/>
      <c r="CH13" s="72"/>
      <c r="CI13" s="72"/>
      <c r="CJ13" s="72"/>
      <c r="CK13" s="72"/>
      <c r="CL13" s="72"/>
      <c r="CM13" s="72"/>
      <c r="CN13" s="72"/>
      <c r="CO13" s="72"/>
      <c r="CP13" s="72"/>
      <c r="CQ13" s="101"/>
    </row>
    <row r="14" spans="1:95">
      <c r="A14" s="100"/>
      <c r="B14" s="72"/>
      <c r="C14" s="72"/>
      <c r="D14" s="72"/>
      <c r="E14" s="72"/>
      <c r="F14" s="72"/>
      <c r="G14" s="327"/>
      <c r="H14" s="72"/>
      <c r="I14" s="72"/>
      <c r="J14" s="72"/>
      <c r="K14" s="72"/>
      <c r="L14" s="72"/>
      <c r="M14" s="72"/>
      <c r="N14" s="72"/>
      <c r="O14" s="72"/>
      <c r="P14" s="72"/>
      <c r="Q14" s="72"/>
      <c r="R14" s="72"/>
      <c r="S14" s="101"/>
      <c r="T14" s="100"/>
      <c r="U14" s="72"/>
      <c r="V14" s="72"/>
      <c r="W14" s="72"/>
      <c r="X14" s="72"/>
      <c r="Y14" s="72"/>
      <c r="Z14" s="327"/>
      <c r="AA14" s="72"/>
      <c r="AB14" s="72"/>
      <c r="AC14" s="72"/>
      <c r="AD14" s="72"/>
      <c r="AE14" s="72"/>
      <c r="AF14" s="72"/>
      <c r="AG14" s="72"/>
      <c r="AH14" s="72"/>
      <c r="AI14" s="72"/>
      <c r="AJ14" s="72"/>
      <c r="AK14" s="72"/>
      <c r="AL14" s="101"/>
      <c r="AM14" s="100"/>
      <c r="AN14" s="72"/>
      <c r="AO14" s="72"/>
      <c r="AP14" s="72"/>
      <c r="AQ14" s="72"/>
      <c r="AR14" s="72"/>
      <c r="AS14" s="327"/>
      <c r="AT14" s="72"/>
      <c r="AU14" s="72"/>
      <c r="AV14" s="72"/>
      <c r="AW14" s="72"/>
      <c r="AX14" s="72"/>
      <c r="AY14" s="72"/>
      <c r="AZ14" s="72"/>
      <c r="BA14" s="72"/>
      <c r="BB14" s="72"/>
      <c r="BC14" s="72"/>
      <c r="BD14" s="72"/>
      <c r="BE14" s="101"/>
      <c r="BF14" s="100"/>
      <c r="BG14" s="72"/>
      <c r="BH14" s="72"/>
      <c r="BI14" s="72"/>
      <c r="BJ14" s="72"/>
      <c r="BK14" s="72"/>
      <c r="BL14" s="327"/>
      <c r="BM14" s="72"/>
      <c r="BN14" s="72"/>
      <c r="BO14" s="72"/>
      <c r="BP14" s="72"/>
      <c r="BQ14" s="72"/>
      <c r="BR14" s="72"/>
      <c r="BS14" s="72"/>
      <c r="BT14" s="72"/>
      <c r="BU14" s="72"/>
      <c r="BV14" s="72"/>
      <c r="BW14" s="72"/>
      <c r="BX14" s="101"/>
      <c r="BY14" s="100"/>
      <c r="BZ14" s="72"/>
      <c r="CA14" s="72"/>
      <c r="CB14" s="72"/>
      <c r="CC14" s="72"/>
      <c r="CD14" s="72"/>
      <c r="CE14" s="72"/>
      <c r="CF14" s="72"/>
      <c r="CG14" s="72"/>
      <c r="CH14" s="72"/>
      <c r="CI14" s="72"/>
      <c r="CJ14" s="72"/>
      <c r="CK14" s="72"/>
      <c r="CL14" s="72"/>
      <c r="CM14" s="72"/>
      <c r="CN14" s="72"/>
      <c r="CO14" s="72"/>
      <c r="CP14" s="72"/>
      <c r="CQ14" s="101"/>
    </row>
    <row r="15" spans="1:95">
      <c r="A15" s="100"/>
      <c r="B15" s="72"/>
      <c r="C15" s="72"/>
      <c r="D15" s="72"/>
      <c r="E15" s="72"/>
      <c r="F15" s="72"/>
      <c r="G15" s="72"/>
      <c r="H15" s="72"/>
      <c r="I15" s="72"/>
      <c r="J15" s="72"/>
      <c r="K15" s="72"/>
      <c r="L15" s="72"/>
      <c r="M15" s="72"/>
      <c r="N15" s="72"/>
      <c r="O15" s="72"/>
      <c r="P15" s="72"/>
      <c r="Q15" s="72"/>
      <c r="R15" s="72"/>
      <c r="S15" s="101"/>
      <c r="T15" s="100"/>
      <c r="U15" s="72"/>
      <c r="V15" s="72"/>
      <c r="W15" s="72"/>
      <c r="X15" s="72"/>
      <c r="Y15" s="72"/>
      <c r="Z15" s="72"/>
      <c r="AA15" s="72"/>
      <c r="AB15" s="72"/>
      <c r="AC15" s="72"/>
      <c r="AD15" s="72"/>
      <c r="AE15" s="72"/>
      <c r="AF15" s="72"/>
      <c r="AG15" s="72"/>
      <c r="AH15" s="72"/>
      <c r="AI15" s="72"/>
      <c r="AJ15" s="72"/>
      <c r="AK15" s="72"/>
      <c r="AL15" s="101"/>
      <c r="AM15" s="100"/>
      <c r="AN15" s="72"/>
      <c r="AO15" s="72"/>
      <c r="AP15" s="72"/>
      <c r="AQ15" s="72"/>
      <c r="AR15" s="72"/>
      <c r="AS15" s="72"/>
      <c r="AT15" s="72"/>
      <c r="AU15" s="72"/>
      <c r="AV15" s="72"/>
      <c r="AW15" s="72"/>
      <c r="AX15" s="72"/>
      <c r="AY15" s="72"/>
      <c r="AZ15" s="72"/>
      <c r="BA15" s="72"/>
      <c r="BB15" s="72"/>
      <c r="BC15" s="72"/>
      <c r="BD15" s="72"/>
      <c r="BE15" s="101"/>
      <c r="BF15" s="100"/>
      <c r="BG15" s="72"/>
      <c r="BH15" s="72"/>
      <c r="BI15" s="72"/>
      <c r="BJ15" s="72"/>
      <c r="BK15" s="72"/>
      <c r="BL15" s="72"/>
      <c r="BM15" s="72"/>
      <c r="BN15" s="72"/>
      <c r="BO15" s="72"/>
      <c r="BP15" s="72"/>
      <c r="BQ15" s="72"/>
      <c r="BR15" s="72"/>
      <c r="BS15" s="72"/>
      <c r="BT15" s="72"/>
      <c r="BU15" s="72"/>
      <c r="BV15" s="72"/>
      <c r="BW15" s="72"/>
      <c r="BX15" s="101"/>
      <c r="BY15" s="100"/>
      <c r="BZ15" s="72"/>
      <c r="CA15" s="72"/>
      <c r="CB15" s="72"/>
      <c r="CC15" s="72"/>
      <c r="CD15" s="72"/>
      <c r="CE15" s="72"/>
      <c r="CF15" s="72"/>
      <c r="CG15" s="72"/>
      <c r="CH15" s="72"/>
      <c r="CI15" s="72"/>
      <c r="CJ15" s="72"/>
      <c r="CK15" s="72"/>
      <c r="CL15" s="72"/>
      <c r="CM15" s="72"/>
      <c r="CN15" s="72"/>
      <c r="CO15" s="72"/>
      <c r="CP15" s="72"/>
      <c r="CQ15" s="101"/>
    </row>
    <row r="16" spans="1:95">
      <c r="A16" s="100"/>
      <c r="B16" s="72"/>
      <c r="C16" s="72"/>
      <c r="D16" s="72"/>
      <c r="E16" s="72"/>
      <c r="F16" s="72"/>
      <c r="G16" s="72"/>
      <c r="H16" s="72"/>
      <c r="I16" s="72"/>
      <c r="J16" s="72"/>
      <c r="K16" s="72"/>
      <c r="L16" s="72"/>
      <c r="M16" s="72"/>
      <c r="N16" s="72"/>
      <c r="O16" s="72"/>
      <c r="P16" s="72"/>
      <c r="Q16" s="72"/>
      <c r="R16" s="72"/>
      <c r="S16" s="101"/>
      <c r="T16" s="100"/>
      <c r="U16" s="72"/>
      <c r="V16" s="72"/>
      <c r="W16" s="72"/>
      <c r="X16" s="72"/>
      <c r="Y16" s="72"/>
      <c r="Z16" s="72"/>
      <c r="AA16" s="72"/>
      <c r="AB16" s="72"/>
      <c r="AC16" s="72"/>
      <c r="AD16" s="72"/>
      <c r="AE16" s="72"/>
      <c r="AF16" s="72"/>
      <c r="AG16" s="72"/>
      <c r="AH16" s="72"/>
      <c r="AI16" s="72"/>
      <c r="AJ16" s="72"/>
      <c r="AK16" s="72"/>
      <c r="AL16" s="101"/>
      <c r="AM16" s="100"/>
      <c r="AN16" s="72"/>
      <c r="AO16" s="72"/>
      <c r="AP16" s="72"/>
      <c r="AQ16" s="72"/>
      <c r="AR16" s="72"/>
      <c r="AS16" s="72"/>
      <c r="AT16" s="72"/>
      <c r="AU16" s="72"/>
      <c r="AV16" s="72"/>
      <c r="AW16" s="72"/>
      <c r="AX16" s="72"/>
      <c r="AY16" s="72"/>
      <c r="AZ16" s="72"/>
      <c r="BA16" s="72"/>
      <c r="BB16" s="72"/>
      <c r="BC16" s="72"/>
      <c r="BD16" s="72"/>
      <c r="BE16" s="101"/>
      <c r="BF16" s="100"/>
      <c r="BG16" s="72"/>
      <c r="BH16" s="72"/>
      <c r="BI16" s="72"/>
      <c r="BJ16" s="72"/>
      <c r="BK16" s="72"/>
      <c r="BL16" s="72"/>
      <c r="BM16" s="72"/>
      <c r="BN16" s="72"/>
      <c r="BO16" s="72"/>
      <c r="BP16" s="72"/>
      <c r="BQ16" s="72"/>
      <c r="BR16" s="72"/>
      <c r="BS16" s="72"/>
      <c r="BT16" s="72"/>
      <c r="BU16" s="72"/>
      <c r="BV16" s="72"/>
      <c r="BW16" s="72"/>
      <c r="BX16" s="101"/>
      <c r="BY16" s="100"/>
      <c r="BZ16" s="72"/>
      <c r="CA16" s="72"/>
      <c r="CB16" s="72"/>
      <c r="CC16" s="72"/>
      <c r="CD16" s="72"/>
      <c r="CE16" s="72"/>
      <c r="CF16" s="72"/>
      <c r="CG16" s="72"/>
      <c r="CH16" s="72"/>
      <c r="CI16" s="72"/>
      <c r="CJ16" s="72"/>
      <c r="CK16" s="72"/>
      <c r="CL16" s="72"/>
      <c r="CM16" s="72"/>
      <c r="CN16" s="72"/>
      <c r="CO16" s="72"/>
      <c r="CP16" s="72"/>
      <c r="CQ16" s="101"/>
    </row>
    <row r="17" spans="1:95">
      <c r="A17" s="100"/>
      <c r="B17" s="72"/>
      <c r="C17" s="72"/>
      <c r="D17" s="72"/>
      <c r="E17" s="72"/>
      <c r="F17" s="72"/>
      <c r="G17" s="72"/>
      <c r="H17" s="72"/>
      <c r="I17" s="72"/>
      <c r="J17" s="72"/>
      <c r="K17" s="72"/>
      <c r="L17" s="72"/>
      <c r="M17" s="72"/>
      <c r="N17" s="72"/>
      <c r="O17" s="72"/>
      <c r="P17" s="72"/>
      <c r="Q17" s="72"/>
      <c r="R17" s="72"/>
      <c r="S17" s="101"/>
      <c r="T17" s="100"/>
      <c r="U17" s="72"/>
      <c r="V17" s="72"/>
      <c r="W17" s="72"/>
      <c r="X17" s="72"/>
      <c r="Y17" s="72"/>
      <c r="Z17" s="72"/>
      <c r="AA17" s="72"/>
      <c r="AB17" s="72"/>
      <c r="AC17" s="72"/>
      <c r="AD17" s="72"/>
      <c r="AE17" s="72"/>
      <c r="AF17" s="72"/>
      <c r="AG17" s="72"/>
      <c r="AH17" s="72"/>
      <c r="AI17" s="72"/>
      <c r="AJ17" s="72"/>
      <c r="AK17" s="72"/>
      <c r="AL17" s="101"/>
      <c r="AM17" s="100"/>
      <c r="AN17" s="72"/>
      <c r="AO17" s="72"/>
      <c r="AP17" s="72"/>
      <c r="AQ17" s="72"/>
      <c r="AR17" s="72"/>
      <c r="AS17" s="72"/>
      <c r="AT17" s="72"/>
      <c r="AU17" s="72"/>
      <c r="AV17" s="72"/>
      <c r="AW17" s="72"/>
      <c r="AX17" s="72"/>
      <c r="AY17" s="72"/>
      <c r="AZ17" s="72"/>
      <c r="BA17" s="72"/>
      <c r="BB17" s="72"/>
      <c r="BC17" s="72"/>
      <c r="BD17" s="72"/>
      <c r="BE17" s="101"/>
      <c r="BF17" s="100"/>
      <c r="BG17" s="72"/>
      <c r="BH17" s="72"/>
      <c r="BI17" s="72"/>
      <c r="BJ17" s="72"/>
      <c r="BK17" s="72"/>
      <c r="BL17" s="72"/>
      <c r="BM17" s="72"/>
      <c r="BN17" s="72"/>
      <c r="BO17" s="72"/>
      <c r="BP17" s="72"/>
      <c r="BQ17" s="72"/>
      <c r="BR17" s="72"/>
      <c r="BS17" s="72"/>
      <c r="BT17" s="72"/>
      <c r="BU17" s="72"/>
      <c r="BV17" s="72"/>
      <c r="BW17" s="72"/>
      <c r="BX17" s="101"/>
      <c r="BY17" s="100"/>
      <c r="BZ17" s="72"/>
      <c r="CA17" s="72"/>
      <c r="CB17" s="72"/>
      <c r="CC17" s="72"/>
      <c r="CD17" s="72"/>
      <c r="CE17" s="72"/>
      <c r="CF17" s="72"/>
      <c r="CG17" s="72"/>
      <c r="CH17" s="72"/>
      <c r="CI17" s="72"/>
      <c r="CJ17" s="72"/>
      <c r="CK17" s="72"/>
      <c r="CL17" s="72"/>
      <c r="CM17" s="72"/>
      <c r="CN17" s="72"/>
      <c r="CO17" s="72"/>
      <c r="CP17" s="72"/>
      <c r="CQ17" s="101"/>
    </row>
    <row r="18" spans="1:95">
      <c r="A18" s="107"/>
      <c r="B18" s="108"/>
      <c r="C18" s="108"/>
      <c r="D18" s="108"/>
      <c r="E18" s="108"/>
      <c r="F18" s="108"/>
      <c r="G18" s="108"/>
      <c r="H18" s="108"/>
      <c r="I18" s="108"/>
      <c r="J18" s="108"/>
      <c r="K18" s="108"/>
      <c r="L18" s="108"/>
      <c r="M18" s="108"/>
      <c r="N18" s="108"/>
      <c r="O18" s="108"/>
      <c r="P18" s="108"/>
      <c r="Q18" s="108"/>
      <c r="R18" s="108"/>
      <c r="S18" s="180"/>
      <c r="T18" s="107"/>
      <c r="U18" s="108"/>
      <c r="V18" s="108"/>
      <c r="W18" s="108"/>
      <c r="X18" s="108"/>
      <c r="Y18" s="108"/>
      <c r="Z18" s="108"/>
      <c r="AA18" s="108"/>
      <c r="AB18" s="108"/>
      <c r="AC18" s="108"/>
      <c r="AD18" s="108"/>
      <c r="AE18" s="108"/>
      <c r="AF18" s="108"/>
      <c r="AG18" s="108"/>
      <c r="AH18" s="108"/>
      <c r="AI18" s="108"/>
      <c r="AJ18" s="108"/>
      <c r="AK18" s="108"/>
      <c r="AL18" s="180"/>
      <c r="AM18" s="107"/>
      <c r="AN18" s="108"/>
      <c r="AO18" s="108"/>
      <c r="AP18" s="108"/>
      <c r="AQ18" s="108"/>
      <c r="AR18" s="108"/>
      <c r="AS18" s="108"/>
      <c r="AT18" s="108"/>
      <c r="AU18" s="108"/>
      <c r="AV18" s="108"/>
      <c r="AW18" s="108"/>
      <c r="AX18" s="108"/>
      <c r="AY18" s="108"/>
      <c r="AZ18" s="108"/>
      <c r="BA18" s="108"/>
      <c r="BB18" s="108"/>
      <c r="BC18" s="108"/>
      <c r="BD18" s="108"/>
      <c r="BE18" s="180"/>
      <c r="BF18" s="107"/>
      <c r="BG18" s="108"/>
      <c r="BH18" s="108"/>
      <c r="BI18" s="108"/>
      <c r="BJ18" s="108"/>
      <c r="BK18" s="108"/>
      <c r="BL18" s="108"/>
      <c r="BM18" s="108"/>
      <c r="BN18" s="108"/>
      <c r="BO18" s="108"/>
      <c r="BP18" s="108"/>
      <c r="BQ18" s="108"/>
      <c r="BR18" s="108"/>
      <c r="BS18" s="108"/>
      <c r="BT18" s="108"/>
      <c r="BU18" s="108"/>
      <c r="BV18" s="108"/>
      <c r="BW18" s="108"/>
      <c r="BX18" s="180"/>
      <c r="BY18" s="107"/>
      <c r="BZ18" s="108"/>
      <c r="CA18" s="108"/>
      <c r="CB18" s="108"/>
      <c r="CC18" s="108"/>
      <c r="CD18" s="108"/>
      <c r="CE18" s="108"/>
      <c r="CF18" s="108"/>
      <c r="CG18" s="108"/>
      <c r="CH18" s="108"/>
      <c r="CI18" s="108"/>
      <c r="CJ18" s="108"/>
      <c r="CK18" s="108"/>
      <c r="CL18" s="108"/>
      <c r="CM18" s="108"/>
      <c r="CN18" s="108"/>
      <c r="CO18" s="108"/>
      <c r="CP18" s="108"/>
      <c r="CQ18" s="180"/>
    </row>
    <row r="19" spans="1:95">
      <c r="A19" s="386" t="s">
        <v>441</v>
      </c>
      <c r="B19" s="71"/>
      <c r="C19" s="71"/>
      <c r="D19" s="71"/>
      <c r="E19" s="71"/>
      <c r="F19" s="71"/>
      <c r="G19" s="71"/>
      <c r="H19" s="71"/>
      <c r="I19" s="71"/>
      <c r="J19" s="71"/>
      <c r="K19" s="71"/>
      <c r="L19" s="71"/>
      <c r="M19" s="71"/>
      <c r="N19" s="71"/>
      <c r="O19" s="71"/>
      <c r="P19" s="71"/>
      <c r="Q19" s="71"/>
      <c r="R19" s="71"/>
      <c r="S19" s="331"/>
      <c r="T19" s="386" t="s">
        <v>441</v>
      </c>
      <c r="U19" s="71"/>
      <c r="V19" s="71"/>
      <c r="W19" s="71"/>
      <c r="X19" s="71"/>
      <c r="Y19" s="71"/>
      <c r="Z19" s="71"/>
      <c r="AA19" s="71"/>
      <c r="AB19" s="71"/>
      <c r="AC19" s="71"/>
      <c r="AD19" s="71"/>
      <c r="AE19" s="71"/>
      <c r="AF19" s="71"/>
      <c r="AG19" s="71"/>
      <c r="AH19" s="71"/>
      <c r="AI19" s="71"/>
      <c r="AJ19" s="71"/>
      <c r="AK19" s="71"/>
      <c r="AL19" s="331"/>
      <c r="AM19" s="386" t="s">
        <v>441</v>
      </c>
      <c r="AN19" s="71"/>
      <c r="AO19" s="71"/>
      <c r="AP19" s="71"/>
      <c r="AQ19" s="71"/>
      <c r="AR19" s="71"/>
      <c r="AS19" s="71"/>
      <c r="AT19" s="71"/>
      <c r="AU19" s="71"/>
      <c r="AV19" s="71"/>
      <c r="AW19" s="71"/>
      <c r="AX19" s="71"/>
      <c r="AY19" s="71"/>
      <c r="AZ19" s="71"/>
      <c r="BA19" s="71"/>
      <c r="BB19" s="71"/>
      <c r="BC19" s="71"/>
      <c r="BD19" s="71"/>
      <c r="BE19" s="331"/>
      <c r="BF19" s="386" t="s">
        <v>441</v>
      </c>
      <c r="BG19" s="71"/>
      <c r="BH19" s="71"/>
      <c r="BI19" s="71"/>
      <c r="BJ19" s="71"/>
      <c r="BK19" s="71"/>
      <c r="BL19" s="71"/>
      <c r="BM19" s="71"/>
      <c r="BN19" s="71"/>
      <c r="BO19" s="71"/>
      <c r="BP19" s="71"/>
      <c r="BQ19" s="71"/>
      <c r="BR19" s="71"/>
      <c r="BS19" s="71"/>
      <c r="BT19" s="71"/>
      <c r="BU19" s="71"/>
      <c r="BV19" s="71"/>
      <c r="BW19" s="71"/>
      <c r="BX19" s="331"/>
      <c r="BY19" s="330" t="s">
        <v>442</v>
      </c>
      <c r="CQ19" s="294"/>
    </row>
    <row r="20" spans="1:95">
      <c r="A20" s="332"/>
      <c r="B20" s="71"/>
      <c r="C20" s="71"/>
      <c r="D20" s="71"/>
      <c r="E20" s="71"/>
      <c r="F20" s="71"/>
      <c r="G20" s="71"/>
      <c r="H20" s="71"/>
      <c r="I20" s="71"/>
      <c r="J20" s="71"/>
      <c r="K20" s="71"/>
      <c r="L20" s="71"/>
      <c r="M20" s="71"/>
      <c r="N20" s="71"/>
      <c r="O20" s="71"/>
      <c r="P20" s="71"/>
      <c r="Q20" s="71"/>
      <c r="R20" s="71"/>
      <c r="S20" s="331"/>
      <c r="T20" s="332"/>
      <c r="U20" s="71"/>
      <c r="V20" s="71"/>
      <c r="W20" s="71"/>
      <c r="X20" s="71"/>
      <c r="Y20" s="71"/>
      <c r="Z20" s="71"/>
      <c r="AA20" s="71"/>
      <c r="AB20" s="71"/>
      <c r="AC20" s="71"/>
      <c r="AD20" s="71"/>
      <c r="AE20" s="71"/>
      <c r="AF20" s="71"/>
      <c r="AG20" s="71"/>
      <c r="AH20" s="71"/>
      <c r="AI20" s="71"/>
      <c r="AJ20" s="71"/>
      <c r="AK20" s="71"/>
      <c r="AL20" s="331"/>
      <c r="AM20" s="332"/>
      <c r="AN20" s="71"/>
      <c r="AO20" s="71"/>
      <c r="AP20" s="71"/>
      <c r="AQ20" s="71"/>
      <c r="AR20" s="71"/>
      <c r="AS20" s="71"/>
      <c r="AT20" s="71"/>
      <c r="AU20" s="71"/>
      <c r="AV20" s="71"/>
      <c r="AW20" s="71"/>
      <c r="AX20" s="71"/>
      <c r="AY20" s="71"/>
      <c r="AZ20" s="71"/>
      <c r="BA20" s="71"/>
      <c r="BB20" s="71"/>
      <c r="BC20" s="71"/>
      <c r="BD20" s="71"/>
      <c r="BE20" s="331"/>
      <c r="BF20" s="332"/>
      <c r="BG20" s="71"/>
      <c r="BH20" s="71"/>
      <c r="BI20" s="71"/>
      <c r="BJ20" s="71"/>
      <c r="BK20" s="71"/>
      <c r="BL20" s="71"/>
      <c r="BM20" s="71"/>
      <c r="BN20" s="71"/>
      <c r="BO20" s="71"/>
      <c r="BP20" s="71"/>
      <c r="BQ20" s="71"/>
      <c r="BR20" s="71"/>
      <c r="BS20" s="71"/>
      <c r="BT20" s="71"/>
      <c r="BU20" s="71"/>
      <c r="BV20" s="71"/>
      <c r="BW20" s="71"/>
      <c r="BX20" s="331"/>
      <c r="BY20" s="293"/>
      <c r="CQ20" s="294"/>
    </row>
    <row r="21" spans="1:95">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c r="AM21" s="176"/>
      <c r="AN21" s="177"/>
      <c r="AO21" s="177"/>
      <c r="AP21" s="177"/>
      <c r="AQ21" s="177"/>
      <c r="AR21" s="177"/>
      <c r="AS21" s="177"/>
      <c r="AT21" s="177"/>
      <c r="AU21" s="177"/>
      <c r="AV21" s="177"/>
      <c r="AW21" s="177"/>
      <c r="AX21" s="177"/>
      <c r="AY21" s="177"/>
      <c r="AZ21" s="177"/>
      <c r="BA21" s="177"/>
      <c r="BB21" s="177"/>
      <c r="BC21" s="177"/>
      <c r="BD21" s="177"/>
      <c r="BE21" s="178"/>
      <c r="BF21" s="176"/>
      <c r="BG21" s="177"/>
      <c r="BH21" s="177"/>
      <c r="BI21" s="177"/>
      <c r="BJ21" s="177"/>
      <c r="BK21" s="177"/>
      <c r="BL21" s="177"/>
      <c r="BM21" s="177"/>
      <c r="BN21" s="177"/>
      <c r="BO21" s="177"/>
      <c r="BP21" s="177"/>
      <c r="BQ21" s="177"/>
      <c r="BR21" s="177"/>
      <c r="BS21" s="177"/>
      <c r="BT21" s="177"/>
      <c r="BU21" s="177"/>
      <c r="BV21" s="177"/>
      <c r="BW21" s="177"/>
      <c r="BX21" s="178"/>
      <c r="BY21" s="176"/>
      <c r="BZ21" s="177"/>
      <c r="CA21" s="177"/>
      <c r="CB21" s="177"/>
      <c r="CC21" s="177"/>
      <c r="CD21" s="177"/>
      <c r="CE21" s="177"/>
      <c r="CF21" s="177"/>
      <c r="CG21" s="177"/>
      <c r="CH21" s="177"/>
      <c r="CI21" s="177"/>
      <c r="CJ21" s="177"/>
      <c r="CK21" s="177"/>
      <c r="CL21" s="177"/>
      <c r="CM21" s="177"/>
      <c r="CN21" s="177"/>
      <c r="CO21" s="177"/>
      <c r="CP21" s="177"/>
      <c r="CQ21" s="178"/>
    </row>
    <row r="22" spans="1:95">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c r="AM22" s="100"/>
      <c r="AN22" s="72"/>
      <c r="AO22" s="72"/>
      <c r="AP22" s="72"/>
      <c r="AQ22" s="72"/>
      <c r="AR22" s="72"/>
      <c r="AS22" s="72"/>
      <c r="AT22" s="72"/>
      <c r="AU22" s="72"/>
      <c r="AV22" s="72"/>
      <c r="AW22" s="72"/>
      <c r="AX22" s="72"/>
      <c r="AY22" s="72"/>
      <c r="AZ22" s="72"/>
      <c r="BA22" s="72"/>
      <c r="BB22" s="72"/>
      <c r="BC22" s="72"/>
      <c r="BD22" s="72"/>
      <c r="BE22" s="101"/>
      <c r="BF22" s="100"/>
      <c r="BG22" s="72"/>
      <c r="BH22" s="72"/>
      <c r="BI22" s="72"/>
      <c r="BJ22" s="72"/>
      <c r="BK22" s="72"/>
      <c r="BL22" s="72"/>
      <c r="BM22" s="72"/>
      <c r="BN22" s="72"/>
      <c r="BO22" s="72"/>
      <c r="BP22" s="72"/>
      <c r="BQ22" s="72"/>
      <c r="BR22" s="72"/>
      <c r="BS22" s="72"/>
      <c r="BT22" s="72"/>
      <c r="BU22" s="72"/>
      <c r="BV22" s="72"/>
      <c r="BW22" s="72"/>
      <c r="BX22" s="101"/>
      <c r="BY22" s="100"/>
      <c r="BZ22" s="72"/>
      <c r="CA22" s="72"/>
      <c r="CB22" s="72"/>
      <c r="CC22" s="72"/>
      <c r="CD22" s="72"/>
      <c r="CE22" s="72"/>
      <c r="CF22" s="72"/>
      <c r="CG22" s="72"/>
      <c r="CH22" s="72"/>
      <c r="CI22" s="72"/>
      <c r="CJ22" s="72"/>
      <c r="CK22" s="72"/>
      <c r="CL22" s="72"/>
      <c r="CM22" s="72"/>
      <c r="CN22" s="72"/>
      <c r="CO22" s="72"/>
      <c r="CP22" s="72"/>
      <c r="CQ22" s="101"/>
    </row>
    <row r="23" spans="1:95">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c r="AM23" s="100"/>
      <c r="AN23" s="326" t="s">
        <v>372</v>
      </c>
      <c r="AO23" s="72"/>
      <c r="AP23" s="72"/>
      <c r="AQ23" s="72"/>
      <c r="AR23" s="72"/>
      <c r="AS23" s="72"/>
      <c r="AT23" s="72"/>
      <c r="AU23" s="72"/>
      <c r="AV23" s="72"/>
      <c r="AW23" s="72"/>
      <c r="AX23" s="72"/>
      <c r="AY23" s="72"/>
      <c r="AZ23" s="72"/>
      <c r="BA23" s="72"/>
      <c r="BB23" s="72"/>
      <c r="BC23" s="72"/>
      <c r="BD23" s="72"/>
      <c r="BE23" s="101"/>
      <c r="BF23" s="100"/>
      <c r="BG23" s="326" t="s">
        <v>372</v>
      </c>
      <c r="BH23" s="72"/>
      <c r="BI23" s="72"/>
      <c r="BJ23" s="72"/>
      <c r="BK23" s="72"/>
      <c r="BL23" s="72"/>
      <c r="BM23" s="72"/>
      <c r="BN23" s="72"/>
      <c r="BO23" s="72"/>
      <c r="BP23" s="72"/>
      <c r="BQ23" s="72"/>
      <c r="BR23" s="72"/>
      <c r="BS23" s="72"/>
      <c r="BT23" s="72"/>
      <c r="BU23" s="72"/>
      <c r="BV23" s="72"/>
      <c r="BW23" s="72"/>
      <c r="BX23" s="101"/>
      <c r="BY23" s="100"/>
      <c r="BZ23" s="326" t="s">
        <v>372</v>
      </c>
      <c r="CA23" s="72"/>
      <c r="CB23" s="72"/>
      <c r="CC23" s="72"/>
      <c r="CD23" s="72"/>
      <c r="CE23" s="72"/>
      <c r="CF23" s="72"/>
      <c r="CG23" s="72"/>
      <c r="CH23" s="72"/>
      <c r="CI23" s="72"/>
      <c r="CJ23" s="72"/>
      <c r="CK23" s="72"/>
      <c r="CL23" s="72"/>
      <c r="CM23" s="72"/>
      <c r="CN23" s="72"/>
      <c r="CO23" s="72"/>
      <c r="CP23" s="72"/>
      <c r="CQ23" s="101"/>
    </row>
    <row r="24" spans="1:95">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c r="AM24" s="100"/>
      <c r="AN24" s="73"/>
      <c r="AO24" s="72"/>
      <c r="AP24" s="72"/>
      <c r="AQ24" s="72"/>
      <c r="AR24" s="72"/>
      <c r="AS24" s="72"/>
      <c r="AT24" s="72"/>
      <c r="AU24" s="72"/>
      <c r="AV24" s="72"/>
      <c r="AW24" s="72"/>
      <c r="AX24" s="72"/>
      <c r="AY24" s="72"/>
      <c r="AZ24" s="72"/>
      <c r="BA24" s="72"/>
      <c r="BB24" s="72"/>
      <c r="BC24" s="72"/>
      <c r="BD24" s="72"/>
      <c r="BE24" s="101"/>
      <c r="BF24" s="100"/>
      <c r="BG24" s="73"/>
      <c r="BH24" s="72"/>
      <c r="BI24" s="72"/>
      <c r="BJ24" s="72"/>
      <c r="BK24" s="72"/>
      <c r="BL24" s="72"/>
      <c r="BM24" s="72"/>
      <c r="BN24" s="72"/>
      <c r="BO24" s="72"/>
      <c r="BP24" s="72"/>
      <c r="BQ24" s="72"/>
      <c r="BR24" s="72"/>
      <c r="BS24" s="72"/>
      <c r="BT24" s="72"/>
      <c r="BU24" s="72"/>
      <c r="BV24" s="72"/>
      <c r="BW24" s="72"/>
      <c r="BX24" s="101"/>
      <c r="BY24" s="100"/>
      <c r="BZ24" s="73"/>
      <c r="CA24" s="72"/>
      <c r="CB24" s="72"/>
      <c r="CC24" s="72"/>
      <c r="CD24" s="72"/>
      <c r="CE24" s="72"/>
      <c r="CF24" s="72"/>
      <c r="CG24" s="72"/>
      <c r="CH24" s="72"/>
      <c r="CI24" s="72"/>
      <c r="CJ24" s="72"/>
      <c r="CK24" s="72"/>
      <c r="CL24" s="72"/>
      <c r="CM24" s="72"/>
      <c r="CN24" s="72"/>
      <c r="CO24" s="72"/>
      <c r="CP24" s="72"/>
      <c r="CQ24" s="101"/>
    </row>
    <row r="25" spans="1:95">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c r="AM25" s="100"/>
      <c r="AN25" s="326" t="s">
        <v>373</v>
      </c>
      <c r="AO25" s="72"/>
      <c r="AP25" s="72"/>
      <c r="AQ25" s="72"/>
      <c r="AR25" s="72"/>
      <c r="AS25" s="72"/>
      <c r="AT25" s="72"/>
      <c r="AU25" s="72"/>
      <c r="AV25" s="72"/>
      <c r="AW25" s="72"/>
      <c r="AX25" s="72"/>
      <c r="AY25" s="72"/>
      <c r="AZ25" s="72"/>
      <c r="BA25" s="72"/>
      <c r="BB25" s="72"/>
      <c r="BC25" s="72"/>
      <c r="BD25" s="72"/>
      <c r="BE25" s="101"/>
      <c r="BF25" s="100"/>
      <c r="BG25" s="326" t="s">
        <v>373</v>
      </c>
      <c r="BH25" s="72"/>
      <c r="BI25" s="72"/>
      <c r="BJ25" s="72"/>
      <c r="BK25" s="72"/>
      <c r="BL25" s="72"/>
      <c r="BM25" s="72"/>
      <c r="BN25" s="72"/>
      <c r="BO25" s="72"/>
      <c r="BP25" s="72"/>
      <c r="BQ25" s="72"/>
      <c r="BR25" s="72"/>
      <c r="BS25" s="72"/>
      <c r="BT25" s="72"/>
      <c r="BU25" s="72"/>
      <c r="BV25" s="72"/>
      <c r="BW25" s="72"/>
      <c r="BX25" s="101"/>
      <c r="BY25" s="100"/>
      <c r="BZ25" s="326" t="s">
        <v>373</v>
      </c>
      <c r="CA25" s="72"/>
      <c r="CB25" s="72"/>
      <c r="CC25" s="72"/>
      <c r="CD25" s="72"/>
      <c r="CE25" s="72"/>
      <c r="CF25" s="72"/>
      <c r="CG25" s="72"/>
      <c r="CH25" s="72"/>
      <c r="CI25" s="72"/>
      <c r="CJ25" s="72"/>
      <c r="CK25" s="72"/>
      <c r="CL25" s="72"/>
      <c r="CM25" s="72"/>
      <c r="CN25" s="72"/>
      <c r="CO25" s="72"/>
      <c r="CP25" s="72"/>
      <c r="CQ25" s="101"/>
    </row>
    <row r="26" spans="1:95">
      <c r="A26" s="100"/>
      <c r="B26" s="73"/>
      <c r="C26" s="72"/>
      <c r="D26" s="72"/>
      <c r="E26" s="72"/>
      <c r="F26" s="72"/>
      <c r="G26" s="72"/>
      <c r="H26" s="72"/>
      <c r="I26" s="72"/>
      <c r="J26" s="72"/>
      <c r="K26" s="72"/>
      <c r="L26" s="72"/>
      <c r="M26" s="72"/>
      <c r="N26" s="72"/>
      <c r="O26" s="72"/>
      <c r="P26" s="72"/>
      <c r="Q26" s="72"/>
      <c r="R26" s="72"/>
      <c r="S26" s="101"/>
      <c r="T26" s="100"/>
      <c r="U26" s="73"/>
      <c r="V26" s="72"/>
      <c r="W26" s="72"/>
      <c r="X26" s="72"/>
      <c r="Y26" s="72"/>
      <c r="Z26" s="72"/>
      <c r="AA26" s="72"/>
      <c r="AB26" s="72"/>
      <c r="AC26" s="72"/>
      <c r="AD26" s="72"/>
      <c r="AE26" s="72"/>
      <c r="AF26" s="72"/>
      <c r="AG26" s="72"/>
      <c r="AH26" s="72"/>
      <c r="AI26" s="72"/>
      <c r="AJ26" s="72"/>
      <c r="AK26" s="72"/>
      <c r="AL26" s="101"/>
      <c r="AM26" s="100"/>
      <c r="AN26" s="73"/>
      <c r="AO26" s="72"/>
      <c r="AP26" s="72"/>
      <c r="AQ26" s="72"/>
      <c r="AR26" s="72"/>
      <c r="AS26" s="72"/>
      <c r="AT26" s="72"/>
      <c r="AU26" s="72"/>
      <c r="AV26" s="72"/>
      <c r="AW26" s="72"/>
      <c r="AX26" s="72"/>
      <c r="AY26" s="72"/>
      <c r="AZ26" s="72"/>
      <c r="BA26" s="72"/>
      <c r="BB26" s="72"/>
      <c r="BC26" s="72"/>
      <c r="BD26" s="72"/>
      <c r="BE26" s="101"/>
      <c r="BF26" s="100"/>
      <c r="BG26" s="73"/>
      <c r="BH26" s="72"/>
      <c r="BI26" s="72"/>
      <c r="BJ26" s="72"/>
      <c r="BK26" s="72"/>
      <c r="BL26" s="72"/>
      <c r="BM26" s="72"/>
      <c r="BN26" s="72"/>
      <c r="BO26" s="72"/>
      <c r="BP26" s="72"/>
      <c r="BQ26" s="72"/>
      <c r="BR26" s="72"/>
      <c r="BS26" s="72"/>
      <c r="BT26" s="72"/>
      <c r="BU26" s="72"/>
      <c r="BV26" s="72"/>
      <c r="BW26" s="72"/>
      <c r="BX26" s="101"/>
      <c r="BY26" s="100"/>
      <c r="BZ26" s="73"/>
      <c r="CA26" s="72"/>
      <c r="CB26" s="72"/>
      <c r="CC26" s="72"/>
      <c r="CD26" s="72"/>
      <c r="CE26" s="72"/>
      <c r="CF26" s="72"/>
      <c r="CG26" s="72"/>
      <c r="CH26" s="72"/>
      <c r="CI26" s="72"/>
      <c r="CJ26" s="72"/>
      <c r="CK26" s="72"/>
      <c r="CL26" s="72"/>
      <c r="CM26" s="72"/>
      <c r="CN26" s="72"/>
      <c r="CO26" s="72"/>
      <c r="CP26" s="72"/>
      <c r="CQ26" s="101"/>
    </row>
    <row r="27" spans="1:95">
      <c r="A27" s="100"/>
      <c r="B27" s="326" t="s">
        <v>374</v>
      </c>
      <c r="C27" s="72"/>
      <c r="D27" s="72"/>
      <c r="E27" s="72"/>
      <c r="F27" s="72"/>
      <c r="G27" s="72"/>
      <c r="H27" s="72"/>
      <c r="I27" s="72"/>
      <c r="J27" s="72"/>
      <c r="K27" s="72"/>
      <c r="L27" s="72"/>
      <c r="M27" s="72"/>
      <c r="N27" s="72"/>
      <c r="O27" s="72"/>
      <c r="P27" s="72"/>
      <c r="Q27" s="72"/>
      <c r="R27" s="72"/>
      <c r="S27" s="101"/>
      <c r="T27" s="100"/>
      <c r="U27" s="326" t="s">
        <v>374</v>
      </c>
      <c r="V27" s="72"/>
      <c r="W27" s="72"/>
      <c r="X27" s="72"/>
      <c r="Y27" s="72"/>
      <c r="Z27" s="72"/>
      <c r="AA27" s="72"/>
      <c r="AB27" s="72"/>
      <c r="AC27" s="72"/>
      <c r="AD27" s="72"/>
      <c r="AE27" s="72"/>
      <c r="AF27" s="72"/>
      <c r="AG27" s="72"/>
      <c r="AH27" s="72"/>
      <c r="AI27" s="72"/>
      <c r="AJ27" s="72"/>
      <c r="AK27" s="72"/>
      <c r="AL27" s="101"/>
      <c r="AM27" s="100"/>
      <c r="AN27" s="326" t="s">
        <v>374</v>
      </c>
      <c r="AO27" s="72"/>
      <c r="AP27" s="72"/>
      <c r="AQ27" s="72"/>
      <c r="AR27" s="72"/>
      <c r="AS27" s="72"/>
      <c r="AT27" s="72"/>
      <c r="AU27" s="72"/>
      <c r="AV27" s="72"/>
      <c r="AW27" s="72"/>
      <c r="AX27" s="72"/>
      <c r="AY27" s="72"/>
      <c r="AZ27" s="72"/>
      <c r="BA27" s="72"/>
      <c r="BB27" s="72"/>
      <c r="BC27" s="72"/>
      <c r="BD27" s="72"/>
      <c r="BE27" s="101"/>
      <c r="BF27" s="100"/>
      <c r="BG27" s="326" t="s">
        <v>374</v>
      </c>
      <c r="BH27" s="72"/>
      <c r="BI27" s="72"/>
      <c r="BJ27" s="72"/>
      <c r="BK27" s="72"/>
      <c r="BL27" s="72"/>
      <c r="BM27" s="72"/>
      <c r="BN27" s="72"/>
      <c r="BO27" s="72"/>
      <c r="BP27" s="72"/>
      <c r="BQ27" s="72"/>
      <c r="BR27" s="72"/>
      <c r="BS27" s="72"/>
      <c r="BT27" s="72"/>
      <c r="BU27" s="72"/>
      <c r="BV27" s="72"/>
      <c r="BW27" s="72"/>
      <c r="BX27" s="101"/>
      <c r="BY27" s="100"/>
      <c r="BZ27" s="326" t="s">
        <v>374</v>
      </c>
      <c r="CA27" s="72"/>
      <c r="CB27" s="72"/>
      <c r="CC27" s="72"/>
      <c r="CD27" s="72"/>
      <c r="CE27" s="72"/>
      <c r="CF27" s="72"/>
      <c r="CG27" s="72"/>
      <c r="CH27" s="72"/>
      <c r="CI27" s="72"/>
      <c r="CJ27" s="72"/>
      <c r="CK27" s="72"/>
      <c r="CL27" s="72"/>
      <c r="CM27" s="72"/>
      <c r="CN27" s="72"/>
      <c r="CO27" s="72"/>
      <c r="CP27" s="72"/>
      <c r="CQ27" s="101"/>
    </row>
    <row r="28" spans="1:95">
      <c r="A28" s="100"/>
      <c r="B28" s="73"/>
      <c r="C28" s="72"/>
      <c r="D28" s="72"/>
      <c r="E28" s="72"/>
      <c r="F28" s="72"/>
      <c r="G28" s="72"/>
      <c r="H28" s="72"/>
      <c r="I28" s="72"/>
      <c r="J28" s="72"/>
      <c r="K28" s="72"/>
      <c r="L28" s="72"/>
      <c r="M28" s="72"/>
      <c r="N28" s="72"/>
      <c r="O28" s="72"/>
      <c r="P28" s="72"/>
      <c r="Q28" s="72"/>
      <c r="R28" s="72"/>
      <c r="S28" s="101"/>
      <c r="T28" s="100"/>
      <c r="U28" s="73"/>
      <c r="V28" s="72"/>
      <c r="W28" s="72"/>
      <c r="X28" s="72"/>
      <c r="Y28" s="72"/>
      <c r="Z28" s="72"/>
      <c r="AA28" s="72"/>
      <c r="AB28" s="72"/>
      <c r="AC28" s="72"/>
      <c r="AD28" s="72"/>
      <c r="AE28" s="72"/>
      <c r="AF28" s="72"/>
      <c r="AG28" s="72"/>
      <c r="AH28" s="72"/>
      <c r="AI28" s="72"/>
      <c r="AJ28" s="72"/>
      <c r="AK28" s="72"/>
      <c r="AL28" s="101"/>
      <c r="AM28" s="100"/>
      <c r="AN28" s="73"/>
      <c r="AO28" s="72"/>
      <c r="AP28" s="72"/>
      <c r="AQ28" s="72"/>
      <c r="AR28" s="72"/>
      <c r="AS28" s="72"/>
      <c r="AT28" s="72"/>
      <c r="AU28" s="72"/>
      <c r="AV28" s="72"/>
      <c r="AW28" s="72"/>
      <c r="AX28" s="72"/>
      <c r="AY28" s="72"/>
      <c r="AZ28" s="72"/>
      <c r="BA28" s="72"/>
      <c r="BB28" s="72"/>
      <c r="BC28" s="72"/>
      <c r="BD28" s="72"/>
      <c r="BE28" s="101"/>
      <c r="BF28" s="100"/>
      <c r="BG28" s="73"/>
      <c r="BH28" s="72"/>
      <c r="BI28" s="72"/>
      <c r="BJ28" s="72"/>
      <c r="BK28" s="72"/>
      <c r="BL28" s="72"/>
      <c r="BM28" s="72"/>
      <c r="BN28" s="72"/>
      <c r="BO28" s="72"/>
      <c r="BP28" s="72"/>
      <c r="BQ28" s="72"/>
      <c r="BR28" s="72"/>
      <c r="BS28" s="72"/>
      <c r="BT28" s="72"/>
      <c r="BU28" s="72"/>
      <c r="BV28" s="72"/>
      <c r="BW28" s="72"/>
      <c r="BX28" s="101"/>
      <c r="BY28" s="100"/>
      <c r="BZ28" s="73"/>
      <c r="CA28" s="72"/>
      <c r="CB28" s="72"/>
      <c r="CC28" s="72"/>
      <c r="CD28" s="72"/>
      <c r="CE28" s="72"/>
      <c r="CF28" s="72"/>
      <c r="CG28" s="72"/>
      <c r="CH28" s="72"/>
      <c r="CI28" s="72"/>
      <c r="CJ28" s="72"/>
      <c r="CK28" s="72"/>
      <c r="CL28" s="72"/>
      <c r="CM28" s="72"/>
      <c r="CN28" s="72"/>
      <c r="CO28" s="72"/>
      <c r="CP28" s="72"/>
      <c r="CQ28" s="101"/>
    </row>
    <row r="29" spans="1:95">
      <c r="A29" s="100"/>
      <c r="B29" s="326" t="s">
        <v>375</v>
      </c>
      <c r="C29" s="72"/>
      <c r="D29" s="72"/>
      <c r="E29" s="72"/>
      <c r="F29" s="72"/>
      <c r="G29" s="72"/>
      <c r="H29" s="72"/>
      <c r="I29" s="72"/>
      <c r="J29" s="72"/>
      <c r="K29" s="72"/>
      <c r="L29" s="72"/>
      <c r="M29" s="72"/>
      <c r="N29" s="72"/>
      <c r="O29" s="72"/>
      <c r="P29" s="72"/>
      <c r="Q29" s="72"/>
      <c r="R29" s="72"/>
      <c r="S29" s="101"/>
      <c r="T29" s="100"/>
      <c r="U29" s="326" t="s">
        <v>375</v>
      </c>
      <c r="V29" s="72"/>
      <c r="W29" s="72"/>
      <c r="X29" s="72"/>
      <c r="Y29" s="72"/>
      <c r="Z29" s="72"/>
      <c r="AA29" s="72"/>
      <c r="AB29" s="72"/>
      <c r="AC29" s="72"/>
      <c r="AD29" s="72"/>
      <c r="AE29" s="72"/>
      <c r="AF29" s="72"/>
      <c r="AG29" s="72"/>
      <c r="AH29" s="72"/>
      <c r="AI29" s="72"/>
      <c r="AJ29" s="72"/>
      <c r="AK29" s="72"/>
      <c r="AL29" s="101"/>
      <c r="AM29" s="100"/>
      <c r="AN29" s="326" t="s">
        <v>375</v>
      </c>
      <c r="AO29" s="72"/>
      <c r="AP29" s="72"/>
      <c r="AQ29" s="72"/>
      <c r="AR29" s="72"/>
      <c r="AS29" s="72"/>
      <c r="AT29" s="72"/>
      <c r="AU29" s="72"/>
      <c r="AV29" s="72"/>
      <c r="AW29" s="72"/>
      <c r="AX29" s="72"/>
      <c r="AY29" s="72"/>
      <c r="AZ29" s="72"/>
      <c r="BA29" s="72"/>
      <c r="BB29" s="72"/>
      <c r="BC29" s="72"/>
      <c r="BD29" s="72"/>
      <c r="BE29" s="101"/>
      <c r="BF29" s="100"/>
      <c r="BG29" s="326" t="s">
        <v>375</v>
      </c>
      <c r="BH29" s="72"/>
      <c r="BI29" s="72"/>
      <c r="BJ29" s="72"/>
      <c r="BK29" s="72"/>
      <c r="BL29" s="72"/>
      <c r="BM29" s="72"/>
      <c r="BN29" s="72"/>
      <c r="BO29" s="72"/>
      <c r="BP29" s="72"/>
      <c r="BQ29" s="72"/>
      <c r="BR29" s="72"/>
      <c r="BS29" s="72"/>
      <c r="BT29" s="72"/>
      <c r="BU29" s="72"/>
      <c r="BV29" s="72"/>
      <c r="BW29" s="72"/>
      <c r="BX29" s="101"/>
      <c r="BY29" s="100"/>
      <c r="BZ29" s="326" t="s">
        <v>375</v>
      </c>
      <c r="CA29" s="72"/>
      <c r="CB29" s="72"/>
      <c r="CC29" s="72"/>
      <c r="CD29" s="72"/>
      <c r="CE29" s="72"/>
      <c r="CF29" s="72"/>
      <c r="CG29" s="72"/>
      <c r="CH29" s="72"/>
      <c r="CI29" s="72"/>
      <c r="CJ29" s="72"/>
      <c r="CK29" s="72"/>
      <c r="CL29" s="72"/>
      <c r="CM29" s="72"/>
      <c r="CN29" s="72"/>
      <c r="CO29" s="72"/>
      <c r="CP29" s="72"/>
      <c r="CQ29" s="101"/>
    </row>
    <row r="30" spans="1:95">
      <c r="A30" s="100"/>
      <c r="B30" s="326" t="s">
        <v>376</v>
      </c>
      <c r="C30" s="72"/>
      <c r="D30" s="72"/>
      <c r="E30" s="72"/>
      <c r="F30" s="72"/>
      <c r="G30" s="72"/>
      <c r="H30" s="72"/>
      <c r="I30" s="72"/>
      <c r="J30" s="72"/>
      <c r="K30" s="72"/>
      <c r="L30" s="72"/>
      <c r="M30" s="72"/>
      <c r="N30" s="72"/>
      <c r="O30" s="72"/>
      <c r="P30" s="72"/>
      <c r="Q30" s="72"/>
      <c r="R30" s="72"/>
      <c r="S30" s="101"/>
      <c r="T30" s="100"/>
      <c r="U30" s="326" t="s">
        <v>376</v>
      </c>
      <c r="V30" s="72"/>
      <c r="W30" s="72"/>
      <c r="X30" s="72"/>
      <c r="Y30" s="72"/>
      <c r="Z30" s="72"/>
      <c r="AA30" s="72"/>
      <c r="AB30" s="72"/>
      <c r="AC30" s="72"/>
      <c r="AD30" s="72"/>
      <c r="AE30" s="72"/>
      <c r="AF30" s="72"/>
      <c r="AG30" s="72"/>
      <c r="AH30" s="72"/>
      <c r="AI30" s="72"/>
      <c r="AJ30" s="72"/>
      <c r="AK30" s="72"/>
      <c r="AL30" s="101"/>
      <c r="AM30" s="100"/>
      <c r="AN30" s="326" t="s">
        <v>376</v>
      </c>
      <c r="AO30" s="72"/>
      <c r="AP30" s="72"/>
      <c r="AQ30" s="72"/>
      <c r="AR30" s="72"/>
      <c r="AS30" s="72"/>
      <c r="AT30" s="72"/>
      <c r="AU30" s="72"/>
      <c r="AV30" s="72"/>
      <c r="AW30" s="72"/>
      <c r="AX30" s="72"/>
      <c r="AY30" s="72"/>
      <c r="AZ30" s="72"/>
      <c r="BA30" s="72"/>
      <c r="BB30" s="72"/>
      <c r="BC30" s="72"/>
      <c r="BD30" s="72"/>
      <c r="BE30" s="101"/>
      <c r="BF30" s="100"/>
      <c r="BG30" s="326" t="s">
        <v>376</v>
      </c>
      <c r="BH30" s="72"/>
      <c r="BI30" s="72"/>
      <c r="BJ30" s="72"/>
      <c r="BK30" s="72"/>
      <c r="BL30" s="72"/>
      <c r="BM30" s="72"/>
      <c r="BN30" s="72"/>
      <c r="BO30" s="72"/>
      <c r="BP30" s="72"/>
      <c r="BQ30" s="72"/>
      <c r="BR30" s="72"/>
      <c r="BS30" s="72"/>
      <c r="BT30" s="72"/>
      <c r="BU30" s="72"/>
      <c r="BV30" s="72"/>
      <c r="BW30" s="72"/>
      <c r="BX30" s="101"/>
      <c r="BY30" s="100"/>
      <c r="BZ30" s="326" t="s">
        <v>376</v>
      </c>
      <c r="CA30" s="72"/>
      <c r="CB30" s="72"/>
      <c r="CC30" s="72"/>
      <c r="CD30" s="72"/>
      <c r="CE30" s="72"/>
      <c r="CF30" s="72"/>
      <c r="CG30" s="72"/>
      <c r="CH30" s="72"/>
      <c r="CI30" s="72"/>
      <c r="CJ30" s="72"/>
      <c r="CK30" s="72"/>
      <c r="CL30" s="72"/>
      <c r="CM30" s="72"/>
      <c r="CN30" s="72"/>
      <c r="CO30" s="72"/>
      <c r="CP30" s="72"/>
      <c r="CQ30" s="101"/>
    </row>
    <row r="31" spans="1:95">
      <c r="A31" s="100"/>
      <c r="B31" s="72"/>
      <c r="C31" s="72"/>
      <c r="D31" s="72"/>
      <c r="E31" s="72"/>
      <c r="F31" s="72"/>
      <c r="G31" s="72"/>
      <c r="H31" s="72"/>
      <c r="I31" s="72"/>
      <c r="J31" s="72"/>
      <c r="K31" s="72"/>
      <c r="L31" s="72"/>
      <c r="M31" s="72"/>
      <c r="N31" s="72"/>
      <c r="O31" s="72"/>
      <c r="P31" s="72"/>
      <c r="Q31" s="72"/>
      <c r="R31" s="72"/>
      <c r="S31" s="101"/>
      <c r="T31" s="100"/>
      <c r="U31" s="72"/>
      <c r="V31" s="72"/>
      <c r="W31" s="72"/>
      <c r="X31" s="72"/>
      <c r="Y31" s="72"/>
      <c r="Z31" s="72"/>
      <c r="AA31" s="72"/>
      <c r="AB31" s="72"/>
      <c r="AC31" s="72"/>
      <c r="AD31" s="72"/>
      <c r="AE31" s="72"/>
      <c r="AF31" s="72"/>
      <c r="AG31" s="72"/>
      <c r="AH31" s="72"/>
      <c r="AI31" s="72"/>
      <c r="AJ31" s="72"/>
      <c r="AK31" s="72"/>
      <c r="AL31" s="101"/>
      <c r="AM31" s="100"/>
      <c r="AN31" s="72"/>
      <c r="AO31" s="72"/>
      <c r="AP31" s="72"/>
      <c r="AQ31" s="72"/>
      <c r="AR31" s="72"/>
      <c r="AS31" s="72"/>
      <c r="AT31" s="72"/>
      <c r="AU31" s="72"/>
      <c r="AV31" s="72"/>
      <c r="AW31" s="72"/>
      <c r="AX31" s="72"/>
      <c r="AY31" s="72"/>
      <c r="AZ31" s="72"/>
      <c r="BA31" s="72"/>
      <c r="BB31" s="72"/>
      <c r="BC31" s="72"/>
      <c r="BD31" s="72"/>
      <c r="BE31" s="101"/>
      <c r="BF31" s="100"/>
      <c r="BG31" s="72"/>
      <c r="BH31" s="72"/>
      <c r="BI31" s="72"/>
      <c r="BJ31" s="72"/>
      <c r="BK31" s="72"/>
      <c r="BL31" s="72"/>
      <c r="BM31" s="72"/>
      <c r="BN31" s="72"/>
      <c r="BO31" s="72"/>
      <c r="BP31" s="72"/>
      <c r="BQ31" s="72"/>
      <c r="BR31" s="72"/>
      <c r="BS31" s="72"/>
      <c r="BT31" s="72"/>
      <c r="BU31" s="72"/>
      <c r="BV31" s="72"/>
      <c r="BW31" s="72"/>
      <c r="BX31" s="101"/>
      <c r="BY31" s="100"/>
      <c r="BZ31" s="72"/>
      <c r="CA31" s="72"/>
      <c r="CB31" s="72"/>
      <c r="CC31" s="72"/>
      <c r="CD31" s="72"/>
      <c r="CE31" s="72"/>
      <c r="CF31" s="72"/>
      <c r="CG31" s="72"/>
      <c r="CH31" s="72"/>
      <c r="CI31" s="72"/>
      <c r="CJ31" s="72"/>
      <c r="CK31" s="72"/>
      <c r="CL31" s="72"/>
      <c r="CM31" s="72"/>
      <c r="CN31" s="72"/>
      <c r="CO31" s="72"/>
      <c r="CP31" s="72"/>
      <c r="CQ31" s="101"/>
    </row>
    <row r="32" spans="1:95">
      <c r="A32" s="100"/>
      <c r="B32" s="72"/>
      <c r="C32" s="72"/>
      <c r="D32" s="72"/>
      <c r="E32" s="72"/>
      <c r="F32" s="72"/>
      <c r="G32" s="327"/>
      <c r="H32" s="72"/>
      <c r="I32" s="72"/>
      <c r="J32" s="72"/>
      <c r="K32" s="72"/>
      <c r="L32" s="72"/>
      <c r="M32" s="72"/>
      <c r="N32" s="72"/>
      <c r="O32" s="72"/>
      <c r="P32" s="72"/>
      <c r="Q32" s="72"/>
      <c r="R32" s="72"/>
      <c r="S32" s="101"/>
      <c r="T32" s="100"/>
      <c r="U32" s="72"/>
      <c r="V32" s="72"/>
      <c r="W32" s="72"/>
      <c r="X32" s="72"/>
      <c r="Y32" s="72"/>
      <c r="Z32" s="327"/>
      <c r="AA32" s="72"/>
      <c r="AB32" s="72"/>
      <c r="AC32" s="72"/>
      <c r="AD32" s="72"/>
      <c r="AE32" s="72"/>
      <c r="AF32" s="72"/>
      <c r="AG32" s="72"/>
      <c r="AH32" s="72"/>
      <c r="AI32" s="72"/>
      <c r="AJ32" s="72"/>
      <c r="AK32" s="72"/>
      <c r="AL32" s="101"/>
      <c r="AM32" s="100"/>
      <c r="AN32" s="72"/>
      <c r="AO32" s="72"/>
      <c r="AP32" s="72"/>
      <c r="AQ32" s="72"/>
      <c r="AR32" s="72"/>
      <c r="AS32" s="327"/>
      <c r="AT32" s="72"/>
      <c r="AU32" s="72"/>
      <c r="AV32" s="72"/>
      <c r="AW32" s="72"/>
      <c r="AX32" s="72"/>
      <c r="AY32" s="72"/>
      <c r="AZ32" s="72"/>
      <c r="BA32" s="72"/>
      <c r="BB32" s="72"/>
      <c r="BC32" s="72"/>
      <c r="BD32" s="72"/>
      <c r="BE32" s="101"/>
      <c r="BF32" s="100"/>
      <c r="BG32" s="72"/>
      <c r="BH32" s="72"/>
      <c r="BI32" s="72"/>
      <c r="BJ32" s="72"/>
      <c r="BK32" s="72"/>
      <c r="BL32" s="327"/>
      <c r="BM32" s="72"/>
      <c r="BN32" s="72"/>
      <c r="BO32" s="72"/>
      <c r="BP32" s="72"/>
      <c r="BQ32" s="72"/>
      <c r="BR32" s="72"/>
      <c r="BS32" s="72"/>
      <c r="BT32" s="72"/>
      <c r="BU32" s="72"/>
      <c r="BV32" s="72"/>
      <c r="BW32" s="72"/>
      <c r="BX32" s="101"/>
      <c r="BY32" s="100"/>
      <c r="BZ32" s="72"/>
      <c r="CA32" s="72"/>
      <c r="CB32" s="72"/>
      <c r="CC32" s="72"/>
      <c r="CD32" s="72"/>
      <c r="CE32" s="327"/>
      <c r="CF32" s="72"/>
      <c r="CG32" s="72"/>
      <c r="CH32" s="72"/>
      <c r="CI32" s="72"/>
      <c r="CJ32" s="72"/>
      <c r="CK32" s="72"/>
      <c r="CL32" s="72"/>
      <c r="CM32" s="72"/>
      <c r="CN32" s="72"/>
      <c r="CO32" s="72"/>
      <c r="CP32" s="72"/>
      <c r="CQ32" s="101"/>
    </row>
    <row r="33" spans="1:95">
      <c r="A33" s="100"/>
      <c r="B33" s="72"/>
      <c r="C33" s="72"/>
      <c r="D33" s="327"/>
      <c r="E33" s="72"/>
      <c r="F33" s="72"/>
      <c r="G33" s="72"/>
      <c r="H33" s="72"/>
      <c r="I33" s="72"/>
      <c r="J33" s="72"/>
      <c r="K33" s="72"/>
      <c r="L33" s="72"/>
      <c r="M33" s="72"/>
      <c r="N33" s="72"/>
      <c r="O33" s="72"/>
      <c r="P33" s="72"/>
      <c r="Q33" s="72"/>
      <c r="R33" s="72"/>
      <c r="S33" s="101"/>
      <c r="T33" s="100"/>
      <c r="U33" s="72"/>
      <c r="V33" s="72"/>
      <c r="W33" s="327"/>
      <c r="X33" s="72"/>
      <c r="Y33" s="72"/>
      <c r="Z33" s="72"/>
      <c r="AA33" s="72"/>
      <c r="AB33" s="72"/>
      <c r="AC33" s="72"/>
      <c r="AD33" s="72"/>
      <c r="AE33" s="72"/>
      <c r="AF33" s="72"/>
      <c r="AG33" s="72"/>
      <c r="AH33" s="72"/>
      <c r="AI33" s="72"/>
      <c r="AJ33" s="72"/>
      <c r="AK33" s="72"/>
      <c r="AL33" s="101"/>
      <c r="AM33" s="100"/>
      <c r="AN33" s="72"/>
      <c r="AO33" s="72"/>
      <c r="AP33" s="327"/>
      <c r="AQ33" s="72"/>
      <c r="AR33" s="72"/>
      <c r="AS33" s="72"/>
      <c r="AT33" s="72"/>
      <c r="AU33" s="72"/>
      <c r="AV33" s="72"/>
      <c r="AW33" s="72"/>
      <c r="AX33" s="72"/>
      <c r="AY33" s="72"/>
      <c r="AZ33" s="72"/>
      <c r="BA33" s="72"/>
      <c r="BB33" s="72"/>
      <c r="BC33" s="72"/>
      <c r="BD33" s="72"/>
      <c r="BE33" s="101"/>
      <c r="BF33" s="100"/>
      <c r="BG33" s="72"/>
      <c r="BH33" s="72"/>
      <c r="BI33" s="327"/>
      <c r="BJ33" s="72"/>
      <c r="BK33" s="72"/>
      <c r="BL33" s="72"/>
      <c r="BM33" s="72"/>
      <c r="BN33" s="72"/>
      <c r="BO33" s="72"/>
      <c r="BP33" s="72"/>
      <c r="BQ33" s="72"/>
      <c r="BR33" s="72"/>
      <c r="BS33" s="72"/>
      <c r="BT33" s="72"/>
      <c r="BU33" s="72"/>
      <c r="BV33" s="72"/>
      <c r="BW33" s="72"/>
      <c r="BX33" s="101"/>
      <c r="BY33" s="100"/>
      <c r="BZ33" s="72"/>
      <c r="CA33" s="72"/>
      <c r="CB33" s="72"/>
      <c r="CC33" s="72"/>
      <c r="CD33" s="72"/>
      <c r="CE33" s="72"/>
      <c r="CF33" s="72"/>
      <c r="CG33" s="72"/>
      <c r="CH33" s="72"/>
      <c r="CI33" s="72"/>
      <c r="CJ33" s="72"/>
      <c r="CK33" s="72"/>
      <c r="CL33" s="72"/>
      <c r="CM33" s="72"/>
      <c r="CN33" s="72"/>
      <c r="CO33" s="72"/>
      <c r="CP33" s="72"/>
      <c r="CQ33" s="101"/>
    </row>
    <row r="34" spans="1:95">
      <c r="A34" s="100"/>
      <c r="B34" s="72"/>
      <c r="C34" s="72"/>
      <c r="D34" s="72"/>
      <c r="E34" s="72"/>
      <c r="F34" s="72"/>
      <c r="G34" s="327"/>
      <c r="H34" s="327"/>
      <c r="I34" s="72"/>
      <c r="J34" s="72"/>
      <c r="K34" s="72"/>
      <c r="L34" s="72"/>
      <c r="M34" s="72"/>
      <c r="N34" s="72"/>
      <c r="O34" s="72"/>
      <c r="P34" s="72"/>
      <c r="Q34" s="72"/>
      <c r="R34" s="72"/>
      <c r="S34" s="101"/>
      <c r="T34" s="100"/>
      <c r="U34" s="72"/>
      <c r="V34" s="72"/>
      <c r="W34" s="72"/>
      <c r="X34" s="72"/>
      <c r="Y34" s="72"/>
      <c r="Z34" s="327"/>
      <c r="AA34" s="327"/>
      <c r="AB34" s="72"/>
      <c r="AC34" s="72"/>
      <c r="AD34" s="72"/>
      <c r="AE34" s="72"/>
      <c r="AF34" s="72"/>
      <c r="AG34" s="72"/>
      <c r="AH34" s="72"/>
      <c r="AI34" s="72"/>
      <c r="AJ34" s="72"/>
      <c r="AK34" s="72"/>
      <c r="AL34" s="101"/>
      <c r="AM34" s="100"/>
      <c r="AN34" s="72"/>
      <c r="AO34" s="72"/>
      <c r="AP34" s="72"/>
      <c r="AQ34" s="72"/>
      <c r="AR34" s="72"/>
      <c r="AS34" s="327"/>
      <c r="AT34" s="327"/>
      <c r="AU34" s="72"/>
      <c r="AV34" s="72"/>
      <c r="AW34" s="72"/>
      <c r="AX34" s="72"/>
      <c r="AY34" s="72"/>
      <c r="AZ34" s="72"/>
      <c r="BA34" s="72"/>
      <c r="BB34" s="72"/>
      <c r="BC34" s="72"/>
      <c r="BD34" s="72"/>
      <c r="BE34" s="101"/>
      <c r="BF34" s="100"/>
      <c r="BG34" s="72"/>
      <c r="BH34" s="72"/>
      <c r="BI34" s="72"/>
      <c r="BJ34" s="72"/>
      <c r="BK34" s="72"/>
      <c r="BL34" s="327"/>
      <c r="BM34" s="327"/>
      <c r="BN34" s="72"/>
      <c r="BO34" s="72"/>
      <c r="BP34" s="72"/>
      <c r="BQ34" s="72"/>
      <c r="BR34" s="72"/>
      <c r="BS34" s="72"/>
      <c r="BT34" s="72"/>
      <c r="BU34" s="72"/>
      <c r="BV34" s="72"/>
      <c r="BW34" s="72"/>
      <c r="BX34" s="101"/>
      <c r="BY34" s="100"/>
      <c r="BZ34" s="72"/>
      <c r="CA34" s="72"/>
      <c r="CB34" s="72"/>
      <c r="CC34" s="72"/>
      <c r="CD34" s="72"/>
      <c r="CE34" s="327"/>
      <c r="CF34" s="72"/>
      <c r="CG34" s="72"/>
      <c r="CH34" s="72"/>
      <c r="CI34" s="72"/>
      <c r="CJ34" s="72"/>
      <c r="CK34" s="72"/>
      <c r="CL34" s="72"/>
      <c r="CM34" s="72"/>
      <c r="CN34" s="72"/>
      <c r="CO34" s="72"/>
      <c r="CP34" s="72"/>
      <c r="CQ34" s="101"/>
    </row>
    <row r="35" spans="1:95">
      <c r="A35" s="100"/>
      <c r="B35" s="72"/>
      <c r="C35" s="72"/>
      <c r="D35" s="72"/>
      <c r="E35" s="72"/>
      <c r="F35" s="72"/>
      <c r="G35" s="72"/>
      <c r="H35" s="72"/>
      <c r="I35" s="72"/>
      <c r="J35" s="72"/>
      <c r="K35" s="72"/>
      <c r="L35" s="72"/>
      <c r="M35" s="72"/>
      <c r="N35" s="72"/>
      <c r="O35" s="72"/>
      <c r="P35" s="72"/>
      <c r="Q35" s="72"/>
      <c r="R35" s="72"/>
      <c r="S35" s="101"/>
      <c r="T35" s="100"/>
      <c r="U35" s="72"/>
      <c r="V35" s="72"/>
      <c r="W35" s="72"/>
      <c r="X35" s="72"/>
      <c r="Y35" s="72"/>
      <c r="Z35" s="72"/>
      <c r="AA35" s="72"/>
      <c r="AB35" s="72"/>
      <c r="AC35" s="72"/>
      <c r="AD35" s="72"/>
      <c r="AE35" s="72"/>
      <c r="AF35" s="72"/>
      <c r="AG35" s="72"/>
      <c r="AH35" s="72"/>
      <c r="AI35" s="72"/>
      <c r="AJ35" s="72"/>
      <c r="AK35" s="72"/>
      <c r="AL35" s="101"/>
      <c r="AM35" s="100"/>
      <c r="AN35" s="72"/>
      <c r="AO35" s="72"/>
      <c r="AP35" s="72"/>
      <c r="AQ35" s="72"/>
      <c r="AR35" s="72"/>
      <c r="AS35" s="72"/>
      <c r="AT35" s="72"/>
      <c r="AU35" s="72"/>
      <c r="AV35" s="72"/>
      <c r="AW35" s="72"/>
      <c r="AX35" s="72"/>
      <c r="AY35" s="72"/>
      <c r="AZ35" s="72"/>
      <c r="BA35" s="72"/>
      <c r="BB35" s="72"/>
      <c r="BC35" s="72"/>
      <c r="BD35" s="72"/>
      <c r="BE35" s="101"/>
      <c r="BF35" s="100"/>
      <c r="BG35" s="72"/>
      <c r="BH35" s="72"/>
      <c r="BI35" s="72"/>
      <c r="BJ35" s="72"/>
      <c r="BK35" s="72"/>
      <c r="BL35" s="72"/>
      <c r="BM35" s="72"/>
      <c r="BN35" s="72"/>
      <c r="BO35" s="72"/>
      <c r="BP35" s="72"/>
      <c r="BQ35" s="72"/>
      <c r="BR35" s="72"/>
      <c r="BS35" s="72"/>
      <c r="BT35" s="72"/>
      <c r="BU35" s="72"/>
      <c r="BV35" s="72"/>
      <c r="BW35" s="72"/>
      <c r="BX35" s="101"/>
      <c r="BY35" s="100"/>
      <c r="BZ35" s="72"/>
      <c r="CA35" s="72"/>
      <c r="CB35" s="72"/>
      <c r="CC35" s="72"/>
      <c r="CD35" s="72"/>
      <c r="CE35" s="72"/>
      <c r="CF35" s="72"/>
      <c r="CG35" s="72"/>
      <c r="CH35" s="72"/>
      <c r="CI35" s="72"/>
      <c r="CJ35" s="72"/>
      <c r="CK35" s="72"/>
      <c r="CL35" s="72"/>
      <c r="CM35" s="72"/>
      <c r="CN35" s="72"/>
      <c r="CO35" s="72"/>
      <c r="CP35" s="72"/>
      <c r="CQ35" s="101"/>
    </row>
    <row r="36" spans="1:95">
      <c r="A36" s="100"/>
      <c r="B36" s="72"/>
      <c r="C36" s="72"/>
      <c r="D36" s="72"/>
      <c r="E36" s="72"/>
      <c r="F36" s="72"/>
      <c r="G36" s="72"/>
      <c r="H36" s="72"/>
      <c r="I36" s="72"/>
      <c r="J36" s="72"/>
      <c r="K36" s="72"/>
      <c r="L36" s="72"/>
      <c r="M36" s="72"/>
      <c r="N36" s="72"/>
      <c r="O36" s="72"/>
      <c r="P36" s="72"/>
      <c r="Q36" s="72"/>
      <c r="R36" s="72"/>
      <c r="S36" s="101"/>
      <c r="T36" s="100"/>
      <c r="U36" s="72"/>
      <c r="V36" s="72"/>
      <c r="W36" s="72"/>
      <c r="X36" s="72"/>
      <c r="Y36" s="72"/>
      <c r="Z36" s="72"/>
      <c r="AA36" s="72"/>
      <c r="AB36" s="72"/>
      <c r="AC36" s="72"/>
      <c r="AD36" s="72"/>
      <c r="AE36" s="72"/>
      <c r="AF36" s="72"/>
      <c r="AG36" s="72"/>
      <c r="AH36" s="72"/>
      <c r="AI36" s="72"/>
      <c r="AJ36" s="72"/>
      <c r="AK36" s="72"/>
      <c r="AL36" s="101"/>
      <c r="AM36" s="100"/>
      <c r="AN36" s="72"/>
      <c r="AO36" s="72"/>
      <c r="AP36" s="72"/>
      <c r="AQ36" s="72"/>
      <c r="AR36" s="72"/>
      <c r="AS36" s="72"/>
      <c r="AT36" s="72"/>
      <c r="AU36" s="72"/>
      <c r="AV36" s="72"/>
      <c r="AW36" s="72"/>
      <c r="AX36" s="72"/>
      <c r="AY36" s="72"/>
      <c r="AZ36" s="72"/>
      <c r="BA36" s="72"/>
      <c r="BB36" s="72"/>
      <c r="BC36" s="72"/>
      <c r="BD36" s="72"/>
      <c r="BE36" s="101"/>
      <c r="BF36" s="100"/>
      <c r="BG36" s="72"/>
      <c r="BH36" s="72"/>
      <c r="BI36" s="72"/>
      <c r="BJ36" s="72"/>
      <c r="BK36" s="72"/>
      <c r="BL36" s="72"/>
      <c r="BM36" s="72"/>
      <c r="BN36" s="72"/>
      <c r="BO36" s="72"/>
      <c r="BP36" s="72"/>
      <c r="BQ36" s="72"/>
      <c r="BR36" s="72"/>
      <c r="BS36" s="72"/>
      <c r="BT36" s="72"/>
      <c r="BU36" s="72"/>
      <c r="BV36" s="72"/>
      <c r="BW36" s="72"/>
      <c r="BX36" s="101"/>
      <c r="BY36" s="100"/>
      <c r="BZ36" s="72"/>
      <c r="CA36" s="72"/>
      <c r="CB36" s="72"/>
      <c r="CC36" s="72"/>
      <c r="CD36" s="72"/>
      <c r="CE36" s="72"/>
      <c r="CF36" s="72"/>
      <c r="CG36" s="72"/>
      <c r="CH36" s="72"/>
      <c r="CI36" s="72"/>
      <c r="CJ36" s="72"/>
      <c r="CK36" s="72"/>
      <c r="CL36" s="72"/>
      <c r="CM36" s="72"/>
      <c r="CN36" s="72"/>
      <c r="CO36" s="72"/>
      <c r="CP36" s="72"/>
      <c r="CQ36" s="101"/>
    </row>
    <row r="37" spans="1:95">
      <c r="A37" s="100"/>
      <c r="B37" s="72"/>
      <c r="C37" s="72"/>
      <c r="D37" s="72"/>
      <c r="E37" s="72"/>
      <c r="F37" s="72"/>
      <c r="G37" s="72"/>
      <c r="H37" s="72"/>
      <c r="I37" s="72"/>
      <c r="J37" s="72"/>
      <c r="K37" s="72"/>
      <c r="L37" s="72"/>
      <c r="M37" s="72"/>
      <c r="N37" s="72"/>
      <c r="O37" s="72"/>
      <c r="P37" s="72"/>
      <c r="Q37" s="72"/>
      <c r="R37" s="72"/>
      <c r="S37" s="101"/>
      <c r="T37" s="100"/>
      <c r="U37" s="72"/>
      <c r="V37" s="72"/>
      <c r="W37" s="72"/>
      <c r="X37" s="72"/>
      <c r="Y37" s="72"/>
      <c r="Z37" s="72"/>
      <c r="AA37" s="72"/>
      <c r="AB37" s="72"/>
      <c r="AC37" s="72"/>
      <c r="AD37" s="72"/>
      <c r="AE37" s="72"/>
      <c r="AF37" s="72"/>
      <c r="AG37" s="72"/>
      <c r="AH37" s="72"/>
      <c r="AI37" s="72"/>
      <c r="AJ37" s="72"/>
      <c r="AK37" s="72"/>
      <c r="AL37" s="101"/>
      <c r="AM37" s="100"/>
      <c r="AN37" s="72"/>
      <c r="AO37" s="72"/>
      <c r="AP37" s="72"/>
      <c r="AQ37" s="72"/>
      <c r="AR37" s="72"/>
      <c r="AS37" s="72"/>
      <c r="AT37" s="72"/>
      <c r="AU37" s="72"/>
      <c r="AV37" s="72"/>
      <c r="AW37" s="72"/>
      <c r="AX37" s="72"/>
      <c r="AY37" s="72"/>
      <c r="AZ37" s="72"/>
      <c r="BA37" s="72"/>
      <c r="BB37" s="72"/>
      <c r="BC37" s="72"/>
      <c r="BD37" s="72"/>
      <c r="BE37" s="101"/>
      <c r="BF37" s="100"/>
      <c r="BG37" s="72"/>
      <c r="BH37" s="72"/>
      <c r="BI37" s="72"/>
      <c r="BJ37" s="72"/>
      <c r="BK37" s="72"/>
      <c r="BL37" s="72"/>
      <c r="BM37" s="72"/>
      <c r="BN37" s="72"/>
      <c r="BO37" s="72"/>
      <c r="BP37" s="72"/>
      <c r="BQ37" s="72"/>
      <c r="BR37" s="72"/>
      <c r="BS37" s="72"/>
      <c r="BT37" s="72"/>
      <c r="BU37" s="72"/>
      <c r="BV37" s="72"/>
      <c r="BW37" s="72"/>
      <c r="BX37" s="101"/>
      <c r="BY37" s="100"/>
      <c r="BZ37" s="72"/>
      <c r="CA37" s="72"/>
      <c r="CB37" s="72"/>
      <c r="CC37" s="72"/>
      <c r="CD37" s="72"/>
      <c r="CE37" s="72"/>
      <c r="CF37" s="72"/>
      <c r="CG37" s="72"/>
      <c r="CH37" s="72"/>
      <c r="CI37" s="72"/>
      <c r="CJ37" s="72"/>
      <c r="CK37" s="72"/>
      <c r="CL37" s="72"/>
      <c r="CM37" s="72"/>
      <c r="CN37" s="72"/>
      <c r="CO37" s="72"/>
      <c r="CP37" s="72"/>
      <c r="CQ37" s="101"/>
    </row>
    <row r="38" spans="1:95">
      <c r="A38" s="100"/>
      <c r="B38" s="72"/>
      <c r="C38" s="72"/>
      <c r="D38" s="72"/>
      <c r="E38" s="72"/>
      <c r="F38" s="72"/>
      <c r="G38" s="72"/>
      <c r="H38" s="72"/>
      <c r="I38" s="72"/>
      <c r="J38" s="72"/>
      <c r="K38" s="72"/>
      <c r="L38" s="72"/>
      <c r="M38" s="72"/>
      <c r="N38" s="72"/>
      <c r="O38" s="72"/>
      <c r="P38" s="72"/>
      <c r="Q38" s="72"/>
      <c r="R38" s="72"/>
      <c r="S38" s="101"/>
      <c r="T38" s="100"/>
      <c r="U38" s="72"/>
      <c r="V38" s="72"/>
      <c r="W38" s="72"/>
      <c r="X38" s="72"/>
      <c r="Y38" s="72"/>
      <c r="Z38" s="72"/>
      <c r="AA38" s="72"/>
      <c r="AB38" s="72"/>
      <c r="AC38" s="72"/>
      <c r="AD38" s="72"/>
      <c r="AE38" s="72"/>
      <c r="AF38" s="72"/>
      <c r="AG38" s="72"/>
      <c r="AH38" s="72"/>
      <c r="AI38" s="72"/>
      <c r="AJ38" s="72"/>
      <c r="AK38" s="72"/>
      <c r="AL38" s="101"/>
      <c r="AM38" s="100"/>
      <c r="AN38" s="72"/>
      <c r="AO38" s="72"/>
      <c r="AP38" s="72"/>
      <c r="AQ38" s="72"/>
      <c r="AR38" s="72"/>
      <c r="AS38" s="72"/>
      <c r="AT38" s="72"/>
      <c r="AU38" s="72"/>
      <c r="AV38" s="72"/>
      <c r="AW38" s="72"/>
      <c r="AX38" s="72"/>
      <c r="AY38" s="72"/>
      <c r="AZ38" s="72"/>
      <c r="BA38" s="72"/>
      <c r="BB38" s="72"/>
      <c r="BC38" s="72"/>
      <c r="BD38" s="72"/>
      <c r="BE38" s="101"/>
      <c r="BF38" s="100"/>
      <c r="BG38" s="72"/>
      <c r="BH38" s="72"/>
      <c r="BI38" s="72"/>
      <c r="BJ38" s="72"/>
      <c r="BK38" s="72"/>
      <c r="BL38" s="72"/>
      <c r="BM38" s="72"/>
      <c r="BN38" s="72"/>
      <c r="BO38" s="72"/>
      <c r="BP38" s="72"/>
      <c r="BQ38" s="72"/>
      <c r="BR38" s="72"/>
      <c r="BS38" s="72"/>
      <c r="BT38" s="72"/>
      <c r="BU38" s="72"/>
      <c r="BV38" s="72"/>
      <c r="BW38" s="72"/>
      <c r="BX38" s="101"/>
      <c r="BY38" s="100"/>
      <c r="BZ38" s="72"/>
      <c r="CA38" s="72"/>
      <c r="CB38" s="72"/>
      <c r="CC38" s="72"/>
      <c r="CD38" s="72"/>
      <c r="CE38" s="72"/>
      <c r="CF38" s="72"/>
      <c r="CG38" s="72"/>
      <c r="CH38" s="72"/>
      <c r="CI38" s="72"/>
      <c r="CJ38" s="72"/>
      <c r="CK38" s="72"/>
      <c r="CL38" s="72"/>
      <c r="CM38" s="72"/>
      <c r="CN38" s="72"/>
      <c r="CO38" s="72"/>
      <c r="CP38" s="72"/>
      <c r="CQ38" s="101"/>
    </row>
    <row r="39" spans="1:95">
      <c r="A39" s="100"/>
      <c r="B39" s="72"/>
      <c r="C39" s="72"/>
      <c r="D39" s="72"/>
      <c r="E39" s="72"/>
      <c r="F39" s="72"/>
      <c r="G39" s="72"/>
      <c r="H39" s="72"/>
      <c r="I39" s="72"/>
      <c r="J39" s="72"/>
      <c r="K39" s="72"/>
      <c r="L39" s="72"/>
      <c r="M39" s="72"/>
      <c r="N39" s="72"/>
      <c r="O39" s="72"/>
      <c r="P39" s="72"/>
      <c r="Q39" s="72"/>
      <c r="R39" s="72"/>
      <c r="S39" s="101"/>
      <c r="T39" s="100"/>
      <c r="U39" s="72"/>
      <c r="V39" s="72"/>
      <c r="W39" s="72"/>
      <c r="X39" s="72"/>
      <c r="Y39" s="72"/>
      <c r="Z39" s="72"/>
      <c r="AA39" s="72"/>
      <c r="AB39" s="72"/>
      <c r="AC39" s="72"/>
      <c r="AD39" s="72"/>
      <c r="AE39" s="72"/>
      <c r="AF39" s="72"/>
      <c r="AG39" s="72"/>
      <c r="AH39" s="72"/>
      <c r="AI39" s="72"/>
      <c r="AJ39" s="72"/>
      <c r="AK39" s="72"/>
      <c r="AL39" s="101"/>
      <c r="AM39" s="100"/>
      <c r="AN39" s="72"/>
      <c r="AO39" s="72"/>
      <c r="AP39" s="72"/>
      <c r="AQ39" s="72"/>
      <c r="AR39" s="72"/>
      <c r="AS39" s="72"/>
      <c r="AT39" s="72"/>
      <c r="AU39" s="72"/>
      <c r="AV39" s="72"/>
      <c r="AW39" s="72"/>
      <c r="AX39" s="72"/>
      <c r="AY39" s="72"/>
      <c r="AZ39" s="72"/>
      <c r="BA39" s="72"/>
      <c r="BB39" s="72"/>
      <c r="BC39" s="72"/>
      <c r="BD39" s="72"/>
      <c r="BE39" s="101"/>
      <c r="BF39" s="100"/>
      <c r="BG39" s="72"/>
      <c r="BH39" s="72"/>
      <c r="BI39" s="72"/>
      <c r="BJ39" s="72"/>
      <c r="BK39" s="72"/>
      <c r="BL39" s="72"/>
      <c r="BM39" s="72"/>
      <c r="BN39" s="72"/>
      <c r="BO39" s="72"/>
      <c r="BP39" s="72"/>
      <c r="BQ39" s="72"/>
      <c r="BR39" s="72"/>
      <c r="BS39" s="72"/>
      <c r="BT39" s="72"/>
      <c r="BU39" s="72"/>
      <c r="BV39" s="72"/>
      <c r="BW39" s="72"/>
      <c r="BX39" s="101"/>
      <c r="BY39" s="100"/>
      <c r="BZ39" s="72"/>
      <c r="CA39" s="72"/>
      <c r="CB39" s="72"/>
      <c r="CC39" s="72"/>
      <c r="CD39" s="72"/>
      <c r="CE39" s="72"/>
      <c r="CF39" s="72"/>
      <c r="CG39" s="72"/>
      <c r="CH39" s="72"/>
      <c r="CI39" s="72"/>
      <c r="CJ39" s="72"/>
      <c r="CK39" s="72"/>
      <c r="CL39" s="72"/>
      <c r="CM39" s="72"/>
      <c r="CN39" s="72"/>
      <c r="CO39" s="72"/>
      <c r="CP39" s="72"/>
      <c r="CQ39" s="101"/>
    </row>
    <row r="40" spans="1:95">
      <c r="A40" s="100"/>
      <c r="B40" s="72"/>
      <c r="C40" s="72"/>
      <c r="D40" s="72"/>
      <c r="E40" s="72"/>
      <c r="F40" s="72"/>
      <c r="G40" s="72"/>
      <c r="H40" s="72"/>
      <c r="I40" s="72"/>
      <c r="J40" s="72"/>
      <c r="K40" s="72"/>
      <c r="L40" s="72"/>
      <c r="M40" s="72"/>
      <c r="N40" s="72"/>
      <c r="O40" s="72"/>
      <c r="P40" s="72"/>
      <c r="Q40" s="72"/>
      <c r="R40" s="72"/>
      <c r="S40" s="101"/>
      <c r="T40" s="100"/>
      <c r="U40" s="72"/>
      <c r="V40" s="72"/>
      <c r="W40" s="72"/>
      <c r="X40" s="72"/>
      <c r="Y40" s="72"/>
      <c r="Z40" s="72"/>
      <c r="AA40" s="72"/>
      <c r="AB40" s="72"/>
      <c r="AC40" s="72"/>
      <c r="AD40" s="72"/>
      <c r="AE40" s="72"/>
      <c r="AF40" s="72"/>
      <c r="AG40" s="72"/>
      <c r="AH40" s="72"/>
      <c r="AI40" s="72"/>
      <c r="AJ40" s="72"/>
      <c r="AK40" s="72"/>
      <c r="AL40" s="101"/>
      <c r="AM40" s="100"/>
      <c r="AN40" s="72"/>
      <c r="AO40" s="72"/>
      <c r="AP40" s="72"/>
      <c r="AQ40" s="72"/>
      <c r="AR40" s="72"/>
      <c r="AS40" s="72"/>
      <c r="AT40" s="72"/>
      <c r="AU40" s="72"/>
      <c r="AV40" s="72"/>
      <c r="AW40" s="72"/>
      <c r="AX40" s="72"/>
      <c r="AY40" s="72"/>
      <c r="AZ40" s="72"/>
      <c r="BA40" s="72"/>
      <c r="BB40" s="72"/>
      <c r="BC40" s="72"/>
      <c r="BD40" s="72"/>
      <c r="BE40" s="101"/>
      <c r="BF40" s="100"/>
      <c r="BG40" s="72"/>
      <c r="BH40" s="72"/>
      <c r="BI40" s="72"/>
      <c r="BJ40" s="72"/>
      <c r="BK40" s="72"/>
      <c r="BL40" s="72"/>
      <c r="BM40" s="72"/>
      <c r="BN40" s="72"/>
      <c r="BO40" s="72"/>
      <c r="BP40" s="72"/>
      <c r="BQ40" s="72"/>
      <c r="BR40" s="72"/>
      <c r="BS40" s="72"/>
      <c r="BT40" s="72"/>
      <c r="BU40" s="72"/>
      <c r="BV40" s="72"/>
      <c r="BW40" s="72"/>
      <c r="BX40" s="101"/>
      <c r="BY40" s="100"/>
      <c r="BZ40" s="72"/>
      <c r="CA40" s="72"/>
      <c r="CB40" s="72"/>
      <c r="CC40" s="72"/>
      <c r="CD40" s="72"/>
      <c r="CE40" s="72"/>
      <c r="CF40" s="72"/>
      <c r="CG40" s="72"/>
      <c r="CH40" s="72"/>
      <c r="CI40" s="72"/>
      <c r="CJ40" s="72"/>
      <c r="CK40" s="72"/>
      <c r="CL40" s="72"/>
      <c r="CM40" s="72"/>
      <c r="CN40" s="72"/>
      <c r="CO40" s="72"/>
      <c r="CP40" s="72"/>
      <c r="CQ40" s="101"/>
    </row>
    <row r="41" spans="1:95">
      <c r="A41" s="100"/>
      <c r="B41" s="72"/>
      <c r="C41" s="72"/>
      <c r="D41" s="72"/>
      <c r="E41" s="72"/>
      <c r="F41" s="72"/>
      <c r="G41" s="72"/>
      <c r="H41" s="72"/>
      <c r="I41" s="72"/>
      <c r="J41" s="72"/>
      <c r="K41" s="72"/>
      <c r="L41" s="72"/>
      <c r="M41" s="72"/>
      <c r="N41" s="72"/>
      <c r="O41" s="72"/>
      <c r="P41" s="72"/>
      <c r="Q41" s="72"/>
      <c r="R41" s="72"/>
      <c r="S41" s="101"/>
      <c r="T41" s="100"/>
      <c r="U41" s="72"/>
      <c r="V41" s="72"/>
      <c r="W41" s="72"/>
      <c r="X41" s="72"/>
      <c r="Y41" s="72"/>
      <c r="Z41" s="72"/>
      <c r="AA41" s="72"/>
      <c r="AB41" s="72"/>
      <c r="AC41" s="72"/>
      <c r="AD41" s="72"/>
      <c r="AE41" s="72"/>
      <c r="AF41" s="72"/>
      <c r="AG41" s="72"/>
      <c r="AH41" s="72"/>
      <c r="AI41" s="72"/>
      <c r="AJ41" s="72"/>
      <c r="AK41" s="72"/>
      <c r="AL41" s="101"/>
      <c r="AM41" s="100"/>
      <c r="AN41" s="72"/>
      <c r="AO41" s="72"/>
      <c r="AP41" s="72"/>
      <c r="AQ41" s="72"/>
      <c r="AR41" s="72"/>
      <c r="AS41" s="72"/>
      <c r="AT41" s="72"/>
      <c r="AU41" s="72"/>
      <c r="AV41" s="72"/>
      <c r="AW41" s="72"/>
      <c r="AX41" s="72"/>
      <c r="AY41" s="72"/>
      <c r="AZ41" s="72"/>
      <c r="BA41" s="72"/>
      <c r="BB41" s="72"/>
      <c r="BC41" s="72"/>
      <c r="BD41" s="72"/>
      <c r="BE41" s="101"/>
      <c r="BF41" s="100"/>
      <c r="BG41" s="72"/>
      <c r="BH41" s="72"/>
      <c r="BI41" s="72"/>
      <c r="BJ41" s="72"/>
      <c r="BK41" s="72"/>
      <c r="BL41" s="72"/>
      <c r="BM41" s="72"/>
      <c r="BN41" s="72"/>
      <c r="BO41" s="72"/>
      <c r="BP41" s="72"/>
      <c r="BQ41" s="72"/>
      <c r="BR41" s="72"/>
      <c r="BS41" s="72"/>
      <c r="BT41" s="72"/>
      <c r="BU41" s="72"/>
      <c r="BV41" s="72"/>
      <c r="BW41" s="72"/>
      <c r="BX41" s="101"/>
      <c r="BY41" s="100"/>
      <c r="BZ41" s="72"/>
      <c r="CA41" s="72"/>
      <c r="CB41" s="72"/>
      <c r="CC41" s="72"/>
      <c r="CD41" s="72"/>
      <c r="CE41" s="72"/>
      <c r="CF41" s="72"/>
      <c r="CG41" s="72"/>
      <c r="CH41" s="72"/>
      <c r="CI41" s="72"/>
      <c r="CJ41" s="72"/>
      <c r="CK41" s="72"/>
      <c r="CL41" s="72"/>
      <c r="CM41" s="72"/>
      <c r="CN41" s="72"/>
      <c r="CO41" s="72"/>
      <c r="CP41" s="72"/>
      <c r="CQ41" s="101"/>
    </row>
    <row r="42" spans="1:95">
      <c r="A42" s="107"/>
      <c r="B42" s="108"/>
      <c r="C42" s="108"/>
      <c r="D42" s="108"/>
      <c r="E42" s="108"/>
      <c r="F42" s="108"/>
      <c r="G42" s="108"/>
      <c r="H42" s="108"/>
      <c r="I42" s="108"/>
      <c r="J42" s="108"/>
      <c r="K42" s="108"/>
      <c r="L42" s="108"/>
      <c r="M42" s="108"/>
      <c r="N42" s="108"/>
      <c r="O42" s="108"/>
      <c r="P42" s="108"/>
      <c r="Q42" s="108"/>
      <c r="R42" s="108"/>
      <c r="S42" s="180"/>
      <c r="T42" s="107"/>
      <c r="U42" s="108"/>
      <c r="V42" s="108"/>
      <c r="W42" s="108"/>
      <c r="X42" s="108"/>
      <c r="Y42" s="108"/>
      <c r="Z42" s="108"/>
      <c r="AA42" s="108"/>
      <c r="AB42" s="108"/>
      <c r="AC42" s="108"/>
      <c r="AD42" s="108"/>
      <c r="AE42" s="108"/>
      <c r="AF42" s="108"/>
      <c r="AG42" s="108"/>
      <c r="AH42" s="108"/>
      <c r="AI42" s="108"/>
      <c r="AJ42" s="108"/>
      <c r="AK42" s="108"/>
      <c r="AL42" s="180"/>
      <c r="AM42" s="107"/>
      <c r="AN42" s="108"/>
      <c r="AO42" s="108"/>
      <c r="AP42" s="108"/>
      <c r="AQ42" s="108"/>
      <c r="AR42" s="108"/>
      <c r="AS42" s="108"/>
      <c r="AT42" s="108"/>
      <c r="AU42" s="108"/>
      <c r="AV42" s="108"/>
      <c r="AW42" s="108"/>
      <c r="AX42" s="108"/>
      <c r="AY42" s="108"/>
      <c r="AZ42" s="108"/>
      <c r="BA42" s="108"/>
      <c r="BB42" s="108"/>
      <c r="BC42" s="108"/>
      <c r="BD42" s="108"/>
      <c r="BE42" s="180"/>
      <c r="BF42" s="107"/>
      <c r="BG42" s="108"/>
      <c r="BH42" s="108"/>
      <c r="BI42" s="108"/>
      <c r="BJ42" s="108"/>
      <c r="BK42" s="108"/>
      <c r="BL42" s="108"/>
      <c r="BM42" s="108"/>
      <c r="BN42" s="108"/>
      <c r="BO42" s="108"/>
      <c r="BP42" s="108"/>
      <c r="BQ42" s="108"/>
      <c r="BR42" s="108"/>
      <c r="BS42" s="108"/>
      <c r="BT42" s="108"/>
      <c r="BU42" s="108"/>
      <c r="BV42" s="108"/>
      <c r="BW42" s="108"/>
      <c r="BX42" s="180"/>
      <c r="BY42" s="107"/>
      <c r="BZ42" s="108"/>
      <c r="CA42" s="108"/>
      <c r="CB42" s="108"/>
      <c r="CC42" s="108"/>
      <c r="CD42" s="108"/>
      <c r="CE42" s="108"/>
      <c r="CF42" s="108"/>
      <c r="CG42" s="108"/>
      <c r="CH42" s="108"/>
      <c r="CI42" s="108"/>
      <c r="CJ42" s="108"/>
      <c r="CK42" s="108"/>
      <c r="CL42" s="108"/>
      <c r="CM42" s="108"/>
      <c r="CN42" s="108"/>
      <c r="CO42" s="108"/>
      <c r="CP42" s="108"/>
      <c r="CQ42" s="180"/>
    </row>
    <row r="43" spans="1:95">
      <c r="A43" s="330" t="s">
        <v>646</v>
      </c>
      <c r="B43" s="71"/>
      <c r="C43" s="71"/>
      <c r="D43" s="71"/>
      <c r="E43" s="71"/>
      <c r="F43" s="71"/>
      <c r="G43" s="71"/>
      <c r="H43" s="71"/>
      <c r="I43" s="71"/>
      <c r="J43" s="71"/>
      <c r="K43" s="71"/>
      <c r="L43" s="71"/>
      <c r="M43" s="71"/>
      <c r="N43" s="71"/>
      <c r="O43" s="71"/>
      <c r="P43" s="71"/>
      <c r="Q43" s="71"/>
      <c r="R43" s="71"/>
      <c r="S43" s="331"/>
      <c r="T43" s="330" t="s">
        <v>646</v>
      </c>
      <c r="U43" s="71"/>
      <c r="V43" s="71"/>
      <c r="W43" s="71"/>
      <c r="X43" s="71"/>
      <c r="Y43" s="71"/>
      <c r="Z43" s="71"/>
      <c r="AA43" s="71"/>
      <c r="AB43" s="71"/>
      <c r="AC43" s="71"/>
      <c r="AD43" s="71"/>
      <c r="AE43" s="71"/>
      <c r="AF43" s="71"/>
      <c r="AG43" s="71"/>
      <c r="AH43" s="71"/>
      <c r="AI43" s="71"/>
      <c r="AJ43" s="71"/>
      <c r="AK43" s="71"/>
      <c r="AL43" s="331"/>
      <c r="AM43" s="330" t="s">
        <v>646</v>
      </c>
      <c r="AN43" s="71"/>
      <c r="AO43" s="71"/>
      <c r="AP43" s="71"/>
      <c r="AQ43" s="71"/>
      <c r="AR43" s="71"/>
      <c r="AS43" s="71"/>
      <c r="AT43" s="71"/>
      <c r="AU43" s="71"/>
      <c r="AV43" s="71"/>
      <c r="AW43" s="71"/>
      <c r="AX43" s="71"/>
      <c r="AY43" s="71"/>
      <c r="AZ43" s="71"/>
      <c r="BA43" s="71"/>
      <c r="BB43" s="71"/>
      <c r="BC43" s="71"/>
      <c r="BD43" s="71"/>
      <c r="BE43" s="331"/>
      <c r="BF43" s="330" t="s">
        <v>646</v>
      </c>
      <c r="BG43" s="71"/>
      <c r="BH43" s="71"/>
      <c r="BI43" s="71"/>
      <c r="BJ43" s="71"/>
      <c r="BK43" s="71"/>
      <c r="BL43" s="71"/>
      <c r="BM43" s="71"/>
      <c r="BN43" s="71"/>
      <c r="BO43" s="71"/>
      <c r="BP43" s="71"/>
      <c r="BQ43" s="71"/>
      <c r="BR43" s="71"/>
      <c r="BS43" s="71"/>
      <c r="BT43" s="71"/>
      <c r="BU43" s="71"/>
      <c r="BV43" s="71"/>
      <c r="BW43" s="71"/>
      <c r="BX43" s="331"/>
      <c r="BY43" s="330" t="s">
        <v>444</v>
      </c>
      <c r="BZ43" s="334"/>
      <c r="CA43" s="334"/>
      <c r="CB43" s="334"/>
      <c r="CC43" s="334"/>
      <c r="CD43" s="334"/>
      <c r="CE43" s="334"/>
      <c r="CF43" s="334"/>
      <c r="CG43" s="334"/>
      <c r="CH43" s="334"/>
      <c r="CI43" s="334"/>
      <c r="CJ43" s="334"/>
      <c r="CK43" s="334"/>
      <c r="CL43" s="334"/>
      <c r="CM43" s="334"/>
      <c r="CN43" s="334"/>
      <c r="CO43" s="334"/>
      <c r="CP43" s="334"/>
      <c r="CQ43" s="335"/>
    </row>
    <row r="44" spans="1:95">
      <c r="A44" s="330"/>
      <c r="B44" s="71"/>
      <c r="C44" s="71"/>
      <c r="D44" s="71"/>
      <c r="E44" s="71"/>
      <c r="F44" s="71"/>
      <c r="G44" s="71"/>
      <c r="H44" s="71"/>
      <c r="I44" s="71"/>
      <c r="J44" s="71"/>
      <c r="K44" s="71"/>
      <c r="L44" s="71"/>
      <c r="M44" s="71"/>
      <c r="N44" s="71"/>
      <c r="O44" s="71"/>
      <c r="P44" s="71"/>
      <c r="Q44" s="71"/>
      <c r="R44" s="71"/>
      <c r="S44" s="331"/>
      <c r="T44" s="330"/>
      <c r="U44" s="71"/>
      <c r="V44" s="71"/>
      <c r="W44" s="71"/>
      <c r="X44" s="71"/>
      <c r="Y44" s="71"/>
      <c r="Z44" s="71"/>
      <c r="AA44" s="71"/>
      <c r="AB44" s="71"/>
      <c r="AC44" s="71"/>
      <c r="AD44" s="71"/>
      <c r="AE44" s="71"/>
      <c r="AF44" s="71"/>
      <c r="AG44" s="71"/>
      <c r="AH44" s="71"/>
      <c r="AI44" s="71"/>
      <c r="AJ44" s="71"/>
      <c r="AK44" s="71"/>
      <c r="AL44" s="331"/>
      <c r="AM44" s="330"/>
      <c r="AN44" s="71"/>
      <c r="AO44" s="71"/>
      <c r="AP44" s="71"/>
      <c r="AQ44" s="71"/>
      <c r="AR44" s="71"/>
      <c r="AS44" s="71"/>
      <c r="AT44" s="71"/>
      <c r="AU44" s="71"/>
      <c r="AV44" s="71"/>
      <c r="AW44" s="71"/>
      <c r="AX44" s="71"/>
      <c r="AY44" s="71"/>
      <c r="AZ44" s="71"/>
      <c r="BA44" s="71"/>
      <c r="BB44" s="71"/>
      <c r="BC44" s="71"/>
      <c r="BD44" s="71"/>
      <c r="BE44" s="331"/>
      <c r="BF44" s="330"/>
      <c r="BG44" s="71"/>
      <c r="BH44" s="71"/>
      <c r="BI44" s="71"/>
      <c r="BJ44" s="71"/>
      <c r="BK44" s="71"/>
      <c r="BL44" s="71"/>
      <c r="BM44" s="71"/>
      <c r="BN44" s="71"/>
      <c r="BO44" s="71"/>
      <c r="BP44" s="71"/>
      <c r="BQ44" s="71"/>
      <c r="BR44" s="71"/>
      <c r="BS44" s="71"/>
      <c r="BT44" s="71"/>
      <c r="BU44" s="71"/>
      <c r="BV44" s="71"/>
      <c r="BW44" s="71"/>
      <c r="BX44" s="331"/>
      <c r="BY44" s="330"/>
      <c r="BZ44" s="334"/>
      <c r="CA44" s="334"/>
      <c r="CB44" s="334"/>
      <c r="CC44" s="334"/>
      <c r="CD44" s="334"/>
      <c r="CE44" s="334"/>
      <c r="CF44" s="334"/>
      <c r="CG44" s="334"/>
      <c r="CH44" s="334"/>
      <c r="CI44" s="334"/>
      <c r="CJ44" s="334"/>
      <c r="CK44" s="334"/>
      <c r="CL44" s="334"/>
      <c r="CM44" s="334"/>
      <c r="CN44" s="334"/>
      <c r="CO44" s="334"/>
      <c r="CP44" s="334"/>
      <c r="CQ44" s="335"/>
    </row>
    <row r="45" spans="1:95">
      <c r="A45" s="336" t="s">
        <v>380</v>
      </c>
      <c r="B45" s="337"/>
      <c r="C45" s="337"/>
      <c r="D45" s="337"/>
      <c r="E45" s="337"/>
      <c r="F45" s="337"/>
      <c r="G45" s="337"/>
      <c r="H45" s="337"/>
      <c r="I45" s="337"/>
      <c r="J45" s="337"/>
      <c r="K45" s="337"/>
      <c r="L45" s="337"/>
      <c r="M45" s="337"/>
      <c r="N45" s="337"/>
      <c r="O45" s="337"/>
      <c r="P45" s="337"/>
      <c r="Q45" s="337"/>
      <c r="R45" s="337"/>
      <c r="S45" s="338"/>
      <c r="T45" s="336" t="s">
        <v>380</v>
      </c>
      <c r="U45" s="337"/>
      <c r="V45" s="337"/>
      <c r="W45" s="337"/>
      <c r="X45" s="337"/>
      <c r="Y45" s="337"/>
      <c r="Z45" s="337"/>
      <c r="AA45" s="337"/>
      <c r="AB45" s="337"/>
      <c r="AC45" s="337"/>
      <c r="AD45" s="337"/>
      <c r="AE45" s="337"/>
      <c r="AF45" s="337"/>
      <c r="AG45" s="337"/>
      <c r="AH45" s="337"/>
      <c r="AI45" s="337"/>
      <c r="AJ45" s="337"/>
      <c r="AK45" s="337"/>
      <c r="AL45" s="338"/>
      <c r="AM45" s="336" t="s">
        <v>380</v>
      </c>
      <c r="AN45" s="337"/>
      <c r="AO45" s="337"/>
      <c r="AP45" s="337"/>
      <c r="AQ45" s="337"/>
      <c r="AR45" s="337"/>
      <c r="AS45" s="337"/>
      <c r="AT45" s="337"/>
      <c r="AU45" s="337"/>
      <c r="AV45" s="337"/>
      <c r="AW45" s="337"/>
      <c r="AX45" s="337"/>
      <c r="AY45" s="337"/>
      <c r="AZ45" s="337"/>
      <c r="BA45" s="337"/>
      <c r="BB45" s="337"/>
      <c r="BC45" s="337"/>
      <c r="BD45" s="337"/>
      <c r="BE45" s="338"/>
      <c r="BF45" s="336" t="s">
        <v>380</v>
      </c>
      <c r="BG45" s="337"/>
      <c r="BH45" s="337"/>
      <c r="BI45" s="337"/>
      <c r="BJ45" s="337"/>
      <c r="BK45" s="337"/>
      <c r="BL45" s="337"/>
      <c r="BM45" s="337"/>
      <c r="BN45" s="337"/>
      <c r="BO45" s="337"/>
      <c r="BP45" s="337"/>
      <c r="BQ45" s="337"/>
      <c r="BR45" s="337"/>
      <c r="BS45" s="337"/>
      <c r="BT45" s="337"/>
      <c r="BU45" s="337"/>
      <c r="BV45" s="337"/>
      <c r="BW45" s="337"/>
      <c r="BX45" s="338"/>
      <c r="BY45" s="336" t="s">
        <v>380</v>
      </c>
      <c r="BZ45" s="337"/>
      <c r="CA45" s="337"/>
      <c r="CB45" s="337"/>
      <c r="CC45" s="337"/>
      <c r="CD45" s="337"/>
      <c r="CE45" s="337"/>
      <c r="CF45" s="337"/>
      <c r="CG45" s="337"/>
      <c r="CH45" s="337"/>
      <c r="CI45" s="337"/>
      <c r="CJ45" s="337"/>
      <c r="CK45" s="337"/>
      <c r="CL45" s="337"/>
      <c r="CM45" s="337"/>
      <c r="CN45" s="337"/>
      <c r="CO45" s="337"/>
      <c r="CP45" s="337"/>
      <c r="CQ45" s="338"/>
    </row>
    <row r="46" spans="1:95" ht="14.25" customHeight="1">
      <c r="A46" s="820" t="s">
        <v>382</v>
      </c>
      <c r="B46" s="820"/>
      <c r="C46" s="821">
        <v>0</v>
      </c>
      <c r="D46" s="821"/>
      <c r="E46" s="822" t="s">
        <v>383</v>
      </c>
      <c r="F46" s="822"/>
      <c r="G46" s="821">
        <v>0</v>
      </c>
      <c r="H46" s="821"/>
      <c r="I46" s="334"/>
      <c r="J46" s="337"/>
      <c r="K46" s="337"/>
      <c r="L46" s="337"/>
      <c r="M46" s="341" t="s">
        <v>384</v>
      </c>
      <c r="N46" s="839">
        <f>IF(C47&gt;0,(((G47-G46)/(C47-C46))^-1-IF(CL52&gt;0,CL52^-1,0))^-1,0)</f>
        <v>0</v>
      </c>
      <c r="O46" s="839"/>
      <c r="P46" s="824"/>
      <c r="Q46" s="824"/>
      <c r="R46" s="824"/>
      <c r="S46" s="338"/>
      <c r="T46" s="820" t="s">
        <v>382</v>
      </c>
      <c r="U46" s="820"/>
      <c r="V46" s="821">
        <v>0</v>
      </c>
      <c r="W46" s="821"/>
      <c r="X46" s="822" t="s">
        <v>383</v>
      </c>
      <c r="Y46" s="822"/>
      <c r="Z46" s="821">
        <v>0</v>
      </c>
      <c r="AA46" s="821"/>
      <c r="AB46" s="334"/>
      <c r="AC46" s="337"/>
      <c r="AD46" s="337"/>
      <c r="AE46" s="337"/>
      <c r="AF46" s="341" t="s">
        <v>384</v>
      </c>
      <c r="AG46" s="839">
        <f>IF(V47&gt;0,(((Z47-Z46)/(V47-V46))^-1-IF(CL52&gt;0,CL52^-1,0))^-1,0)</f>
        <v>0</v>
      </c>
      <c r="AH46" s="839"/>
      <c r="AI46" s="824"/>
      <c r="AJ46" s="824"/>
      <c r="AK46" s="824"/>
      <c r="AL46" s="338"/>
      <c r="AM46" s="820" t="s">
        <v>382</v>
      </c>
      <c r="AN46" s="820"/>
      <c r="AO46" s="821">
        <v>0</v>
      </c>
      <c r="AP46" s="821"/>
      <c r="AQ46" s="822" t="s">
        <v>383</v>
      </c>
      <c r="AR46" s="822"/>
      <c r="AS46" s="821">
        <v>0</v>
      </c>
      <c r="AT46" s="821"/>
      <c r="AU46" s="334"/>
      <c r="AV46" s="337"/>
      <c r="AW46" s="337"/>
      <c r="AX46" s="337"/>
      <c r="AY46" s="341" t="s">
        <v>384</v>
      </c>
      <c r="AZ46" s="839">
        <f>IF(AO47&gt;0,(((AS47-AS46)/(AO47-AO46))^-1-IF(CL52&gt;0,CL52^-1,0))^-1,0)</f>
        <v>0</v>
      </c>
      <c r="BA46" s="839"/>
      <c r="BB46" s="824"/>
      <c r="BC46" s="824"/>
      <c r="BD46" s="824"/>
      <c r="BE46" s="338"/>
      <c r="BF46" s="820" t="s">
        <v>382</v>
      </c>
      <c r="BG46" s="820"/>
      <c r="BH46" s="821">
        <v>0</v>
      </c>
      <c r="BI46" s="821"/>
      <c r="BJ46" s="822" t="s">
        <v>383</v>
      </c>
      <c r="BK46" s="822"/>
      <c r="BL46" s="821">
        <v>0</v>
      </c>
      <c r="BM46" s="821"/>
      <c r="BN46" s="334"/>
      <c r="BO46" s="337"/>
      <c r="BP46" s="337"/>
      <c r="BQ46" s="337"/>
      <c r="BR46" s="341" t="s">
        <v>384</v>
      </c>
      <c r="BS46" s="839">
        <f>IF(BH47&gt;0,(((BL47-BL46)/(BH47-BH46))^-1-IF(CL52&gt;0,CL52^-1,0))^-1,0)</f>
        <v>0</v>
      </c>
      <c r="BT46" s="839"/>
      <c r="BU46" s="824"/>
      <c r="BV46" s="824"/>
      <c r="BW46" s="824"/>
      <c r="BX46" s="338"/>
      <c r="BY46" s="820" t="s">
        <v>382</v>
      </c>
      <c r="BZ46" s="820"/>
      <c r="CA46" s="821">
        <v>0</v>
      </c>
      <c r="CB46" s="821"/>
      <c r="CC46" s="822" t="s">
        <v>383</v>
      </c>
      <c r="CD46" s="822"/>
      <c r="CE46" s="821">
        <v>0</v>
      </c>
      <c r="CF46" s="821"/>
      <c r="CG46" s="334"/>
      <c r="CH46" s="337"/>
      <c r="CI46" s="337"/>
      <c r="CJ46" s="337"/>
      <c r="CK46" s="341" t="s">
        <v>384</v>
      </c>
      <c r="CL46" s="826">
        <f>IF((CA47-CA46)&gt;0,(CE47-CE46)/(CA47-CA46),0)</f>
        <v>0</v>
      </c>
      <c r="CM46" s="826"/>
      <c r="CN46" s="337"/>
      <c r="CO46" s="337"/>
      <c r="CP46" s="337"/>
      <c r="CQ46" s="338"/>
    </row>
    <row r="47" spans="1:95" ht="14.25" customHeight="1">
      <c r="A47" s="820" t="s">
        <v>385</v>
      </c>
      <c r="B47" s="820"/>
      <c r="C47" s="821">
        <v>0</v>
      </c>
      <c r="D47" s="821"/>
      <c r="E47" s="822" t="s">
        <v>386</v>
      </c>
      <c r="F47" s="822"/>
      <c r="G47" s="821">
        <v>0</v>
      </c>
      <c r="H47" s="821"/>
      <c r="I47" s="334"/>
      <c r="P47" s="337"/>
      <c r="Q47" s="337"/>
      <c r="R47" s="337"/>
      <c r="S47" s="338"/>
      <c r="T47" s="820" t="s">
        <v>385</v>
      </c>
      <c r="U47" s="820"/>
      <c r="V47" s="821">
        <v>0</v>
      </c>
      <c r="W47" s="821"/>
      <c r="X47" s="822" t="s">
        <v>386</v>
      </c>
      <c r="Y47" s="822"/>
      <c r="Z47" s="821">
        <v>0</v>
      </c>
      <c r="AA47" s="821"/>
      <c r="AB47" s="334"/>
      <c r="AI47" s="337"/>
      <c r="AJ47" s="337"/>
      <c r="AK47" s="337"/>
      <c r="AL47" s="338"/>
      <c r="AM47" s="820" t="s">
        <v>385</v>
      </c>
      <c r="AN47" s="820"/>
      <c r="AO47" s="821">
        <v>0</v>
      </c>
      <c r="AP47" s="821"/>
      <c r="AQ47" s="822" t="s">
        <v>386</v>
      </c>
      <c r="AR47" s="822"/>
      <c r="AS47" s="821">
        <v>0</v>
      </c>
      <c r="AT47" s="821"/>
      <c r="AU47" s="334"/>
      <c r="BB47" s="337"/>
      <c r="BC47" s="337"/>
      <c r="BD47" s="337"/>
      <c r="BE47" s="338"/>
      <c r="BF47" s="820" t="s">
        <v>385</v>
      </c>
      <c r="BG47" s="820"/>
      <c r="BH47" s="821">
        <v>0</v>
      </c>
      <c r="BI47" s="821"/>
      <c r="BJ47" s="822" t="s">
        <v>386</v>
      </c>
      <c r="BK47" s="822"/>
      <c r="BL47" s="821">
        <v>0</v>
      </c>
      <c r="BM47" s="821"/>
      <c r="BN47" s="334"/>
      <c r="BU47" s="337"/>
      <c r="BV47" s="337"/>
      <c r="BW47" s="337"/>
      <c r="BX47" s="338"/>
      <c r="BY47" s="820" t="s">
        <v>385</v>
      </c>
      <c r="BZ47" s="820"/>
      <c r="CA47" s="821">
        <v>0</v>
      </c>
      <c r="CB47" s="821"/>
      <c r="CC47" s="822" t="s">
        <v>386</v>
      </c>
      <c r="CD47" s="822"/>
      <c r="CE47" s="821">
        <v>0</v>
      </c>
      <c r="CF47" s="821"/>
      <c r="CG47" s="334"/>
      <c r="CH47" s="334"/>
      <c r="CI47" s="334"/>
      <c r="CJ47" s="334"/>
      <c r="CK47" s="334"/>
      <c r="CL47" s="334"/>
      <c r="CM47" s="334"/>
      <c r="CN47" s="337"/>
      <c r="CO47" s="337"/>
      <c r="CP47" s="337"/>
      <c r="CQ47" s="338"/>
    </row>
    <row r="48" spans="1:95">
      <c r="A48" s="344"/>
      <c r="B48" s="337"/>
      <c r="C48" s="342" t="str">
        <f>IF(ABS(C47-C46)&lt;1,"Supporting points shall be at least 1 mm apart!","")</f>
        <v>Supporting points shall be at least 1 mm apart!</v>
      </c>
      <c r="D48" s="337"/>
      <c r="E48" s="337"/>
      <c r="F48" s="337"/>
      <c r="G48" s="337"/>
      <c r="H48" s="337"/>
      <c r="I48" s="337"/>
      <c r="J48" s="337"/>
      <c r="K48" s="337"/>
      <c r="L48" s="337"/>
      <c r="M48" s="337"/>
      <c r="N48" s="337"/>
      <c r="O48" s="337"/>
      <c r="P48" s="337"/>
      <c r="Q48" s="337"/>
      <c r="R48" s="337"/>
      <c r="S48" s="338"/>
      <c r="T48" s="344"/>
      <c r="U48" s="337"/>
      <c r="V48" s="342" t="str">
        <f>IF(ABS(V47-V46)&lt;1,"Supporting points shall be at least 1 mm apart!","")</f>
        <v>Supporting points shall be at least 1 mm apart!</v>
      </c>
      <c r="W48" s="337"/>
      <c r="X48" s="337"/>
      <c r="Y48" s="337"/>
      <c r="Z48" s="337"/>
      <c r="AA48" s="337"/>
      <c r="AB48" s="337"/>
      <c r="AC48" s="337"/>
      <c r="AD48" s="337"/>
      <c r="AE48" s="337"/>
      <c r="AF48" s="337"/>
      <c r="AG48" s="337"/>
      <c r="AH48" s="337"/>
      <c r="AI48" s="337"/>
      <c r="AJ48" s="337"/>
      <c r="AK48" s="337"/>
      <c r="AL48" s="338"/>
      <c r="AM48" s="344"/>
      <c r="AN48" s="337"/>
      <c r="AO48" s="342" t="str">
        <f>IF(ABS(AO47-AO46)&lt;1,"Supporting points shall be at least 1 mm apart!","")</f>
        <v>Supporting points shall be at least 1 mm apart!</v>
      </c>
      <c r="AP48" s="337"/>
      <c r="AQ48" s="337"/>
      <c r="AR48" s="337"/>
      <c r="AS48" s="337"/>
      <c r="AT48" s="337"/>
      <c r="AU48" s="337"/>
      <c r="AV48" s="337"/>
      <c r="AW48" s="337"/>
      <c r="AX48" s="337"/>
      <c r="AY48" s="337"/>
      <c r="AZ48" s="337"/>
      <c r="BA48" s="337"/>
      <c r="BB48" s="337"/>
      <c r="BC48" s="337"/>
      <c r="BD48" s="337"/>
      <c r="BE48" s="338"/>
      <c r="BF48" s="344"/>
      <c r="BG48" s="337"/>
      <c r="BH48" s="342" t="str">
        <f>IF(ABS(BH47-BH46)&lt;1,"Supporting points shall be at least 1 mm apart!","")</f>
        <v>Supporting points shall be at least 1 mm apart!</v>
      </c>
      <c r="BI48" s="337"/>
      <c r="BJ48" s="337"/>
      <c r="BK48" s="337"/>
      <c r="BL48" s="337"/>
      <c r="BM48" s="337"/>
      <c r="BN48" s="337"/>
      <c r="BO48" s="337"/>
      <c r="BP48" s="337"/>
      <c r="BQ48" s="337"/>
      <c r="BR48" s="337"/>
      <c r="BS48" s="337"/>
      <c r="BT48" s="337"/>
      <c r="BU48" s="337"/>
      <c r="BV48" s="337"/>
      <c r="BW48" s="337"/>
      <c r="BX48" s="338"/>
      <c r="BY48" s="330"/>
      <c r="BZ48" s="334"/>
      <c r="CA48" s="342" t="str">
        <f>IF(ABS(CA47-CA46)&lt;1,"Supporting points shall be at least 1 mm apart!","")</f>
        <v>Supporting points shall be at least 1 mm apart!</v>
      </c>
      <c r="CB48" s="334"/>
      <c r="CC48" s="334"/>
      <c r="CD48" s="334"/>
      <c r="CE48" s="334"/>
      <c r="CF48" s="334"/>
      <c r="CG48" s="334"/>
      <c r="CH48" s="334"/>
      <c r="CI48" s="334"/>
      <c r="CJ48" s="334"/>
      <c r="CK48" s="334"/>
      <c r="CL48" s="334"/>
      <c r="CM48" s="334"/>
      <c r="CN48" s="334"/>
      <c r="CO48" s="334"/>
      <c r="CP48" s="334"/>
      <c r="CQ48" s="335"/>
    </row>
    <row r="49" spans="1:95">
      <c r="A49" s="330" t="s">
        <v>647</v>
      </c>
      <c r="B49" s="337"/>
      <c r="C49" s="337"/>
      <c r="D49" s="337"/>
      <c r="E49" s="337"/>
      <c r="F49" s="337"/>
      <c r="G49" s="337"/>
      <c r="H49" s="337"/>
      <c r="I49" s="337"/>
      <c r="J49" s="337"/>
      <c r="K49" s="337"/>
      <c r="L49" s="337"/>
      <c r="M49" s="337"/>
      <c r="N49" s="337"/>
      <c r="O49" s="337"/>
      <c r="P49" s="337"/>
      <c r="Q49" s="337"/>
      <c r="R49" s="337"/>
      <c r="S49" s="338"/>
      <c r="T49" s="330" t="s">
        <v>647</v>
      </c>
      <c r="U49" s="337"/>
      <c r="V49" s="337"/>
      <c r="W49" s="337"/>
      <c r="X49" s="337"/>
      <c r="Y49" s="337"/>
      <c r="Z49" s="337"/>
      <c r="AA49" s="337"/>
      <c r="AB49" s="337"/>
      <c r="AC49" s="337"/>
      <c r="AD49" s="337"/>
      <c r="AE49" s="337"/>
      <c r="AF49" s="337"/>
      <c r="AG49" s="337"/>
      <c r="AH49" s="337"/>
      <c r="AI49" s="337"/>
      <c r="AJ49" s="337"/>
      <c r="AK49" s="337"/>
      <c r="AL49" s="338"/>
      <c r="AM49" s="330" t="s">
        <v>647</v>
      </c>
      <c r="AN49" s="337"/>
      <c r="AO49" s="337"/>
      <c r="AP49" s="337"/>
      <c r="AQ49" s="337"/>
      <c r="AR49" s="337"/>
      <c r="AS49" s="337"/>
      <c r="AT49" s="337"/>
      <c r="AU49" s="337"/>
      <c r="AV49" s="337"/>
      <c r="AW49" s="337"/>
      <c r="AX49" s="337"/>
      <c r="AY49" s="337"/>
      <c r="AZ49" s="337"/>
      <c r="BA49" s="337"/>
      <c r="BB49" s="337"/>
      <c r="BC49" s="337"/>
      <c r="BD49" s="337"/>
      <c r="BE49" s="338"/>
      <c r="BF49" s="330" t="s">
        <v>647</v>
      </c>
      <c r="BG49" s="337"/>
      <c r="BH49" s="337"/>
      <c r="BI49" s="337"/>
      <c r="BJ49" s="337"/>
      <c r="BK49" s="337"/>
      <c r="BL49" s="337"/>
      <c r="BM49" s="337"/>
      <c r="BN49" s="337"/>
      <c r="BO49" s="337"/>
      <c r="BP49" s="337"/>
      <c r="BQ49" s="337"/>
      <c r="BR49" s="337"/>
      <c r="BS49" s="337"/>
      <c r="BT49" s="337"/>
      <c r="BU49" s="337"/>
      <c r="BV49" s="337"/>
      <c r="BW49" s="337"/>
      <c r="BX49" s="338"/>
      <c r="BY49" s="330" t="s">
        <v>393</v>
      </c>
      <c r="BZ49" s="334"/>
      <c r="CA49" s="334"/>
      <c r="CB49" s="334"/>
      <c r="CC49" s="334"/>
      <c r="CD49" s="334"/>
      <c r="CE49" s="334"/>
      <c r="CF49" s="334"/>
      <c r="CG49" s="334"/>
      <c r="CH49" s="334"/>
      <c r="CI49" s="334"/>
      <c r="CJ49" s="334"/>
      <c r="CK49" s="334"/>
      <c r="CL49" s="334"/>
      <c r="CM49" s="334"/>
      <c r="CN49" s="334"/>
      <c r="CO49" s="334"/>
      <c r="CP49" s="334"/>
      <c r="CQ49" s="335"/>
    </row>
    <row r="50" spans="1:95" ht="15" customHeight="1">
      <c r="A50" s="820" t="s">
        <v>389</v>
      </c>
      <c r="B50" s="820"/>
      <c r="C50" s="827">
        <v>0</v>
      </c>
      <c r="D50" s="827"/>
      <c r="E50" s="334"/>
      <c r="F50" s="337"/>
      <c r="G50" s="337"/>
      <c r="H50" s="337"/>
      <c r="I50" s="337"/>
      <c r="J50" s="337"/>
      <c r="K50" s="337"/>
      <c r="L50" s="337"/>
      <c r="M50" s="337"/>
      <c r="N50" s="337"/>
      <c r="O50" s="337"/>
      <c r="P50" s="337"/>
      <c r="Q50" s="337"/>
      <c r="R50" s="337"/>
      <c r="S50" s="338"/>
      <c r="T50" s="820" t="s">
        <v>389</v>
      </c>
      <c r="U50" s="820"/>
      <c r="V50" s="827">
        <v>0</v>
      </c>
      <c r="W50" s="827"/>
      <c r="X50" s="334"/>
      <c r="Y50" s="337"/>
      <c r="Z50" s="337"/>
      <c r="AA50" s="337"/>
      <c r="AB50" s="337"/>
      <c r="AC50" s="337"/>
      <c r="AD50" s="337"/>
      <c r="AE50" s="337"/>
      <c r="AF50" s="337"/>
      <c r="AG50" s="337"/>
      <c r="AH50" s="337"/>
      <c r="AI50" s="337"/>
      <c r="AJ50" s="337"/>
      <c r="AK50" s="337"/>
      <c r="AL50" s="338"/>
      <c r="AM50" s="820" t="s">
        <v>389</v>
      </c>
      <c r="AN50" s="820"/>
      <c r="AO50" s="827">
        <v>0</v>
      </c>
      <c r="AP50" s="827"/>
      <c r="AQ50" s="334"/>
      <c r="AR50" s="337"/>
      <c r="AS50" s="337"/>
      <c r="AT50" s="337"/>
      <c r="AU50" s="337"/>
      <c r="AV50" s="337"/>
      <c r="AW50" s="337"/>
      <c r="AX50" s="337"/>
      <c r="AY50" s="337"/>
      <c r="AZ50" s="337"/>
      <c r="BA50" s="337"/>
      <c r="BB50" s="337"/>
      <c r="BC50" s="337"/>
      <c r="BD50" s="337"/>
      <c r="BE50" s="338"/>
      <c r="BF50" s="820" t="s">
        <v>389</v>
      </c>
      <c r="BG50" s="820"/>
      <c r="BH50" s="827">
        <v>0</v>
      </c>
      <c r="BI50" s="827"/>
      <c r="BJ50" s="334"/>
      <c r="BK50" s="337"/>
      <c r="BL50" s="337"/>
      <c r="BM50" s="337"/>
      <c r="BN50" s="337"/>
      <c r="BO50" s="337"/>
      <c r="BP50" s="337"/>
      <c r="BQ50" s="337"/>
      <c r="BR50" s="337"/>
      <c r="BS50" s="337"/>
      <c r="BT50" s="337"/>
      <c r="BU50" s="337"/>
      <c r="BV50" s="337"/>
      <c r="BW50" s="337"/>
      <c r="BX50" s="338"/>
      <c r="BY50" s="330"/>
      <c r="BZ50" s="341" t="s">
        <v>394</v>
      </c>
      <c r="CA50" s="830">
        <f>C53</f>
        <v>200</v>
      </c>
      <c r="CB50" s="830"/>
      <c r="CC50" s="334" t="s">
        <v>395</v>
      </c>
      <c r="CD50" s="334"/>
      <c r="CE50" s="334"/>
      <c r="CF50" s="334"/>
      <c r="CG50" s="334"/>
      <c r="CH50" s="334"/>
      <c r="CI50" s="334"/>
      <c r="CJ50" s="334"/>
      <c r="CK50" s="341" t="s">
        <v>396</v>
      </c>
      <c r="CL50" s="831">
        <f>CA51*(1/64)*PI()*(CA52^4-CA53^4)*200000</f>
        <v>1744439000.4490404</v>
      </c>
      <c r="CM50" s="831"/>
      <c r="CN50" s="345">
        <f>CL50*48/CA50^3</f>
        <v>10466.634002694242</v>
      </c>
      <c r="CO50" s="334"/>
      <c r="CP50" s="334"/>
      <c r="CQ50" s="335"/>
    </row>
    <row r="51" spans="1:95" ht="14.4">
      <c r="A51" s="344"/>
      <c r="B51" s="337"/>
      <c r="C51" s="928"/>
      <c r="D51" s="928"/>
      <c r="E51" s="337"/>
      <c r="F51" s="337"/>
      <c r="G51" s="337"/>
      <c r="H51" s="337"/>
      <c r="I51" s="337"/>
      <c r="J51" s="337"/>
      <c r="K51" s="337"/>
      <c r="L51" s="337"/>
      <c r="M51" s="337"/>
      <c r="N51" s="337"/>
      <c r="O51" s="337"/>
      <c r="P51" s="337"/>
      <c r="Q51" s="337"/>
      <c r="R51" s="337"/>
      <c r="S51" s="338"/>
      <c r="T51" s="344"/>
      <c r="U51" s="337"/>
      <c r="V51" s="928"/>
      <c r="W51" s="928"/>
      <c r="X51" s="337"/>
      <c r="Y51" s="337"/>
      <c r="Z51" s="337"/>
      <c r="AA51" s="337"/>
      <c r="AB51" s="337"/>
      <c r="AC51" s="337"/>
      <c r="AD51" s="337"/>
      <c r="AE51" s="337"/>
      <c r="AF51" s="337"/>
      <c r="AG51" s="337"/>
      <c r="AH51" s="337"/>
      <c r="AI51" s="337"/>
      <c r="AJ51" s="337"/>
      <c r="AK51" s="337"/>
      <c r="AL51" s="338"/>
      <c r="AM51" s="344"/>
      <c r="AN51" s="337"/>
      <c r="AO51" s="928"/>
      <c r="AP51" s="928"/>
      <c r="AQ51" s="337"/>
      <c r="AR51" s="337"/>
      <c r="AS51" s="337"/>
      <c r="AT51" s="337"/>
      <c r="AU51" s="337"/>
      <c r="AV51" s="337"/>
      <c r="AW51" s="337"/>
      <c r="AX51" s="337"/>
      <c r="AY51" s="337"/>
      <c r="AZ51" s="337"/>
      <c r="BA51" s="337"/>
      <c r="BB51" s="337"/>
      <c r="BC51" s="337"/>
      <c r="BD51" s="337"/>
      <c r="BE51" s="338"/>
      <c r="BF51" s="344"/>
      <c r="BG51" s="337"/>
      <c r="BH51" s="928"/>
      <c r="BI51" s="928"/>
      <c r="BJ51" s="337"/>
      <c r="BK51" s="337"/>
      <c r="BL51" s="337"/>
      <c r="BM51" s="337"/>
      <c r="BN51" s="337"/>
      <c r="BO51" s="337"/>
      <c r="BP51" s="337"/>
      <c r="BQ51" s="337"/>
      <c r="BR51" s="337"/>
      <c r="BS51" s="337"/>
      <c r="BT51" s="337"/>
      <c r="BU51" s="337"/>
      <c r="BV51" s="337"/>
      <c r="BW51" s="337"/>
      <c r="BX51" s="338"/>
      <c r="BY51" s="330"/>
      <c r="BZ51" s="341" t="s">
        <v>397</v>
      </c>
      <c r="CA51" s="833">
        <v>1</v>
      </c>
      <c r="CB51" s="833"/>
      <c r="CC51" s="334" t="s">
        <v>398</v>
      </c>
      <c r="CD51" s="334"/>
      <c r="CE51" s="334"/>
      <c r="CF51" s="334"/>
      <c r="CG51" s="334"/>
      <c r="CH51" s="334"/>
      <c r="CI51" s="334"/>
      <c r="CJ51" s="334"/>
      <c r="CK51" s="341" t="s">
        <v>399</v>
      </c>
      <c r="CL51" s="831">
        <f>IF(CL46&gt;0,(CL46*CA50^3)/48,CL50)</f>
        <v>1744439000.4490404</v>
      </c>
      <c r="CM51" s="831"/>
      <c r="CN51" s="345">
        <f>CL51*48/CA50^3</f>
        <v>10466.634002694242</v>
      </c>
      <c r="CO51" s="334"/>
      <c r="CP51" s="334"/>
      <c r="CQ51" s="335"/>
    </row>
    <row r="52" spans="1:95" ht="15">
      <c r="A52" s="336" t="s">
        <v>401</v>
      </c>
      <c r="B52" s="337"/>
      <c r="C52" s="337"/>
      <c r="D52" s="337"/>
      <c r="E52" s="337"/>
      <c r="F52" s="337"/>
      <c r="G52" s="337"/>
      <c r="H52" s="337"/>
      <c r="I52" s="337"/>
      <c r="J52" s="337"/>
      <c r="K52" s="337"/>
      <c r="L52" s="337"/>
      <c r="M52" s="337"/>
      <c r="N52" s="337"/>
      <c r="O52" s="337"/>
      <c r="P52" s="337"/>
      <c r="Q52" s="337"/>
      <c r="R52" s="337"/>
      <c r="S52" s="338"/>
      <c r="T52" s="336" t="s">
        <v>401</v>
      </c>
      <c r="U52" s="337"/>
      <c r="V52" s="337"/>
      <c r="W52" s="337"/>
      <c r="X52" s="337"/>
      <c r="Y52" s="337"/>
      <c r="Z52" s="337"/>
      <c r="AA52" s="337"/>
      <c r="AB52" s="337"/>
      <c r="AC52" s="337"/>
      <c r="AD52" s="337"/>
      <c r="AE52" s="337"/>
      <c r="AF52" s="337"/>
      <c r="AG52" s="337"/>
      <c r="AH52" s="337"/>
      <c r="AI52" s="337"/>
      <c r="AJ52" s="337"/>
      <c r="AK52" s="337"/>
      <c r="AL52" s="338"/>
      <c r="AM52" s="336" t="s">
        <v>401</v>
      </c>
      <c r="AN52" s="337"/>
      <c r="AO52" s="337"/>
      <c r="AP52" s="337"/>
      <c r="AQ52" s="337"/>
      <c r="AR52" s="337"/>
      <c r="AS52" s="337"/>
      <c r="AT52" s="337"/>
      <c r="AU52" s="337"/>
      <c r="AV52" s="337"/>
      <c r="AW52" s="337"/>
      <c r="AX52" s="337"/>
      <c r="AY52" s="337"/>
      <c r="AZ52" s="337"/>
      <c r="BA52" s="337"/>
      <c r="BB52" s="337"/>
      <c r="BC52" s="337"/>
      <c r="BD52" s="337"/>
      <c r="BE52" s="338"/>
      <c r="BF52" s="336" t="s">
        <v>401</v>
      </c>
      <c r="BG52" s="337"/>
      <c r="BH52" s="337"/>
      <c r="BI52" s="337"/>
      <c r="BJ52" s="337"/>
      <c r="BK52" s="337"/>
      <c r="BL52" s="337"/>
      <c r="BM52" s="337"/>
      <c r="BN52" s="337"/>
      <c r="BO52" s="337"/>
      <c r="BP52" s="337"/>
      <c r="BQ52" s="337"/>
      <c r="BR52" s="337"/>
      <c r="BS52" s="337"/>
      <c r="BT52" s="337"/>
      <c r="BU52" s="337"/>
      <c r="BV52" s="337"/>
      <c r="BW52" s="337"/>
      <c r="BX52" s="338"/>
      <c r="BY52" s="330"/>
      <c r="BZ52" s="341" t="s">
        <v>402</v>
      </c>
      <c r="CA52" s="833">
        <v>25.4</v>
      </c>
      <c r="CB52" s="833"/>
      <c r="CC52" s="334" t="s">
        <v>403</v>
      </c>
      <c r="CD52" s="334"/>
      <c r="CE52" s="334"/>
      <c r="CF52" s="334"/>
      <c r="CG52" s="334"/>
      <c r="CH52" s="334"/>
      <c r="CI52" s="334"/>
      <c r="CJ52" s="334"/>
      <c r="CK52" s="341" t="s">
        <v>404</v>
      </c>
      <c r="CL52" s="834">
        <f>IF(CL51&gt;=CL50,0,(CN51^-1-CN50^-1)^-1)</f>
        <v>0</v>
      </c>
      <c r="CM52" s="834"/>
      <c r="CN52" s="334"/>
      <c r="CO52" s="334"/>
      <c r="CP52" s="334"/>
      <c r="CQ52" s="335"/>
    </row>
    <row r="53" spans="1:95" ht="12.75" customHeight="1">
      <c r="A53" s="330"/>
      <c r="B53" s="347" t="s">
        <v>394</v>
      </c>
      <c r="C53" s="929">
        <v>200</v>
      </c>
      <c r="D53" s="929"/>
      <c r="E53" s="334" t="s">
        <v>405</v>
      </c>
      <c r="F53" s="337"/>
      <c r="G53" s="337"/>
      <c r="H53" s="337"/>
      <c r="I53" s="337"/>
      <c r="J53" s="337"/>
      <c r="K53" s="337"/>
      <c r="L53" s="337"/>
      <c r="M53" s="337"/>
      <c r="N53" s="337"/>
      <c r="O53" s="337"/>
      <c r="P53" s="337"/>
      <c r="Q53" s="337"/>
      <c r="R53" s="337"/>
      <c r="S53" s="338"/>
      <c r="T53" s="330"/>
      <c r="U53" s="347" t="s">
        <v>394</v>
      </c>
      <c r="V53" s="929">
        <v>200</v>
      </c>
      <c r="W53" s="929"/>
      <c r="X53" s="334" t="s">
        <v>405</v>
      </c>
      <c r="Y53" s="337"/>
      <c r="Z53" s="337"/>
      <c r="AA53" s="337"/>
      <c r="AB53" s="337"/>
      <c r="AC53" s="337"/>
      <c r="AD53" s="337"/>
      <c r="AE53" s="337"/>
      <c r="AF53" s="337"/>
      <c r="AG53" s="337"/>
      <c r="AH53" s="337"/>
      <c r="AI53" s="337"/>
      <c r="AJ53" s="337"/>
      <c r="AK53" s="337"/>
      <c r="AL53" s="338"/>
      <c r="AM53" s="330"/>
      <c r="AN53" s="347" t="s">
        <v>394</v>
      </c>
      <c r="AO53" s="929">
        <v>200</v>
      </c>
      <c r="AP53" s="929"/>
      <c r="AQ53" s="334" t="s">
        <v>405</v>
      </c>
      <c r="AR53" s="337"/>
      <c r="AS53" s="337"/>
      <c r="AT53" s="337"/>
      <c r="AU53" s="337"/>
      <c r="AV53" s="337"/>
      <c r="AW53" s="337"/>
      <c r="AX53" s="337"/>
      <c r="AY53" s="337"/>
      <c r="AZ53" s="337"/>
      <c r="BA53" s="337"/>
      <c r="BB53" s="337"/>
      <c r="BC53" s="337"/>
      <c r="BD53" s="337"/>
      <c r="BE53" s="338"/>
      <c r="BF53" s="330"/>
      <c r="BG53" s="347" t="s">
        <v>394</v>
      </c>
      <c r="BH53" s="929">
        <v>200</v>
      </c>
      <c r="BI53" s="929"/>
      <c r="BJ53" s="334" t="s">
        <v>405</v>
      </c>
      <c r="BK53" s="337"/>
      <c r="BL53" s="337"/>
      <c r="BM53" s="337"/>
      <c r="BN53" s="337"/>
      <c r="BO53" s="337"/>
      <c r="BP53" s="337"/>
      <c r="BQ53" s="337"/>
      <c r="BR53" s="337"/>
      <c r="BS53" s="337"/>
      <c r="BT53" s="337"/>
      <c r="BU53" s="337"/>
      <c r="BV53" s="337"/>
      <c r="BW53" s="337"/>
      <c r="BX53" s="338"/>
      <c r="BY53" s="330"/>
      <c r="BZ53" s="341" t="s">
        <v>406</v>
      </c>
      <c r="CA53" s="833">
        <v>22.1</v>
      </c>
      <c r="CB53" s="833"/>
      <c r="CC53" s="334" t="s">
        <v>407</v>
      </c>
      <c r="CD53" s="334"/>
      <c r="CE53" s="334"/>
      <c r="CF53" s="334"/>
      <c r="CG53" s="334"/>
      <c r="CH53" s="334"/>
      <c r="CI53" s="334"/>
      <c r="CJ53" s="334"/>
      <c r="CK53" s="334"/>
      <c r="CL53" s="334"/>
      <c r="CM53" s="334"/>
      <c r="CN53" s="334"/>
      <c r="CO53" s="334"/>
      <c r="CP53" s="334"/>
      <c r="CQ53" s="335"/>
    </row>
    <row r="54" spans="1:95">
      <c r="A54" s="835" t="s">
        <v>408</v>
      </c>
      <c r="B54" s="835"/>
      <c r="C54" s="844">
        <v>150</v>
      </c>
      <c r="D54" s="844"/>
      <c r="E54" s="334" t="s">
        <v>79</v>
      </c>
      <c r="F54" s="337"/>
      <c r="G54" s="337"/>
      <c r="H54" s="337"/>
      <c r="I54" s="337"/>
      <c r="J54" s="337"/>
      <c r="K54" s="337"/>
      <c r="L54" s="337"/>
      <c r="M54" s="337"/>
      <c r="N54" s="337"/>
      <c r="O54" s="337"/>
      <c r="P54" s="337"/>
      <c r="Q54" s="337"/>
      <c r="R54" s="337"/>
      <c r="S54" s="338"/>
      <c r="T54" s="835" t="s">
        <v>408</v>
      </c>
      <c r="U54" s="835"/>
      <c r="V54" s="844">
        <v>150</v>
      </c>
      <c r="W54" s="844"/>
      <c r="X54" s="334" t="s">
        <v>79</v>
      </c>
      <c r="Y54" s="337"/>
      <c r="Z54" s="337"/>
      <c r="AA54" s="337"/>
      <c r="AB54" s="337"/>
      <c r="AC54" s="337"/>
      <c r="AD54" s="337"/>
      <c r="AE54" s="337"/>
      <c r="AF54" s="337"/>
      <c r="AG54" s="337"/>
      <c r="AH54" s="337"/>
      <c r="AI54" s="337"/>
      <c r="AJ54" s="337"/>
      <c r="AK54" s="337"/>
      <c r="AL54" s="338"/>
      <c r="AM54" s="835" t="s">
        <v>408</v>
      </c>
      <c r="AN54" s="835"/>
      <c r="AO54" s="844">
        <v>150</v>
      </c>
      <c r="AP54" s="844"/>
      <c r="AQ54" s="334" t="s">
        <v>79</v>
      </c>
      <c r="AR54" s="337"/>
      <c r="AS54" s="337"/>
      <c r="AT54" s="337"/>
      <c r="AU54" s="337"/>
      <c r="AV54" s="337"/>
      <c r="AW54" s="337"/>
      <c r="AX54" s="337"/>
      <c r="AY54" s="337"/>
      <c r="AZ54" s="337"/>
      <c r="BA54" s="337"/>
      <c r="BB54" s="337"/>
      <c r="BC54" s="337"/>
      <c r="BD54" s="337"/>
      <c r="BE54" s="338"/>
      <c r="BF54" s="835" t="s">
        <v>408</v>
      </c>
      <c r="BG54" s="835"/>
      <c r="BH54" s="844">
        <v>150</v>
      </c>
      <c r="BI54" s="844"/>
      <c r="BJ54" s="334" t="s">
        <v>79</v>
      </c>
      <c r="BK54" s="337"/>
      <c r="BL54" s="337"/>
      <c r="BM54" s="337"/>
      <c r="BN54" s="337"/>
      <c r="BO54" s="337"/>
      <c r="BP54" s="337"/>
      <c r="BQ54" s="337"/>
      <c r="BR54" s="337"/>
      <c r="BS54" s="337"/>
      <c r="BT54" s="337"/>
      <c r="BU54" s="337"/>
      <c r="BV54" s="337"/>
      <c r="BW54" s="337"/>
      <c r="BX54" s="338"/>
      <c r="BY54" s="330"/>
      <c r="BZ54" s="334"/>
      <c r="CA54" s="334"/>
      <c r="CB54" s="334"/>
      <c r="CC54" s="334"/>
      <c r="CD54" s="334"/>
      <c r="CE54" s="334"/>
      <c r="CF54" s="334"/>
      <c r="CG54" s="334"/>
      <c r="CH54" s="334"/>
      <c r="CI54" s="334"/>
      <c r="CJ54" s="334"/>
      <c r="CK54" s="334"/>
      <c r="CL54" s="334"/>
      <c r="CM54" s="334"/>
      <c r="CN54" s="334"/>
      <c r="CO54" s="334"/>
      <c r="CP54" s="334"/>
      <c r="CQ54" s="335"/>
    </row>
    <row r="55" spans="1:95">
      <c r="A55" s="835" t="s">
        <v>410</v>
      </c>
      <c r="B55" s="835"/>
      <c r="C55" s="930">
        <v>0</v>
      </c>
      <c r="D55" s="930"/>
      <c r="E55" s="334" t="s">
        <v>411</v>
      </c>
      <c r="F55" s="334"/>
      <c r="G55" s="334"/>
      <c r="H55" s="334"/>
      <c r="I55" s="334"/>
      <c r="J55" s="334"/>
      <c r="K55" s="334"/>
      <c r="L55" s="334"/>
      <c r="M55" s="334"/>
      <c r="N55" s="334"/>
      <c r="O55" s="337"/>
      <c r="P55" s="337"/>
      <c r="Q55" s="337"/>
      <c r="R55" s="337"/>
      <c r="S55" s="338"/>
      <c r="T55" s="835" t="s">
        <v>410</v>
      </c>
      <c r="U55" s="835"/>
      <c r="V55" s="930">
        <v>0</v>
      </c>
      <c r="W55" s="930"/>
      <c r="X55" s="334" t="s">
        <v>411</v>
      </c>
      <c r="Y55" s="334"/>
      <c r="Z55" s="334"/>
      <c r="AA55" s="334"/>
      <c r="AB55" s="334"/>
      <c r="AC55" s="334"/>
      <c r="AD55" s="334"/>
      <c r="AE55" s="334"/>
      <c r="AF55" s="334"/>
      <c r="AG55" s="334"/>
      <c r="AH55" s="337"/>
      <c r="AI55" s="337"/>
      <c r="AJ55" s="337"/>
      <c r="AK55" s="337"/>
      <c r="AL55" s="338"/>
      <c r="AM55" s="835" t="s">
        <v>410</v>
      </c>
      <c r="AN55" s="835"/>
      <c r="AO55" s="930">
        <v>0</v>
      </c>
      <c r="AP55" s="930"/>
      <c r="AQ55" s="334" t="s">
        <v>411</v>
      </c>
      <c r="AR55" s="334"/>
      <c r="AS55" s="334"/>
      <c r="AT55" s="334"/>
      <c r="AU55" s="334"/>
      <c r="AV55" s="334"/>
      <c r="AW55" s="334"/>
      <c r="AX55" s="334"/>
      <c r="AY55" s="334"/>
      <c r="AZ55" s="334"/>
      <c r="BA55" s="337"/>
      <c r="BB55" s="337"/>
      <c r="BC55" s="337"/>
      <c r="BD55" s="337"/>
      <c r="BE55" s="338"/>
      <c r="BF55" s="835" t="s">
        <v>410</v>
      </c>
      <c r="BG55" s="835"/>
      <c r="BH55" s="930">
        <v>0</v>
      </c>
      <c r="BI55" s="930"/>
      <c r="BJ55" s="334" t="s">
        <v>411</v>
      </c>
      <c r="BK55" s="334"/>
      <c r="BL55" s="334"/>
      <c r="BM55" s="334"/>
      <c r="BN55" s="334"/>
      <c r="BO55" s="334"/>
      <c r="BP55" s="334"/>
      <c r="BQ55" s="334"/>
      <c r="BR55" s="334"/>
      <c r="BS55" s="334"/>
      <c r="BT55" s="337"/>
      <c r="BU55" s="337"/>
      <c r="BV55" s="337"/>
      <c r="BW55" s="337"/>
      <c r="BX55" s="338"/>
      <c r="BY55" s="330"/>
      <c r="BZ55" s="334"/>
      <c r="CA55" s="334"/>
      <c r="CB55" s="334"/>
      <c r="CC55" s="334"/>
      <c r="CD55" s="334"/>
      <c r="CE55" s="334"/>
      <c r="CF55" s="334"/>
      <c r="CG55" s="334"/>
      <c r="CH55" s="334"/>
      <c r="CI55" s="334"/>
      <c r="CJ55" s="334"/>
      <c r="CK55" s="334"/>
      <c r="CL55" s="334"/>
      <c r="CM55" s="334"/>
      <c r="CN55" s="334"/>
      <c r="CO55" s="334"/>
      <c r="CP55" s="334"/>
      <c r="CQ55" s="335"/>
    </row>
    <row r="56" spans="1:95" ht="15.75" customHeight="1">
      <c r="A56" s="835" t="s">
        <v>412</v>
      </c>
      <c r="B56" s="835"/>
      <c r="C56" s="931">
        <v>1</v>
      </c>
      <c r="D56" s="931"/>
      <c r="E56" s="334" t="s">
        <v>77</v>
      </c>
      <c r="F56" s="334"/>
      <c r="G56" s="334"/>
      <c r="H56" s="334"/>
      <c r="I56" s="334"/>
      <c r="J56" s="334"/>
      <c r="K56" s="334"/>
      <c r="L56" s="334"/>
      <c r="M56" s="334"/>
      <c r="N56" s="334"/>
      <c r="O56" s="337"/>
      <c r="P56" s="337"/>
      <c r="Q56" s="337"/>
      <c r="R56" s="337"/>
      <c r="S56" s="338"/>
      <c r="T56" s="835" t="s">
        <v>412</v>
      </c>
      <c r="U56" s="835"/>
      <c r="V56" s="931">
        <v>1</v>
      </c>
      <c r="W56" s="931"/>
      <c r="X56" s="334" t="s">
        <v>77</v>
      </c>
      <c r="Y56" s="334"/>
      <c r="Z56" s="334"/>
      <c r="AA56" s="334"/>
      <c r="AB56" s="334"/>
      <c r="AC56" s="334"/>
      <c r="AD56" s="334"/>
      <c r="AE56" s="334"/>
      <c r="AF56" s="334"/>
      <c r="AG56" s="334"/>
      <c r="AH56" s="337"/>
      <c r="AI56" s="337"/>
      <c r="AJ56" s="337"/>
      <c r="AK56" s="337"/>
      <c r="AL56" s="338"/>
      <c r="AM56" s="835" t="s">
        <v>412</v>
      </c>
      <c r="AN56" s="835"/>
      <c r="AO56" s="931">
        <v>1</v>
      </c>
      <c r="AP56" s="931"/>
      <c r="AQ56" s="334" t="s">
        <v>77</v>
      </c>
      <c r="AR56" s="334"/>
      <c r="AS56" s="334"/>
      <c r="AT56" s="334"/>
      <c r="AU56" s="334"/>
      <c r="AV56" s="334"/>
      <c r="AW56" s="334"/>
      <c r="AX56" s="334"/>
      <c r="AY56" s="334"/>
      <c r="AZ56" s="334"/>
      <c r="BA56" s="337"/>
      <c r="BB56" s="337"/>
      <c r="BC56" s="337"/>
      <c r="BD56" s="337"/>
      <c r="BE56" s="338"/>
      <c r="BF56" s="835" t="s">
        <v>412</v>
      </c>
      <c r="BG56" s="835"/>
      <c r="BH56" s="931">
        <v>1</v>
      </c>
      <c r="BI56" s="931"/>
      <c r="BJ56" s="334" t="s">
        <v>77</v>
      </c>
      <c r="BK56" s="334"/>
      <c r="BL56" s="334"/>
      <c r="BM56" s="334"/>
      <c r="BN56" s="334"/>
      <c r="BO56" s="334"/>
      <c r="BP56" s="334"/>
      <c r="BQ56" s="334"/>
      <c r="BR56" s="334"/>
      <c r="BS56" s="334"/>
      <c r="BT56" s="337"/>
      <c r="BU56" s="337"/>
      <c r="BV56" s="337"/>
      <c r="BW56" s="337"/>
      <c r="BX56" s="338"/>
      <c r="BY56" s="330"/>
      <c r="BZ56" s="334"/>
      <c r="CA56" s="334"/>
      <c r="CB56" s="334"/>
      <c r="CC56" s="334"/>
      <c r="CD56" s="334"/>
      <c r="CE56" s="334"/>
      <c r="CF56" s="334"/>
      <c r="CG56" s="334"/>
      <c r="CH56" s="334"/>
      <c r="CI56" s="334"/>
      <c r="CJ56" s="350"/>
      <c r="CK56" s="334"/>
      <c r="CL56" s="334"/>
      <c r="CM56" s="334"/>
      <c r="CN56" s="334"/>
      <c r="CO56" s="334"/>
      <c r="CP56" s="334"/>
      <c r="CQ56" s="335"/>
    </row>
    <row r="57" spans="1:95" ht="15.75" customHeight="1">
      <c r="A57" s="835" t="s">
        <v>413</v>
      </c>
      <c r="B57" s="835"/>
      <c r="C57" s="931">
        <v>1</v>
      </c>
      <c r="D57" s="931"/>
      <c r="E57" s="334" t="s">
        <v>78</v>
      </c>
      <c r="F57" s="334"/>
      <c r="G57" s="334"/>
      <c r="H57" s="334"/>
      <c r="I57" s="334"/>
      <c r="J57" s="334"/>
      <c r="K57" s="334"/>
      <c r="L57" s="334"/>
      <c r="M57" s="334"/>
      <c r="N57" s="334"/>
      <c r="O57" s="337"/>
      <c r="P57" s="337"/>
      <c r="Q57" s="337"/>
      <c r="R57" s="337"/>
      <c r="S57" s="338"/>
      <c r="T57" s="835" t="s">
        <v>413</v>
      </c>
      <c r="U57" s="835"/>
      <c r="V57" s="931">
        <v>1</v>
      </c>
      <c r="W57" s="931"/>
      <c r="X57" s="334" t="s">
        <v>78</v>
      </c>
      <c r="Y57" s="334"/>
      <c r="Z57" s="334"/>
      <c r="AA57" s="334"/>
      <c r="AB57" s="334"/>
      <c r="AC57" s="334"/>
      <c r="AD57" s="334"/>
      <c r="AE57" s="334"/>
      <c r="AF57" s="334"/>
      <c r="AG57" s="334"/>
      <c r="AH57" s="337"/>
      <c r="AI57" s="337"/>
      <c r="AJ57" s="337"/>
      <c r="AK57" s="337"/>
      <c r="AL57" s="338"/>
      <c r="AM57" s="835" t="s">
        <v>413</v>
      </c>
      <c r="AN57" s="835"/>
      <c r="AO57" s="931">
        <v>1</v>
      </c>
      <c r="AP57" s="931"/>
      <c r="AQ57" s="334" t="s">
        <v>78</v>
      </c>
      <c r="AR57" s="334"/>
      <c r="AS57" s="334"/>
      <c r="AT57" s="334"/>
      <c r="AU57" s="334"/>
      <c r="AV57" s="334"/>
      <c r="AW57" s="334"/>
      <c r="AX57" s="334"/>
      <c r="AY57" s="334"/>
      <c r="AZ57" s="334"/>
      <c r="BA57" s="337"/>
      <c r="BB57" s="337"/>
      <c r="BC57" s="337"/>
      <c r="BD57" s="337"/>
      <c r="BE57" s="338"/>
      <c r="BF57" s="835" t="s">
        <v>413</v>
      </c>
      <c r="BG57" s="835"/>
      <c r="BH57" s="931">
        <v>1</v>
      </c>
      <c r="BI57" s="931"/>
      <c r="BJ57" s="334" t="s">
        <v>78</v>
      </c>
      <c r="BK57" s="334"/>
      <c r="BL57" s="334"/>
      <c r="BM57" s="334"/>
      <c r="BN57" s="334"/>
      <c r="BO57" s="334"/>
      <c r="BP57" s="334"/>
      <c r="BQ57" s="334"/>
      <c r="BR57" s="334"/>
      <c r="BS57" s="334"/>
      <c r="BT57" s="337"/>
      <c r="BU57" s="337"/>
      <c r="BV57" s="337"/>
      <c r="BW57" s="337"/>
      <c r="BX57" s="338"/>
      <c r="BY57" s="330"/>
      <c r="BZ57" s="334"/>
      <c r="CA57" s="334"/>
      <c r="CB57" s="334"/>
      <c r="CC57" s="334"/>
      <c r="CD57" s="334"/>
      <c r="CE57" s="334"/>
      <c r="CF57" s="334"/>
      <c r="CG57" s="334"/>
      <c r="CH57" s="334"/>
      <c r="CI57" s="334"/>
      <c r="CJ57" s="350"/>
      <c r="CK57" s="334"/>
      <c r="CL57" s="334"/>
      <c r="CM57" s="334"/>
      <c r="CN57" s="334"/>
      <c r="CO57" s="334"/>
      <c r="CP57" s="334"/>
      <c r="CQ57" s="335"/>
    </row>
    <row r="58" spans="1:95" ht="14.4">
      <c r="A58" s="349"/>
      <c r="B58" s="341" t="s">
        <v>414</v>
      </c>
      <c r="C58" s="837">
        <f>(C54*(((C55+C56+C57)^3)-(C55^3)))/12</f>
        <v>100</v>
      </c>
      <c r="D58" s="837"/>
      <c r="E58" s="334" t="s">
        <v>415</v>
      </c>
      <c r="F58" s="334"/>
      <c r="G58" s="334"/>
      <c r="H58" s="334"/>
      <c r="I58" s="334"/>
      <c r="J58" s="334"/>
      <c r="K58" s="334"/>
      <c r="L58" s="334"/>
      <c r="M58" s="334"/>
      <c r="N58" s="334"/>
      <c r="O58" s="337"/>
      <c r="P58" s="337"/>
      <c r="Q58" s="337"/>
      <c r="R58" s="337"/>
      <c r="S58" s="338"/>
      <c r="T58" s="349"/>
      <c r="U58" s="341" t="s">
        <v>414</v>
      </c>
      <c r="V58" s="837">
        <f>(V54*(((V55+V56+V57)^3)-(V55^3)))/12</f>
        <v>100</v>
      </c>
      <c r="W58" s="837"/>
      <c r="X58" s="334" t="s">
        <v>415</v>
      </c>
      <c r="Y58" s="334"/>
      <c r="Z58" s="334"/>
      <c r="AA58" s="334"/>
      <c r="AB58" s="334"/>
      <c r="AC58" s="334"/>
      <c r="AD58" s="334"/>
      <c r="AE58" s="334"/>
      <c r="AF58" s="334"/>
      <c r="AG58" s="334"/>
      <c r="AH58" s="337"/>
      <c r="AI58" s="337"/>
      <c r="AJ58" s="337"/>
      <c r="AK58" s="337"/>
      <c r="AL58" s="338"/>
      <c r="AM58" s="349"/>
      <c r="AN58" s="341" t="s">
        <v>414</v>
      </c>
      <c r="AO58" s="837">
        <f>(AO54*(((AO55+AO56+AO57)^3)-(AO55^3)))/12</f>
        <v>100</v>
      </c>
      <c r="AP58" s="837"/>
      <c r="AQ58" s="334" t="s">
        <v>415</v>
      </c>
      <c r="AR58" s="334"/>
      <c r="AS58" s="334"/>
      <c r="AT58" s="334"/>
      <c r="AU58" s="334"/>
      <c r="AV58" s="334"/>
      <c r="AW58" s="334"/>
      <c r="AX58" s="334"/>
      <c r="AY58" s="334"/>
      <c r="AZ58" s="334"/>
      <c r="BA58" s="337"/>
      <c r="BB58" s="337"/>
      <c r="BC58" s="337"/>
      <c r="BD58" s="337"/>
      <c r="BE58" s="338"/>
      <c r="BF58" s="349"/>
      <c r="BG58" s="341" t="s">
        <v>414</v>
      </c>
      <c r="BH58" s="837">
        <f>(BH54*(((BH55+BH56+BH57)^3)-(BH55^3)))/12</f>
        <v>100</v>
      </c>
      <c r="BI58" s="837"/>
      <c r="BJ58" s="334" t="s">
        <v>415</v>
      </c>
      <c r="BK58" s="334"/>
      <c r="BL58" s="334"/>
      <c r="BM58" s="334"/>
      <c r="BN58" s="334"/>
      <c r="BO58" s="334"/>
      <c r="BP58" s="334"/>
      <c r="BQ58" s="334"/>
      <c r="BR58" s="334"/>
      <c r="BS58" s="334"/>
      <c r="BT58" s="337"/>
      <c r="BU58" s="337"/>
      <c r="BV58" s="337"/>
      <c r="BW58" s="337"/>
      <c r="BX58" s="338"/>
      <c r="BY58" s="330"/>
      <c r="BZ58" s="334"/>
      <c r="CA58" s="334"/>
      <c r="CB58" s="334"/>
      <c r="CC58" s="334"/>
      <c r="CD58" s="334"/>
      <c r="CE58" s="334"/>
      <c r="CF58" s="334"/>
      <c r="CG58" s="334"/>
      <c r="CH58" s="334"/>
      <c r="CI58" s="334"/>
      <c r="CJ58" s="350"/>
      <c r="CK58" s="334"/>
      <c r="CL58" s="334"/>
      <c r="CM58" s="334"/>
      <c r="CN58" s="334"/>
      <c r="CO58" s="334"/>
      <c r="CP58" s="334"/>
      <c r="CQ58" s="335"/>
    </row>
    <row r="59" spans="1:95">
      <c r="A59" s="344"/>
      <c r="B59" s="341" t="s">
        <v>416</v>
      </c>
      <c r="C59" s="828">
        <f>IF(C47&gt;0,0.001*((N46*(C47-C46)*C53^3)/(48*C58*(C47-C46))),0)</f>
        <v>0</v>
      </c>
      <c r="D59" s="828"/>
      <c r="E59" s="334" t="s">
        <v>417</v>
      </c>
      <c r="F59" s="337"/>
      <c r="G59" s="337"/>
      <c r="H59" s="337"/>
      <c r="I59" s="337"/>
      <c r="J59" s="337"/>
      <c r="K59" s="337"/>
      <c r="L59" s="337"/>
      <c r="M59" s="337"/>
      <c r="N59" s="337"/>
      <c r="O59" s="337"/>
      <c r="P59" s="337"/>
      <c r="Q59" s="337"/>
      <c r="R59" s="337"/>
      <c r="S59" s="338"/>
      <c r="T59" s="344"/>
      <c r="U59" s="341" t="s">
        <v>416</v>
      </c>
      <c r="V59" s="828">
        <f>IF(V47&gt;0,0.001*((AG46*(V47-V46)*V53^3)/(48*V58*(V47-V46))),0)</f>
        <v>0</v>
      </c>
      <c r="W59" s="828"/>
      <c r="X59" s="334" t="s">
        <v>417</v>
      </c>
      <c r="Y59" s="337"/>
      <c r="Z59" s="337"/>
      <c r="AA59" s="337"/>
      <c r="AB59" s="337"/>
      <c r="AC59" s="337"/>
      <c r="AD59" s="337"/>
      <c r="AE59" s="337"/>
      <c r="AF59" s="337"/>
      <c r="AG59" s="337"/>
      <c r="AH59" s="337"/>
      <c r="AI59" s="337"/>
      <c r="AJ59" s="337"/>
      <c r="AK59" s="337"/>
      <c r="AL59" s="338"/>
      <c r="AM59" s="344"/>
      <c r="AN59" s="341" t="s">
        <v>416</v>
      </c>
      <c r="AO59" s="828">
        <f>IF(AO47&gt;0,0.001*((AZ46*(AO47-AO46)*AO53^3)/(48*AO58*(AO47-AO46))),0)</f>
        <v>0</v>
      </c>
      <c r="AP59" s="828"/>
      <c r="AQ59" s="334" t="s">
        <v>417</v>
      </c>
      <c r="AR59" s="337"/>
      <c r="AS59" s="337"/>
      <c r="AT59" s="337"/>
      <c r="AU59" s="337"/>
      <c r="AV59" s="337"/>
      <c r="AW59" s="337"/>
      <c r="AX59" s="337"/>
      <c r="AY59" s="337"/>
      <c r="AZ59" s="337"/>
      <c r="BA59" s="337"/>
      <c r="BB59" s="337"/>
      <c r="BC59" s="337"/>
      <c r="BD59" s="337"/>
      <c r="BE59" s="338"/>
      <c r="BF59" s="344"/>
      <c r="BG59" s="341" t="s">
        <v>416</v>
      </c>
      <c r="BH59" s="828">
        <f>IF(BH47&gt;0,0.001*((BS46*(BH47-BH46)*BH53^3)/(48*BH58*(BH47-BH46))),0)</f>
        <v>0</v>
      </c>
      <c r="BI59" s="828"/>
      <c r="BJ59" s="334" t="s">
        <v>417</v>
      </c>
      <c r="BK59" s="337"/>
      <c r="BL59" s="337"/>
      <c r="BM59" s="337"/>
      <c r="BN59" s="337"/>
      <c r="BO59" s="337"/>
      <c r="BP59" s="337"/>
      <c r="BQ59" s="337"/>
      <c r="BR59" s="337"/>
      <c r="BS59" s="337"/>
      <c r="BT59" s="337"/>
      <c r="BU59" s="337"/>
      <c r="BV59" s="337"/>
      <c r="BW59" s="337"/>
      <c r="BX59" s="338"/>
      <c r="BY59" s="330"/>
      <c r="BZ59" s="334"/>
      <c r="CA59" s="334"/>
      <c r="CB59" s="334"/>
      <c r="CC59" s="334"/>
      <c r="CD59" s="334"/>
      <c r="CE59" s="334"/>
      <c r="CF59" s="334"/>
      <c r="CG59" s="334"/>
      <c r="CH59" s="334"/>
      <c r="CI59" s="334"/>
      <c r="CJ59" s="334"/>
      <c r="CK59" s="334"/>
      <c r="CL59" s="334"/>
      <c r="CM59" s="334"/>
      <c r="CN59" s="334"/>
      <c r="CO59" s="334"/>
      <c r="CP59" s="334"/>
      <c r="CQ59" s="335"/>
    </row>
    <row r="60" spans="1:95">
      <c r="A60" s="351"/>
      <c r="B60" s="352" t="s">
        <v>418</v>
      </c>
      <c r="C60" s="826">
        <f>C50*C53*0.5*SUM(C55:D57)/(4*C58)</f>
        <v>0</v>
      </c>
      <c r="D60" s="826"/>
      <c r="E60" s="353" t="s">
        <v>419</v>
      </c>
      <c r="F60" s="354"/>
      <c r="G60" s="354"/>
      <c r="H60" s="354"/>
      <c r="I60" s="354"/>
      <c r="J60" s="354"/>
      <c r="K60" s="354"/>
      <c r="L60" s="354"/>
      <c r="M60" s="354"/>
      <c r="N60" s="354"/>
      <c r="O60" s="354"/>
      <c r="P60" s="354"/>
      <c r="Q60" s="354"/>
      <c r="R60" s="354"/>
      <c r="S60" s="355"/>
      <c r="T60" s="351"/>
      <c r="U60" s="352" t="s">
        <v>418</v>
      </c>
      <c r="V60" s="826">
        <f>V50*V53*0.5*SUM(V55:W57)/(4*V58)</f>
        <v>0</v>
      </c>
      <c r="W60" s="826"/>
      <c r="X60" s="353" t="s">
        <v>419</v>
      </c>
      <c r="Y60" s="354"/>
      <c r="Z60" s="354"/>
      <c r="AA60" s="354"/>
      <c r="AB60" s="354"/>
      <c r="AC60" s="354"/>
      <c r="AD60" s="354"/>
      <c r="AE60" s="354"/>
      <c r="AF60" s="354"/>
      <c r="AG60" s="354"/>
      <c r="AH60" s="354"/>
      <c r="AI60" s="354"/>
      <c r="AJ60" s="354"/>
      <c r="AK60" s="354"/>
      <c r="AL60" s="355"/>
      <c r="AM60" s="351"/>
      <c r="AN60" s="352" t="s">
        <v>418</v>
      </c>
      <c r="AO60" s="826">
        <f>AO50*AO53*0.5*SUM(AO55:AP57)/(4*AO58)</f>
        <v>0</v>
      </c>
      <c r="AP60" s="826"/>
      <c r="AQ60" s="353" t="s">
        <v>419</v>
      </c>
      <c r="AR60" s="354"/>
      <c r="AS60" s="354"/>
      <c r="AT60" s="354"/>
      <c r="AU60" s="354"/>
      <c r="AV60" s="354"/>
      <c r="AW60" s="354"/>
      <c r="AX60" s="354"/>
      <c r="AY60" s="354"/>
      <c r="AZ60" s="354"/>
      <c r="BA60" s="354"/>
      <c r="BB60" s="354"/>
      <c r="BC60" s="354"/>
      <c r="BD60" s="354"/>
      <c r="BE60" s="355"/>
      <c r="BF60" s="351"/>
      <c r="BG60" s="352" t="s">
        <v>418</v>
      </c>
      <c r="BH60" s="826">
        <f>BH50*BH53*0.5*SUM(BH55:BI57)/(4*BH58)</f>
        <v>0</v>
      </c>
      <c r="BI60" s="826"/>
      <c r="BJ60" s="353" t="s">
        <v>419</v>
      </c>
      <c r="BK60" s="354"/>
      <c r="BL60" s="354"/>
      <c r="BM60" s="354"/>
      <c r="BN60" s="354"/>
      <c r="BO60" s="354"/>
      <c r="BP60" s="354"/>
      <c r="BQ60" s="354"/>
      <c r="BR60" s="354"/>
      <c r="BS60" s="354"/>
      <c r="BT60" s="354"/>
      <c r="BU60" s="354"/>
      <c r="BV60" s="354"/>
      <c r="BW60" s="354"/>
      <c r="BX60" s="355"/>
      <c r="BY60" s="356"/>
      <c r="BZ60" s="353"/>
      <c r="CA60" s="353"/>
      <c r="CB60" s="353"/>
      <c r="CC60" s="353"/>
      <c r="CD60" s="353"/>
      <c r="CE60" s="353"/>
      <c r="CF60" s="353"/>
      <c r="CG60" s="353"/>
      <c r="CH60" s="353"/>
      <c r="CI60" s="353"/>
      <c r="CJ60" s="353"/>
      <c r="CK60" s="353"/>
      <c r="CL60" s="353"/>
      <c r="CM60" s="353"/>
      <c r="CN60" s="353"/>
      <c r="CO60" s="353"/>
      <c r="CP60" s="353"/>
      <c r="CQ60" s="357"/>
    </row>
    <row r="61" spans="1:95">
      <c r="A61" s="835" t="s">
        <v>648</v>
      </c>
      <c r="B61" s="835"/>
      <c r="C61" s="932"/>
      <c r="D61" s="932"/>
      <c r="E61" s="22" t="s">
        <v>649</v>
      </c>
      <c r="F61" s="337"/>
      <c r="G61" s="337"/>
      <c r="H61" s="337"/>
      <c r="I61" s="337"/>
      <c r="J61" s="337"/>
      <c r="K61" s="337"/>
      <c r="L61" s="337"/>
      <c r="M61" s="337"/>
      <c r="N61" s="337"/>
      <c r="O61" s="337"/>
      <c r="P61" s="337"/>
      <c r="Q61" s="337"/>
      <c r="R61" s="337"/>
      <c r="S61" s="338"/>
      <c r="T61" s="835" t="s">
        <v>648</v>
      </c>
      <c r="U61" s="835"/>
      <c r="V61" s="932"/>
      <c r="W61" s="932"/>
      <c r="X61" s="933" t="s">
        <v>649</v>
      </c>
      <c r="Y61" s="933"/>
      <c r="Z61" s="933"/>
      <c r="AA61" s="933"/>
      <c r="AB61" s="933"/>
      <c r="AC61" s="933"/>
      <c r="AD61" s="933"/>
      <c r="AE61" s="933"/>
      <c r="AF61" s="933"/>
      <c r="AG61" s="933"/>
      <c r="AH61" s="933"/>
      <c r="AI61" s="933"/>
      <c r="AJ61" s="933"/>
      <c r="AK61" s="933"/>
      <c r="AL61" s="933"/>
      <c r="AM61" s="835" t="s">
        <v>648</v>
      </c>
      <c r="AN61" s="835"/>
      <c r="AO61" s="932"/>
      <c r="AP61" s="932"/>
      <c r="AQ61" t="s">
        <v>649</v>
      </c>
      <c r="AR61" s="337"/>
      <c r="AS61" s="337"/>
      <c r="AT61" s="337"/>
      <c r="AU61" s="337"/>
      <c r="AV61" s="337"/>
      <c r="AW61" s="337"/>
      <c r="AX61" s="337"/>
      <c r="AY61" s="337"/>
      <c r="AZ61" s="337"/>
      <c r="BA61" s="337"/>
      <c r="BB61" s="337"/>
      <c r="BC61" s="337"/>
      <c r="BD61" s="337"/>
      <c r="BE61" s="338"/>
      <c r="BF61" s="835" t="s">
        <v>648</v>
      </c>
      <c r="BG61" s="835"/>
      <c r="BH61" s="934"/>
      <c r="BI61" s="934"/>
      <c r="BJ61" t="s">
        <v>649</v>
      </c>
      <c r="BK61" s="337"/>
      <c r="BL61" s="337"/>
      <c r="BM61" s="337"/>
      <c r="BN61" s="337"/>
      <c r="BO61" s="337"/>
      <c r="BP61" s="337"/>
      <c r="BQ61" s="337"/>
      <c r="BR61" s="337"/>
      <c r="BS61" s="337"/>
      <c r="BT61" s="337"/>
      <c r="BU61" s="337"/>
      <c r="BV61" s="337"/>
      <c r="BW61" s="337"/>
      <c r="BX61" s="338"/>
      <c r="BY61" s="334"/>
      <c r="BZ61" s="334"/>
      <c r="CA61" s="334"/>
      <c r="CB61" s="334"/>
      <c r="CC61" s="334"/>
      <c r="CD61" s="334"/>
      <c r="CE61" s="334"/>
      <c r="CF61" s="334"/>
      <c r="CG61" s="334"/>
      <c r="CH61" s="334"/>
      <c r="CI61" s="334"/>
      <c r="CJ61" s="334"/>
      <c r="CK61" s="334"/>
      <c r="CL61" s="334"/>
      <c r="CM61" s="334"/>
      <c r="CN61" s="334"/>
      <c r="CO61" s="334"/>
      <c r="CP61" s="334"/>
      <c r="CQ61" s="335"/>
    </row>
    <row r="62" spans="1:95">
      <c r="A62" s="344"/>
      <c r="B62" s="652"/>
      <c r="C62" s="860" t="str">
        <f t="array" ref="C62">_xlfn.IFS(AND(NOT(C55=0),C56&gt;=C61,C57&gt;=C61,NOT(ISBLANK(C61)),NOT(C61=0)),"PASS",AND(C55=0,(C56+C57)&gt;=C61,NOT(ISBLANK(C61)),NOT(C61=0)),"PASS", AND(NOT(C55=0),OR(C56&lt;C61,C57&lt;C61,ISBLANK(C61),C61=0)),"FAIL",AND(C55=0,OR((C56+C57)&lt;C61,ISBLANK(C61),C61=0)),"FAIL")</f>
        <v>FAIL</v>
      </c>
      <c r="D62" s="860"/>
      <c r="E62" s="334"/>
      <c r="F62" s="337"/>
      <c r="G62" s="337"/>
      <c r="H62" s="337"/>
      <c r="I62" s="337"/>
      <c r="J62" s="337"/>
      <c r="K62" s="337"/>
      <c r="L62" s="337"/>
      <c r="M62" s="337"/>
      <c r="N62" s="337"/>
      <c r="O62" s="337"/>
      <c r="P62" s="337"/>
      <c r="Q62" s="337"/>
      <c r="R62" s="337"/>
      <c r="S62" s="338"/>
      <c r="T62" s="344"/>
      <c r="U62" s="652"/>
      <c r="V62" s="860" t="str">
        <f t="array" ref="V62">_xlfn.IFS(AND(NOT(V55=0),V56&gt;=V61,V57&gt;=V61,NOT(ISBLANK(V61)),NOT(V61=0)),"PASS",AND(V55=0,(V56+V57)&gt;=V61,NOT(ISBLANK(V61)),NOT(V61=0)),"PASS", AND(NOT(V55=0),OR(V56&lt;V61,V57&lt;V61,ISBLANK(V61),V61=0)),"FAIL",AND(V55=0,OR((V56+V57)&lt;V61,ISBLANK(V61),V61=0)),"FAIL")</f>
        <v>FAIL</v>
      </c>
      <c r="W62" s="860"/>
      <c r="X62" s="334"/>
      <c r="Y62" s="337"/>
      <c r="Z62" s="337"/>
      <c r="AA62" s="337"/>
      <c r="AB62" s="337"/>
      <c r="AC62" s="337"/>
      <c r="AD62" s="337"/>
      <c r="AE62" s="337"/>
      <c r="AF62" s="337"/>
      <c r="AG62" s="337"/>
      <c r="AH62" s="337"/>
      <c r="AI62" s="337"/>
      <c r="AJ62" s="337"/>
      <c r="AK62" s="337"/>
      <c r="AL62" s="338"/>
      <c r="AM62" s="344"/>
      <c r="AN62" s="652"/>
      <c r="AO62" s="860" t="str">
        <f t="array" ref="AO62">_xlfn.IFS(AND(NOT(AO55=0),AO56&gt;=AO61,AO57&gt;=AO61,NOT(ISBLANK(AO61)),NOT(AO61=0)),"PASS",AND(AO55=0,(AO56+AO57)&gt;=AO61,NOT(ISBLANK(AO61)),NOT(AO61=0)),"PASS", AND(NOT(AO55=0),OR(AO56&lt;AO61,AO57&lt;AO61,ISBLANK(AO61),AO61=0)),"FAIL",AND(AO55=0,OR((AO56+AO57)&lt;AO61,ISBLANK(AO61),AO61=0)),"FAIL")</f>
        <v>FAIL</v>
      </c>
      <c r="AP62" s="860"/>
      <c r="AQ62" s="334"/>
      <c r="AR62" s="337"/>
      <c r="AS62" s="337"/>
      <c r="AT62" s="337"/>
      <c r="AU62" s="337"/>
      <c r="AV62" s="337"/>
      <c r="AW62" s="337"/>
      <c r="AX62" s="337"/>
      <c r="AY62" s="337"/>
      <c r="AZ62" s="337"/>
      <c r="BA62" s="337"/>
      <c r="BB62" s="337"/>
      <c r="BC62" s="337"/>
      <c r="BD62" s="337"/>
      <c r="BE62" s="338"/>
      <c r="BF62" s="344"/>
      <c r="BG62" s="652"/>
      <c r="BH62" s="860" t="str">
        <f t="array" ref="BH62">_xlfn.IFS(AND(NOT(BH55=0),BH56&gt;=BH61,BH57&gt;=BH61,NOT(ISBLANK(BH61)),NOT(BH61=0)),"PASS",AND(BH55=0,(BH56+BH57)&gt;=BH61,NOT(ISBLANK(BH61)),NOT(BH61=0)),"PASS", AND(NOT(BH55=0),OR(BH56&lt;BH61,BH57&lt;BH61,ISBLANK(BH61),BH61=0)),"FAIL",AND(BH55=0,OR((BH56+BH57)&lt;BH61,ISBLANK(BH61),BH61=0)),"FAIL")</f>
        <v>FAIL</v>
      </c>
      <c r="BI62" s="860"/>
      <c r="BJ62" s="334"/>
      <c r="BK62" s="337"/>
      <c r="BL62" s="337"/>
      <c r="BM62" s="337"/>
      <c r="BN62" s="337"/>
      <c r="BO62" s="337"/>
      <c r="BP62" s="337"/>
      <c r="BQ62" s="337"/>
      <c r="BR62" s="337"/>
      <c r="BS62" s="337"/>
      <c r="BT62" s="337"/>
      <c r="BU62" s="337"/>
      <c r="BV62" s="337"/>
      <c r="BW62" s="337"/>
      <c r="BX62" s="338"/>
      <c r="BY62" s="334"/>
      <c r="BZ62" s="334"/>
      <c r="CA62" s="334"/>
      <c r="CB62" s="334"/>
      <c r="CC62" s="334"/>
      <c r="CD62" s="334"/>
      <c r="CE62" s="334"/>
      <c r="CF62" s="334"/>
      <c r="CG62" s="334"/>
      <c r="CH62" s="334"/>
      <c r="CI62" s="334"/>
      <c r="CJ62" s="334"/>
      <c r="CK62" s="334"/>
      <c r="CL62" s="334"/>
      <c r="CM62" s="334"/>
      <c r="CN62" s="334"/>
      <c r="CO62" s="334"/>
      <c r="CP62" s="334"/>
      <c r="CQ62" s="335"/>
    </row>
    <row r="63" spans="1:95">
      <c r="A63" s="305" t="s">
        <v>650</v>
      </c>
      <c r="B63" s="307"/>
      <c r="C63" s="307"/>
      <c r="D63" s="307"/>
      <c r="E63" s="307"/>
      <c r="F63" s="307"/>
      <c r="G63" s="307"/>
      <c r="H63" s="307"/>
      <c r="I63" s="307"/>
      <c r="J63" s="307"/>
      <c r="K63" s="307"/>
      <c r="L63" s="307"/>
      <c r="M63" s="307"/>
      <c r="N63" s="307"/>
      <c r="O63" s="307"/>
      <c r="P63" s="307"/>
      <c r="Q63" s="307"/>
      <c r="R63" s="307"/>
      <c r="S63" s="308"/>
      <c r="T63" s="305" t="s">
        <v>650</v>
      </c>
      <c r="U63" s="307"/>
      <c r="V63" s="307"/>
      <c r="W63" s="307"/>
      <c r="X63" s="307"/>
      <c r="Y63" s="307"/>
      <c r="Z63" s="307"/>
      <c r="AA63" s="307"/>
      <c r="AB63" s="307"/>
      <c r="AC63" s="307"/>
      <c r="AD63" s="307"/>
      <c r="AE63" s="307"/>
      <c r="AF63" s="307"/>
      <c r="AG63" s="307"/>
      <c r="AH63" s="307"/>
      <c r="AI63" s="307"/>
      <c r="AJ63" s="307"/>
      <c r="AK63" s="307"/>
      <c r="AL63" s="308"/>
      <c r="AM63" s="305" t="s">
        <v>650</v>
      </c>
      <c r="AN63" s="307"/>
      <c r="AO63" s="307"/>
      <c r="AP63" s="307"/>
      <c r="AQ63" s="307"/>
      <c r="AR63" s="307"/>
      <c r="AS63" s="307"/>
      <c r="AT63" s="307"/>
      <c r="AU63" s="307"/>
      <c r="AV63" s="307"/>
      <c r="AW63" s="307"/>
      <c r="AX63" s="307"/>
      <c r="AY63" s="307"/>
      <c r="AZ63" s="307"/>
      <c r="BA63" s="307"/>
      <c r="BB63" s="307"/>
      <c r="BC63" s="307"/>
      <c r="BD63" s="307"/>
      <c r="BE63" s="308"/>
      <c r="BF63" s="935" t="s">
        <v>650</v>
      </c>
      <c r="BG63" s="935"/>
      <c r="BH63" s="935"/>
      <c r="BI63" s="935"/>
      <c r="BJ63" s="935"/>
      <c r="BK63" s="935"/>
      <c r="BL63" s="935"/>
      <c r="BM63" s="935"/>
      <c r="BN63" s="935"/>
      <c r="BO63" s="935"/>
      <c r="BP63" s="935"/>
      <c r="BQ63" s="935"/>
      <c r="BR63" s="935"/>
      <c r="BS63" s="307"/>
      <c r="BT63" s="307"/>
      <c r="BU63" s="307"/>
      <c r="BV63" s="307"/>
      <c r="BW63" s="307"/>
      <c r="BX63" s="308"/>
      <c r="BY63" s="307"/>
      <c r="BZ63" s="307"/>
      <c r="CA63" s="307"/>
      <c r="CB63" s="307"/>
      <c r="CC63" s="307"/>
      <c r="CD63" s="307"/>
      <c r="CE63" s="307"/>
      <c r="CF63" s="307"/>
      <c r="CG63" s="307"/>
      <c r="CH63" s="307"/>
      <c r="CI63" s="307"/>
      <c r="CJ63" s="307"/>
      <c r="CK63" s="307"/>
      <c r="CL63" s="307"/>
      <c r="CM63" s="307"/>
      <c r="CN63" s="307"/>
      <c r="CO63" s="307"/>
      <c r="CP63" s="307"/>
      <c r="CQ63" s="308"/>
    </row>
    <row r="64" spans="1:95">
      <c r="A64" s="100"/>
      <c r="B64" s="72"/>
      <c r="C64" s="72"/>
      <c r="D64" s="72"/>
      <c r="E64" s="72"/>
      <c r="F64" s="72"/>
      <c r="G64" s="72"/>
      <c r="H64" s="72"/>
      <c r="I64" s="72"/>
      <c r="J64" s="72"/>
      <c r="K64" s="72"/>
      <c r="L64" s="72"/>
      <c r="M64" s="72"/>
      <c r="N64" s="72"/>
      <c r="O64" s="72"/>
      <c r="P64" s="72"/>
      <c r="Q64" s="72"/>
      <c r="R64" s="72"/>
      <c r="S64" s="101"/>
      <c r="T64" s="100"/>
      <c r="U64" s="72"/>
      <c r="V64" s="72"/>
      <c r="W64" s="72"/>
      <c r="X64" s="72"/>
      <c r="Y64" s="72"/>
      <c r="Z64" s="72"/>
      <c r="AA64" s="72"/>
      <c r="AB64" s="72"/>
      <c r="AC64" s="72"/>
      <c r="AD64" s="72"/>
      <c r="AE64" s="72"/>
      <c r="AF64" s="72"/>
      <c r="AG64" s="72"/>
      <c r="AH64" s="72"/>
      <c r="AI64" s="72"/>
      <c r="AJ64" s="72"/>
      <c r="AK64" s="72"/>
      <c r="AL64" s="101"/>
      <c r="AM64" s="100"/>
      <c r="AN64" s="72"/>
      <c r="AO64" s="72"/>
      <c r="AP64" s="72"/>
      <c r="AQ64" s="72"/>
      <c r="AR64" s="72"/>
      <c r="AS64" s="72"/>
      <c r="AT64" s="72"/>
      <c r="AU64" s="72"/>
      <c r="AV64" s="72"/>
      <c r="AW64" s="72"/>
      <c r="AX64" s="72"/>
      <c r="AY64" s="72"/>
      <c r="AZ64" s="72"/>
      <c r="BA64" s="72"/>
      <c r="BB64" s="72"/>
      <c r="BC64" s="72"/>
      <c r="BD64" s="72"/>
      <c r="BE64" s="101"/>
      <c r="BF64" s="100"/>
      <c r="BG64" s="72"/>
      <c r="BH64" s="72"/>
      <c r="BI64" s="72"/>
      <c r="BJ64" s="72"/>
      <c r="BK64" s="72"/>
      <c r="BL64" s="72"/>
      <c r="BM64" s="72"/>
      <c r="BN64" s="72"/>
      <c r="BO64" s="72"/>
      <c r="BP64" s="72"/>
      <c r="BQ64" s="72"/>
      <c r="BR64" s="72"/>
      <c r="BS64" s="72"/>
      <c r="BT64" s="72"/>
      <c r="BU64" s="72"/>
      <c r="BV64" s="72"/>
      <c r="BW64" s="72"/>
      <c r="BX64" s="101"/>
      <c r="BY64" s="72"/>
      <c r="BZ64" s="72"/>
      <c r="CA64" s="72"/>
      <c r="CB64" s="72"/>
      <c r="CC64" s="72"/>
      <c r="CD64" s="72"/>
      <c r="CE64" s="72"/>
      <c r="CF64" s="72"/>
      <c r="CG64" s="72"/>
      <c r="CH64" s="72"/>
      <c r="CI64" s="72"/>
      <c r="CJ64" s="72"/>
      <c r="CK64" s="72"/>
      <c r="CL64" s="72"/>
      <c r="CM64" s="72"/>
      <c r="CN64" s="72"/>
      <c r="CO64" s="72"/>
      <c r="CP64" s="72"/>
      <c r="CQ64" s="101"/>
    </row>
    <row r="65" spans="1:95">
      <c r="A65" s="100"/>
      <c r="B65" s="72"/>
      <c r="C65" s="72"/>
      <c r="D65" s="72"/>
      <c r="E65" s="72"/>
      <c r="F65" s="72"/>
      <c r="G65" s="72"/>
      <c r="H65" s="72"/>
      <c r="I65" s="72"/>
      <c r="J65" s="72"/>
      <c r="K65" s="72"/>
      <c r="L65" s="72"/>
      <c r="M65" s="72"/>
      <c r="N65" s="72"/>
      <c r="O65" s="72"/>
      <c r="P65" s="72"/>
      <c r="Q65" s="72"/>
      <c r="R65" s="72"/>
      <c r="S65" s="101"/>
      <c r="T65" s="100"/>
      <c r="U65" s="72"/>
      <c r="V65" s="72"/>
      <c r="W65" s="72"/>
      <c r="X65" s="72"/>
      <c r="Y65" s="72"/>
      <c r="Z65" s="72"/>
      <c r="AA65" s="72"/>
      <c r="AB65" s="72"/>
      <c r="AC65" s="72"/>
      <c r="AD65" s="72"/>
      <c r="AE65" s="72"/>
      <c r="AF65" s="72"/>
      <c r="AG65" s="72"/>
      <c r="AH65" s="72"/>
      <c r="AI65" s="72"/>
      <c r="AJ65" s="72"/>
      <c r="AK65" s="72"/>
      <c r="AL65" s="101"/>
      <c r="AM65" s="100"/>
      <c r="AN65" s="72"/>
      <c r="AO65" s="72"/>
      <c r="AP65" s="72"/>
      <c r="AQ65" s="72"/>
      <c r="AR65" s="72"/>
      <c r="AS65" s="72"/>
      <c r="AT65" s="72"/>
      <c r="AU65" s="72"/>
      <c r="AV65" s="72"/>
      <c r="AW65" s="72"/>
      <c r="AX65" s="72"/>
      <c r="AY65" s="72"/>
      <c r="AZ65" s="72"/>
      <c r="BA65" s="72"/>
      <c r="BB65" s="72"/>
      <c r="BC65" s="72"/>
      <c r="BD65" s="72"/>
      <c r="BE65" s="101"/>
      <c r="BF65" s="100"/>
      <c r="BG65" s="72"/>
      <c r="BH65" s="72"/>
      <c r="BI65" s="72"/>
      <c r="BJ65" s="72"/>
      <c r="BK65" s="72"/>
      <c r="BL65" s="72"/>
      <c r="BM65" s="72"/>
      <c r="BN65" s="72"/>
      <c r="BO65" s="72"/>
      <c r="BP65" s="72"/>
      <c r="BQ65" s="72"/>
      <c r="BR65" s="72"/>
      <c r="BS65" s="72"/>
      <c r="BT65" s="72"/>
      <c r="BU65" s="72"/>
      <c r="BV65" s="72"/>
      <c r="BW65" s="72"/>
      <c r="BX65" s="101"/>
      <c r="BY65" s="72"/>
      <c r="BZ65" s="72"/>
      <c r="CA65" s="72"/>
      <c r="CB65" s="72"/>
      <c r="CC65" s="72"/>
      <c r="CD65" s="72"/>
      <c r="CE65" s="72"/>
      <c r="CF65" s="72"/>
      <c r="CG65" s="72"/>
      <c r="CH65" s="72"/>
      <c r="CI65" s="72"/>
      <c r="CJ65" s="72"/>
      <c r="CK65" s="72"/>
      <c r="CL65" s="72"/>
      <c r="CM65" s="72"/>
      <c r="CN65" s="72"/>
      <c r="CO65" s="72"/>
      <c r="CP65" s="72"/>
      <c r="CQ65" s="101"/>
    </row>
    <row r="66" spans="1:95">
      <c r="A66" s="100"/>
      <c r="B66" s="72"/>
      <c r="C66" s="72"/>
      <c r="D66" s="72"/>
      <c r="E66" s="72"/>
      <c r="F66" s="72"/>
      <c r="G66" s="72"/>
      <c r="H66" s="72"/>
      <c r="I66" s="72"/>
      <c r="J66" s="72"/>
      <c r="K66" s="72"/>
      <c r="L66" s="72"/>
      <c r="M66" s="72"/>
      <c r="N66" s="72"/>
      <c r="O66" s="72"/>
      <c r="P66" s="72"/>
      <c r="Q66" s="72"/>
      <c r="R66" s="72"/>
      <c r="S66" s="101"/>
      <c r="T66" s="100"/>
      <c r="U66" s="72"/>
      <c r="V66" s="72"/>
      <c r="W66" s="72"/>
      <c r="X66" s="72"/>
      <c r="Y66" s="72"/>
      <c r="Z66" s="72"/>
      <c r="AA66" s="72"/>
      <c r="AB66" s="72"/>
      <c r="AC66" s="72"/>
      <c r="AD66" s="72"/>
      <c r="AE66" s="72"/>
      <c r="AF66" s="72"/>
      <c r="AG66" s="72"/>
      <c r="AH66" s="72"/>
      <c r="AI66" s="72"/>
      <c r="AJ66" s="72"/>
      <c r="AK66" s="72"/>
      <c r="AL66" s="101"/>
      <c r="AM66" s="100"/>
      <c r="AN66" s="72"/>
      <c r="AO66" s="72"/>
      <c r="AP66" s="72"/>
      <c r="AQ66" s="72"/>
      <c r="AR66" s="72"/>
      <c r="AS66" s="72"/>
      <c r="AT66" s="72"/>
      <c r="AU66" s="72"/>
      <c r="AV66" s="72"/>
      <c r="AW66" s="72"/>
      <c r="AX66" s="72"/>
      <c r="AY66" s="72"/>
      <c r="AZ66" s="72"/>
      <c r="BA66" s="72"/>
      <c r="BB66" s="72"/>
      <c r="BC66" s="72"/>
      <c r="BD66" s="72"/>
      <c r="BE66" s="101"/>
      <c r="BF66" s="100"/>
      <c r="BG66" s="72"/>
      <c r="BH66" s="72"/>
      <c r="BI66" s="72"/>
      <c r="BJ66" s="72"/>
      <c r="BK66" s="72"/>
      <c r="BL66" s="72"/>
      <c r="BM66" s="72"/>
      <c r="BN66" s="72"/>
      <c r="BO66" s="72"/>
      <c r="BP66" s="72"/>
      <c r="BQ66" s="72"/>
      <c r="BR66" s="72"/>
      <c r="BS66" s="72"/>
      <c r="BT66" s="72"/>
      <c r="BU66" s="72"/>
      <c r="BV66" s="72"/>
      <c r="BW66" s="72"/>
      <c r="BX66" s="101"/>
      <c r="BY66" s="72"/>
      <c r="BZ66" s="72"/>
      <c r="CA66" s="72"/>
      <c r="CB66" s="72"/>
      <c r="CC66" s="72"/>
      <c r="CD66" s="72"/>
      <c r="CE66" s="72"/>
      <c r="CF66" s="72"/>
      <c r="CG66" s="72"/>
      <c r="CH66" s="72"/>
      <c r="CI66" s="72"/>
      <c r="CJ66" s="72"/>
      <c r="CK66" s="72"/>
      <c r="CL66" s="72"/>
      <c r="CM66" s="72"/>
      <c r="CN66" s="72"/>
      <c r="CO66" s="72"/>
      <c r="CP66" s="72"/>
      <c r="CQ66" s="101"/>
    </row>
    <row r="67" spans="1:95">
      <c r="A67" s="100"/>
      <c r="B67" s="72"/>
      <c r="C67" s="72"/>
      <c r="D67" s="72"/>
      <c r="E67" s="72"/>
      <c r="F67" s="72"/>
      <c r="G67" s="72"/>
      <c r="H67" s="72"/>
      <c r="I67" s="72"/>
      <c r="J67" s="72"/>
      <c r="K67" s="72"/>
      <c r="L67" s="72"/>
      <c r="M67" s="72"/>
      <c r="N67" s="72"/>
      <c r="O67" s="72"/>
      <c r="P67" s="72"/>
      <c r="Q67" s="72"/>
      <c r="R67" s="72"/>
      <c r="S67" s="101"/>
      <c r="T67" s="100"/>
      <c r="U67" s="72"/>
      <c r="V67" s="72"/>
      <c r="W67" s="72"/>
      <c r="X67" s="72"/>
      <c r="Y67" s="72"/>
      <c r="Z67" s="72"/>
      <c r="AA67" s="72"/>
      <c r="AB67" s="72"/>
      <c r="AC67" s="72"/>
      <c r="AD67" s="72"/>
      <c r="AE67" s="72"/>
      <c r="AF67" s="72"/>
      <c r="AG67" s="72"/>
      <c r="AH67" s="72"/>
      <c r="AI67" s="72"/>
      <c r="AJ67" s="72"/>
      <c r="AK67" s="72"/>
      <c r="AL67" s="101"/>
      <c r="AM67" s="100"/>
      <c r="AN67" s="72"/>
      <c r="AO67" s="72"/>
      <c r="AP67" s="72"/>
      <c r="AQ67" s="72"/>
      <c r="AR67" s="72"/>
      <c r="AS67" s="72"/>
      <c r="AT67" s="72"/>
      <c r="AU67" s="72"/>
      <c r="AV67" s="72"/>
      <c r="AW67" s="72"/>
      <c r="AX67" s="72"/>
      <c r="AY67" s="72"/>
      <c r="AZ67" s="72"/>
      <c r="BA67" s="72"/>
      <c r="BB67" s="72"/>
      <c r="BC67" s="72"/>
      <c r="BD67" s="72"/>
      <c r="BE67" s="101"/>
      <c r="BF67" s="100"/>
      <c r="BG67" s="72"/>
      <c r="BH67" s="72"/>
      <c r="BI67" s="72"/>
      <c r="BJ67" s="72"/>
      <c r="BK67" s="72"/>
      <c r="BL67" s="72"/>
      <c r="BM67" s="72"/>
      <c r="BN67" s="72"/>
      <c r="BO67" s="72"/>
      <c r="BP67" s="72"/>
      <c r="BQ67" s="72"/>
      <c r="BR67" s="72"/>
      <c r="BS67" s="72"/>
      <c r="BT67" s="72"/>
      <c r="BU67" s="72"/>
      <c r="BV67" s="72"/>
      <c r="BW67" s="72"/>
      <c r="BX67" s="101"/>
      <c r="BY67" s="72"/>
      <c r="BZ67" s="72"/>
      <c r="CA67" s="72"/>
      <c r="CB67" s="72"/>
      <c r="CC67" s="72"/>
      <c r="CD67" s="72"/>
      <c r="CE67" s="72"/>
      <c r="CF67" s="72"/>
      <c r="CG67" s="72"/>
      <c r="CH67" s="72"/>
      <c r="CI67" s="72"/>
      <c r="CJ67" s="72"/>
      <c r="CK67" s="72"/>
      <c r="CL67" s="72"/>
      <c r="CM67" s="72"/>
      <c r="CN67" s="72"/>
      <c r="CO67" s="72"/>
      <c r="CP67" s="72"/>
      <c r="CQ67" s="101"/>
    </row>
    <row r="68" spans="1:95">
      <c r="A68" s="100"/>
      <c r="B68" s="72"/>
      <c r="C68" s="72"/>
      <c r="D68" s="72"/>
      <c r="E68" s="72"/>
      <c r="F68" s="72"/>
      <c r="G68" s="72"/>
      <c r="H68" s="72"/>
      <c r="I68" s="72"/>
      <c r="J68" s="72"/>
      <c r="K68" s="72"/>
      <c r="L68" s="72"/>
      <c r="M68" s="72"/>
      <c r="N68" s="72"/>
      <c r="O68" s="72"/>
      <c r="P68" s="72"/>
      <c r="Q68" s="72"/>
      <c r="R68" s="72"/>
      <c r="S68" s="101"/>
      <c r="T68" s="100"/>
      <c r="U68" s="72"/>
      <c r="V68" s="72"/>
      <c r="W68" s="72"/>
      <c r="X68" s="72"/>
      <c r="Y68" s="72"/>
      <c r="Z68" s="72"/>
      <c r="AA68" s="72"/>
      <c r="AB68" s="72"/>
      <c r="AC68" s="72"/>
      <c r="AD68" s="72"/>
      <c r="AE68" s="72"/>
      <c r="AF68" s="72"/>
      <c r="AG68" s="72"/>
      <c r="AH68" s="72"/>
      <c r="AI68" s="72"/>
      <c r="AJ68" s="72"/>
      <c r="AK68" s="72"/>
      <c r="AL68" s="101"/>
      <c r="AM68" s="100"/>
      <c r="AN68" s="72"/>
      <c r="AO68" s="72"/>
      <c r="AP68" s="72"/>
      <c r="AQ68" s="72"/>
      <c r="AR68" s="72"/>
      <c r="AS68" s="72"/>
      <c r="AT68" s="72"/>
      <c r="AU68" s="72"/>
      <c r="AV68" s="72"/>
      <c r="AW68" s="72"/>
      <c r="AX68" s="72"/>
      <c r="AY68" s="72"/>
      <c r="AZ68" s="72"/>
      <c r="BA68" s="72"/>
      <c r="BB68" s="72"/>
      <c r="BC68" s="72"/>
      <c r="BD68" s="72"/>
      <c r="BE68" s="101"/>
      <c r="BF68" s="100"/>
      <c r="BG68" s="72"/>
      <c r="BH68" s="72"/>
      <c r="BI68" s="72"/>
      <c r="BJ68" s="72"/>
      <c r="BK68" s="72"/>
      <c r="BL68" s="72"/>
      <c r="BM68" s="72"/>
      <c r="BN68" s="72"/>
      <c r="BO68" s="72"/>
      <c r="BP68" s="72"/>
      <c r="BQ68" s="72"/>
      <c r="BR68" s="72"/>
      <c r="BS68" s="72"/>
      <c r="BT68" s="72"/>
      <c r="BU68" s="72"/>
      <c r="BV68" s="72"/>
      <c r="BW68" s="72"/>
      <c r="BX68" s="101"/>
      <c r="BY68" s="72"/>
      <c r="BZ68" s="72"/>
      <c r="CA68" s="72"/>
      <c r="CB68" s="72"/>
      <c r="CC68" s="72"/>
      <c r="CD68" s="72"/>
      <c r="CE68" s="72"/>
      <c r="CF68" s="72"/>
      <c r="CG68" s="72"/>
      <c r="CH68" s="72"/>
      <c r="CI68" s="72"/>
      <c r="CJ68" s="72"/>
      <c r="CK68" s="72"/>
      <c r="CL68" s="72"/>
      <c r="CM68" s="72"/>
      <c r="CN68" s="72"/>
      <c r="CO68" s="72"/>
      <c r="CP68" s="72"/>
      <c r="CQ68" s="101"/>
    </row>
    <row r="69" spans="1:95">
      <c r="A69" s="100"/>
      <c r="B69" s="72"/>
      <c r="C69" s="72"/>
      <c r="D69" s="72"/>
      <c r="E69" s="72"/>
      <c r="F69" s="72"/>
      <c r="G69" s="72"/>
      <c r="H69" s="72"/>
      <c r="I69" s="72"/>
      <c r="J69" s="72"/>
      <c r="K69" s="72"/>
      <c r="L69" s="72"/>
      <c r="M69" s="72"/>
      <c r="N69" s="72"/>
      <c r="O69" s="72"/>
      <c r="P69" s="72"/>
      <c r="Q69" s="72"/>
      <c r="R69" s="72"/>
      <c r="S69" s="101"/>
      <c r="T69" s="100"/>
      <c r="U69" s="72"/>
      <c r="V69" s="72"/>
      <c r="W69" s="72"/>
      <c r="X69" s="72"/>
      <c r="Y69" s="72"/>
      <c r="Z69" s="72"/>
      <c r="AA69" s="72"/>
      <c r="AB69" s="72"/>
      <c r="AC69" s="72"/>
      <c r="AD69" s="72"/>
      <c r="AE69" s="72"/>
      <c r="AF69" s="72"/>
      <c r="AG69" s="72"/>
      <c r="AH69" s="72"/>
      <c r="AI69" s="72"/>
      <c r="AJ69" s="72"/>
      <c r="AK69" s="72"/>
      <c r="AL69" s="101"/>
      <c r="AM69" s="100"/>
      <c r="AN69" s="72"/>
      <c r="AO69" s="72"/>
      <c r="AP69" s="72"/>
      <c r="AQ69" s="72"/>
      <c r="AR69" s="72"/>
      <c r="AS69" s="72"/>
      <c r="AT69" s="72"/>
      <c r="AU69" s="72"/>
      <c r="AV69" s="72"/>
      <c r="AW69" s="72"/>
      <c r="AX69" s="72"/>
      <c r="AY69" s="72"/>
      <c r="AZ69" s="72"/>
      <c r="BA69" s="72"/>
      <c r="BB69" s="72"/>
      <c r="BC69" s="72"/>
      <c r="BD69" s="72"/>
      <c r="BE69" s="101"/>
      <c r="BF69" s="100"/>
      <c r="BG69" s="72"/>
      <c r="BH69" s="72"/>
      <c r="BI69" s="72"/>
      <c r="BJ69" s="72"/>
      <c r="BK69" s="72"/>
      <c r="BL69" s="72"/>
      <c r="BM69" s="72"/>
      <c r="BN69" s="72"/>
      <c r="BO69" s="72"/>
      <c r="BP69" s="72"/>
      <c r="BQ69" s="72"/>
      <c r="BR69" s="72"/>
      <c r="BS69" s="72"/>
      <c r="BT69" s="72"/>
      <c r="BU69" s="72"/>
      <c r="BV69" s="72"/>
      <c r="BW69" s="72"/>
      <c r="BX69" s="101"/>
      <c r="BY69" s="72"/>
      <c r="BZ69" s="72"/>
      <c r="CA69" s="72"/>
      <c r="CB69" s="72"/>
      <c r="CC69" s="72"/>
      <c r="CD69" s="72"/>
      <c r="CE69" s="72"/>
      <c r="CF69" s="72"/>
      <c r="CG69" s="72"/>
      <c r="CH69" s="72"/>
      <c r="CI69" s="72"/>
      <c r="CJ69" s="72"/>
      <c r="CK69" s="72"/>
      <c r="CL69" s="72"/>
      <c r="CM69" s="72"/>
      <c r="CN69" s="72"/>
      <c r="CO69" s="72"/>
      <c r="CP69" s="72"/>
      <c r="CQ69" s="101"/>
    </row>
    <row r="70" spans="1:95">
      <c r="A70" s="100"/>
      <c r="B70" s="72"/>
      <c r="C70" s="72"/>
      <c r="D70" s="72"/>
      <c r="E70" s="72"/>
      <c r="F70" s="72"/>
      <c r="G70" s="72"/>
      <c r="H70" s="72"/>
      <c r="I70" s="72"/>
      <c r="J70" s="72"/>
      <c r="K70" s="72"/>
      <c r="L70" s="72"/>
      <c r="M70" s="72"/>
      <c r="N70" s="72"/>
      <c r="O70" s="72"/>
      <c r="P70" s="72"/>
      <c r="Q70" s="72"/>
      <c r="R70" s="72"/>
      <c r="S70" s="101"/>
      <c r="T70" s="100"/>
      <c r="U70" s="72"/>
      <c r="V70" s="72"/>
      <c r="W70" s="72"/>
      <c r="X70" s="72"/>
      <c r="Y70" s="72"/>
      <c r="Z70" s="72"/>
      <c r="AA70" s="72"/>
      <c r="AB70" s="72"/>
      <c r="AC70" s="72"/>
      <c r="AD70" s="72"/>
      <c r="AE70" s="72"/>
      <c r="AF70" s="72"/>
      <c r="AG70" s="72"/>
      <c r="AH70" s="72"/>
      <c r="AI70" s="72"/>
      <c r="AJ70" s="72"/>
      <c r="AK70" s="72"/>
      <c r="AL70" s="101"/>
      <c r="AM70" s="100"/>
      <c r="AN70" s="72"/>
      <c r="AO70" s="72"/>
      <c r="AP70" s="72"/>
      <c r="AQ70" s="72"/>
      <c r="AR70" s="72"/>
      <c r="AS70" s="72"/>
      <c r="AT70" s="72"/>
      <c r="AU70" s="72"/>
      <c r="AV70" s="72"/>
      <c r="AW70" s="72"/>
      <c r="AX70" s="72"/>
      <c r="AY70" s="72"/>
      <c r="AZ70" s="72"/>
      <c r="BA70" s="72"/>
      <c r="BB70" s="72"/>
      <c r="BC70" s="72"/>
      <c r="BD70" s="72"/>
      <c r="BE70" s="101"/>
      <c r="BF70" s="100"/>
      <c r="BG70" s="72"/>
      <c r="BH70" s="72"/>
      <c r="BI70" s="72"/>
      <c r="BJ70" s="72"/>
      <c r="BK70" s="72"/>
      <c r="BL70" s="72"/>
      <c r="BM70" s="72"/>
      <c r="BN70" s="72"/>
      <c r="BO70" s="72"/>
      <c r="BP70" s="72"/>
      <c r="BQ70" s="72"/>
      <c r="BR70" s="72"/>
      <c r="BS70" s="72"/>
      <c r="BT70" s="72"/>
      <c r="BU70" s="72"/>
      <c r="BV70" s="72"/>
      <c r="BW70" s="72"/>
      <c r="BX70" s="101"/>
      <c r="BY70" s="72"/>
      <c r="BZ70" s="72"/>
      <c r="CA70" s="72"/>
      <c r="CB70" s="72"/>
      <c r="CC70" s="72"/>
      <c r="CD70" s="72"/>
      <c r="CE70" s="72"/>
      <c r="CF70" s="72"/>
      <c r="CG70" s="72"/>
      <c r="CH70" s="72"/>
      <c r="CI70" s="72"/>
      <c r="CJ70" s="72"/>
      <c r="CK70" s="72"/>
      <c r="CL70" s="72"/>
      <c r="CM70" s="72"/>
      <c r="CN70" s="72"/>
      <c r="CO70" s="72"/>
      <c r="CP70" s="72"/>
      <c r="CQ70" s="101"/>
    </row>
    <row r="71" spans="1:95">
      <c r="A71" s="100"/>
      <c r="B71" s="72"/>
      <c r="C71" s="72"/>
      <c r="D71" s="72"/>
      <c r="E71" s="72"/>
      <c r="F71" s="72"/>
      <c r="G71" s="72"/>
      <c r="H71" s="72"/>
      <c r="I71" s="72"/>
      <c r="J71" s="72"/>
      <c r="K71" s="72"/>
      <c r="L71" s="72"/>
      <c r="M71" s="72"/>
      <c r="N71" s="72"/>
      <c r="O71" s="72"/>
      <c r="P71" s="72"/>
      <c r="Q71" s="72"/>
      <c r="R71" s="72"/>
      <c r="S71" s="101"/>
      <c r="T71" s="100"/>
      <c r="U71" s="72"/>
      <c r="V71" s="72"/>
      <c r="W71" s="72"/>
      <c r="X71" s="72"/>
      <c r="Y71" s="72"/>
      <c r="Z71" s="72"/>
      <c r="AA71" s="72"/>
      <c r="AB71" s="72"/>
      <c r="AC71" s="72"/>
      <c r="AD71" s="72"/>
      <c r="AE71" s="72"/>
      <c r="AF71" s="72"/>
      <c r="AG71" s="72"/>
      <c r="AH71" s="72"/>
      <c r="AI71" s="72"/>
      <c r="AJ71" s="72"/>
      <c r="AK71" s="72"/>
      <c r="AL71" s="101"/>
      <c r="AM71" s="100"/>
      <c r="AN71" s="72"/>
      <c r="AO71" s="72"/>
      <c r="AP71" s="72"/>
      <c r="AQ71" s="72"/>
      <c r="AR71" s="72"/>
      <c r="AS71" s="72"/>
      <c r="AT71" s="72"/>
      <c r="AU71" s="72"/>
      <c r="AV71" s="72"/>
      <c r="AW71" s="72"/>
      <c r="AX71" s="72"/>
      <c r="AY71" s="72"/>
      <c r="AZ71" s="72"/>
      <c r="BA71" s="72"/>
      <c r="BB71" s="72"/>
      <c r="BC71" s="72"/>
      <c r="BD71" s="72"/>
      <c r="BE71" s="101"/>
      <c r="BF71" s="100"/>
      <c r="BG71" s="72"/>
      <c r="BH71" s="72"/>
      <c r="BI71" s="72"/>
      <c r="BJ71" s="72"/>
      <c r="BK71" s="72"/>
      <c r="BL71" s="72"/>
      <c r="BM71" s="72"/>
      <c r="BN71" s="72"/>
      <c r="BO71" s="72"/>
      <c r="BP71" s="72"/>
      <c r="BQ71" s="72"/>
      <c r="BR71" s="72"/>
      <c r="BS71" s="72"/>
      <c r="BT71" s="72"/>
      <c r="BU71" s="72"/>
      <c r="BV71" s="72"/>
      <c r="BW71" s="72"/>
      <c r="BX71" s="101"/>
      <c r="BY71" s="72"/>
      <c r="BZ71" s="72"/>
      <c r="CA71" s="72"/>
      <c r="CB71" s="72"/>
      <c r="CC71" s="72"/>
      <c r="CD71" s="72"/>
      <c r="CE71" s="72"/>
      <c r="CF71" s="72"/>
      <c r="CG71" s="72"/>
      <c r="CH71" s="72"/>
      <c r="CI71" s="72"/>
      <c r="CJ71" s="72"/>
      <c r="CK71" s="72"/>
      <c r="CL71" s="72"/>
      <c r="CM71" s="72"/>
      <c r="CN71" s="72"/>
      <c r="CO71" s="72"/>
      <c r="CP71" s="72"/>
      <c r="CQ71" s="101"/>
    </row>
    <row r="72" spans="1:95">
      <c r="A72" s="100"/>
      <c r="B72" s="72"/>
      <c r="C72" s="72"/>
      <c r="D72" s="72"/>
      <c r="E72" s="72"/>
      <c r="F72" s="72"/>
      <c r="G72" s="72"/>
      <c r="H72" s="72"/>
      <c r="I72" s="72"/>
      <c r="J72" s="72"/>
      <c r="K72" s="72"/>
      <c r="L72" s="72"/>
      <c r="M72" s="72"/>
      <c r="N72" s="72"/>
      <c r="O72" s="72"/>
      <c r="P72" s="72"/>
      <c r="Q72" s="72"/>
      <c r="R72" s="72"/>
      <c r="S72" s="101"/>
      <c r="T72" s="100"/>
      <c r="U72" s="72"/>
      <c r="V72" s="72"/>
      <c r="W72" s="72"/>
      <c r="X72" s="72"/>
      <c r="Y72" s="72"/>
      <c r="Z72" s="72"/>
      <c r="AA72" s="72"/>
      <c r="AB72" s="72"/>
      <c r="AC72" s="72"/>
      <c r="AD72" s="72"/>
      <c r="AE72" s="72"/>
      <c r="AF72" s="72"/>
      <c r="AG72" s="72"/>
      <c r="AH72" s="72"/>
      <c r="AI72" s="72"/>
      <c r="AJ72" s="72"/>
      <c r="AK72" s="72"/>
      <c r="AL72" s="101"/>
      <c r="AM72" s="100"/>
      <c r="AN72" s="72"/>
      <c r="AO72" s="72"/>
      <c r="AP72" s="72"/>
      <c r="AQ72" s="72"/>
      <c r="AR72" s="72"/>
      <c r="AS72" s="72"/>
      <c r="AT72" s="72"/>
      <c r="AU72" s="72"/>
      <c r="AV72" s="72"/>
      <c r="AW72" s="72"/>
      <c r="AX72" s="72"/>
      <c r="AY72" s="72"/>
      <c r="AZ72" s="72"/>
      <c r="BA72" s="72"/>
      <c r="BB72" s="72"/>
      <c r="BC72" s="72"/>
      <c r="BD72" s="72"/>
      <c r="BE72" s="101"/>
      <c r="BF72" s="100"/>
      <c r="BG72" s="72"/>
      <c r="BH72" s="72"/>
      <c r="BI72" s="72"/>
      <c r="BJ72" s="72"/>
      <c r="BK72" s="72"/>
      <c r="BL72" s="72"/>
      <c r="BM72" s="72"/>
      <c r="BN72" s="72"/>
      <c r="BO72" s="72"/>
      <c r="BP72" s="72"/>
      <c r="BQ72" s="72"/>
      <c r="BR72" s="72"/>
      <c r="BS72" s="72"/>
      <c r="BT72" s="72"/>
      <c r="BU72" s="72"/>
      <c r="BV72" s="72"/>
      <c r="BW72" s="72"/>
      <c r="BX72" s="101"/>
      <c r="BY72" s="72"/>
      <c r="BZ72" s="72"/>
      <c r="CA72" s="72"/>
      <c r="CB72" s="72"/>
      <c r="CC72" s="72"/>
      <c r="CD72" s="72"/>
      <c r="CE72" s="72"/>
      <c r="CF72" s="72"/>
      <c r="CG72" s="72"/>
      <c r="CH72" s="72"/>
      <c r="CI72" s="72"/>
      <c r="CJ72" s="72"/>
      <c r="CK72" s="72"/>
      <c r="CL72" s="72"/>
      <c r="CM72" s="72"/>
      <c r="CN72" s="72"/>
      <c r="CO72" s="72"/>
      <c r="CP72" s="72"/>
      <c r="CQ72" s="101"/>
    </row>
    <row r="73" spans="1:95">
      <c r="A73" s="100"/>
      <c r="B73" s="72"/>
      <c r="C73" s="72"/>
      <c r="D73" s="72"/>
      <c r="E73" s="72"/>
      <c r="F73" s="72"/>
      <c r="G73" s="72"/>
      <c r="H73" s="72"/>
      <c r="I73" s="72"/>
      <c r="J73" s="72"/>
      <c r="K73" s="72"/>
      <c r="L73" s="72"/>
      <c r="M73" s="72"/>
      <c r="N73" s="72"/>
      <c r="O73" s="72"/>
      <c r="P73" s="72"/>
      <c r="Q73" s="72"/>
      <c r="R73" s="72"/>
      <c r="S73" s="101"/>
      <c r="T73" s="100"/>
      <c r="U73" s="72"/>
      <c r="V73" s="72"/>
      <c r="W73" s="72"/>
      <c r="X73" s="72"/>
      <c r="Y73" s="72"/>
      <c r="Z73" s="72"/>
      <c r="AA73" s="72"/>
      <c r="AB73" s="72"/>
      <c r="AC73" s="72"/>
      <c r="AD73" s="72"/>
      <c r="AE73" s="72"/>
      <c r="AF73" s="72"/>
      <c r="AG73" s="72"/>
      <c r="AH73" s="72"/>
      <c r="AI73" s="72"/>
      <c r="AJ73" s="72"/>
      <c r="AK73" s="72"/>
      <c r="AL73" s="101"/>
      <c r="AM73" s="100"/>
      <c r="AN73" s="72"/>
      <c r="AO73" s="72"/>
      <c r="AP73" s="72"/>
      <c r="AQ73" s="72"/>
      <c r="AR73" s="72"/>
      <c r="AS73" s="72"/>
      <c r="AT73" s="72"/>
      <c r="AU73" s="72"/>
      <c r="AV73" s="72"/>
      <c r="AW73" s="72"/>
      <c r="AX73" s="72"/>
      <c r="AY73" s="72"/>
      <c r="AZ73" s="72"/>
      <c r="BA73" s="72"/>
      <c r="BB73" s="72"/>
      <c r="BC73" s="72"/>
      <c r="BD73" s="72"/>
      <c r="BE73" s="101"/>
      <c r="BF73" s="100"/>
      <c r="BG73" s="72"/>
      <c r="BH73" s="72"/>
      <c r="BI73" s="72"/>
      <c r="BJ73" s="72"/>
      <c r="BK73" s="72"/>
      <c r="BL73" s="72"/>
      <c r="BM73" s="72"/>
      <c r="BN73" s="72"/>
      <c r="BO73" s="72"/>
      <c r="BP73" s="72"/>
      <c r="BQ73" s="72"/>
      <c r="BR73" s="72"/>
      <c r="BS73" s="72"/>
      <c r="BT73" s="72"/>
      <c r="BU73" s="72"/>
      <c r="BV73" s="72"/>
      <c r="BW73" s="72"/>
      <c r="BX73" s="101"/>
      <c r="BY73" s="72"/>
      <c r="BZ73" s="72"/>
      <c r="CA73" s="72"/>
      <c r="CB73" s="72"/>
      <c r="CC73" s="72"/>
      <c r="CD73" s="72"/>
      <c r="CE73" s="72"/>
      <c r="CF73" s="72"/>
      <c r="CG73" s="72"/>
      <c r="CH73" s="72"/>
      <c r="CI73" s="72"/>
      <c r="CJ73" s="72"/>
      <c r="CK73" s="72"/>
      <c r="CL73" s="72"/>
      <c r="CM73" s="72"/>
      <c r="CN73" s="72"/>
      <c r="CO73" s="72"/>
      <c r="CP73" s="72"/>
      <c r="CQ73" s="101"/>
    </row>
    <row r="74" spans="1:95">
      <c r="A74" s="100"/>
      <c r="B74" s="72"/>
      <c r="C74" s="72"/>
      <c r="D74" s="72"/>
      <c r="E74" s="72"/>
      <c r="F74" s="72"/>
      <c r="G74" s="72"/>
      <c r="H74" s="72"/>
      <c r="I74" s="72"/>
      <c r="J74" s="72"/>
      <c r="K74" s="72"/>
      <c r="L74" s="72"/>
      <c r="M74" s="72"/>
      <c r="N74" s="72"/>
      <c r="O74" s="72"/>
      <c r="P74" s="72"/>
      <c r="Q74" s="72"/>
      <c r="R74" s="72"/>
      <c r="S74" s="101"/>
      <c r="T74" s="100"/>
      <c r="U74" s="72"/>
      <c r="V74" s="72"/>
      <c r="W74" s="72"/>
      <c r="X74" s="72"/>
      <c r="Y74" s="72"/>
      <c r="Z74" s="72"/>
      <c r="AA74" s="72"/>
      <c r="AB74" s="72"/>
      <c r="AC74" s="72"/>
      <c r="AD74" s="72"/>
      <c r="AE74" s="72"/>
      <c r="AF74" s="72"/>
      <c r="AG74" s="72"/>
      <c r="AH74" s="72"/>
      <c r="AI74" s="72"/>
      <c r="AJ74" s="72"/>
      <c r="AK74" s="72"/>
      <c r="AL74" s="101"/>
      <c r="AM74" s="100"/>
      <c r="AN74" s="72"/>
      <c r="AO74" s="72"/>
      <c r="AP74" s="72"/>
      <c r="AQ74" s="72"/>
      <c r="AR74" s="72"/>
      <c r="AS74" s="72"/>
      <c r="AT74" s="72"/>
      <c r="AU74" s="72"/>
      <c r="AV74" s="72"/>
      <c r="AW74" s="72"/>
      <c r="AX74" s="72"/>
      <c r="AY74" s="72"/>
      <c r="AZ74" s="72"/>
      <c r="BA74" s="72"/>
      <c r="BB74" s="72"/>
      <c r="BC74" s="72"/>
      <c r="BD74" s="72"/>
      <c r="BE74" s="101"/>
      <c r="BF74" s="100"/>
      <c r="BG74" s="72"/>
      <c r="BH74" s="72"/>
      <c r="BI74" s="72"/>
      <c r="BJ74" s="72"/>
      <c r="BK74" s="72"/>
      <c r="BL74" s="72"/>
      <c r="BM74" s="72"/>
      <c r="BN74" s="72"/>
      <c r="BO74" s="72"/>
      <c r="BP74" s="72"/>
      <c r="BQ74" s="72"/>
      <c r="BR74" s="72"/>
      <c r="BS74" s="72"/>
      <c r="BT74" s="72"/>
      <c r="BU74" s="72"/>
      <c r="BV74" s="72"/>
      <c r="BW74" s="72"/>
      <c r="BX74" s="101"/>
      <c r="BY74" s="72"/>
      <c r="BZ74" s="72"/>
      <c r="CA74" s="72"/>
      <c r="CB74" s="72"/>
      <c r="CC74" s="72"/>
      <c r="CD74" s="72"/>
      <c r="CE74" s="72"/>
      <c r="CF74" s="72"/>
      <c r="CG74" s="72"/>
      <c r="CH74" s="72"/>
      <c r="CI74" s="72"/>
      <c r="CJ74" s="72"/>
      <c r="CK74" s="72"/>
      <c r="CL74" s="72"/>
      <c r="CM74" s="72"/>
      <c r="CN74" s="72"/>
      <c r="CO74" s="72"/>
      <c r="CP74" s="72"/>
      <c r="CQ74" s="101"/>
    </row>
    <row r="75" spans="1:95">
      <c r="A75" s="100"/>
      <c r="B75" s="72"/>
      <c r="C75" s="72"/>
      <c r="D75" s="72"/>
      <c r="E75" s="72"/>
      <c r="F75" s="72"/>
      <c r="G75" s="72"/>
      <c r="H75" s="72"/>
      <c r="I75" s="72"/>
      <c r="J75" s="72"/>
      <c r="K75" s="72"/>
      <c r="L75" s="72"/>
      <c r="M75" s="72"/>
      <c r="N75" s="72"/>
      <c r="O75" s="72"/>
      <c r="P75" s="72"/>
      <c r="Q75" s="72"/>
      <c r="R75" s="72"/>
      <c r="S75" s="101"/>
      <c r="T75" s="100"/>
      <c r="U75" s="72"/>
      <c r="V75" s="72"/>
      <c r="W75" s="72"/>
      <c r="X75" s="72"/>
      <c r="Y75" s="72"/>
      <c r="Z75" s="72"/>
      <c r="AA75" s="72"/>
      <c r="AB75" s="72"/>
      <c r="AC75" s="72"/>
      <c r="AD75" s="72"/>
      <c r="AE75" s="72"/>
      <c r="AF75" s="72"/>
      <c r="AG75" s="72"/>
      <c r="AH75" s="72"/>
      <c r="AI75" s="72"/>
      <c r="AJ75" s="72"/>
      <c r="AK75" s="72"/>
      <c r="AL75" s="101"/>
      <c r="AM75" s="100"/>
      <c r="AN75" s="72"/>
      <c r="AO75" s="72"/>
      <c r="AP75" s="72"/>
      <c r="AQ75" s="72"/>
      <c r="AR75" s="72"/>
      <c r="AS75" s="72"/>
      <c r="AT75" s="72"/>
      <c r="AU75" s="72"/>
      <c r="AV75" s="72"/>
      <c r="AW75" s="72"/>
      <c r="AX75" s="72"/>
      <c r="AY75" s="72"/>
      <c r="AZ75" s="72"/>
      <c r="BA75" s="72"/>
      <c r="BB75" s="72"/>
      <c r="BC75" s="72"/>
      <c r="BD75" s="72"/>
      <c r="BE75" s="101"/>
      <c r="BF75" s="100"/>
      <c r="BG75" s="72"/>
      <c r="BH75" s="72"/>
      <c r="BI75" s="72"/>
      <c r="BJ75" s="72"/>
      <c r="BK75" s="72"/>
      <c r="BL75" s="72"/>
      <c r="BM75" s="72"/>
      <c r="BN75" s="72"/>
      <c r="BO75" s="72"/>
      <c r="BP75" s="72"/>
      <c r="BQ75" s="72"/>
      <c r="BR75" s="72"/>
      <c r="BS75" s="72"/>
      <c r="BT75" s="72"/>
      <c r="BU75" s="72"/>
      <c r="BV75" s="72"/>
      <c r="BW75" s="72"/>
      <c r="BX75" s="101"/>
      <c r="BY75" s="72"/>
      <c r="BZ75" s="72"/>
      <c r="CA75" s="72"/>
      <c r="CB75" s="72"/>
      <c r="CC75" s="72"/>
      <c r="CD75" s="72"/>
      <c r="CE75" s="72"/>
      <c r="CF75" s="72"/>
      <c r="CG75" s="72"/>
      <c r="CH75" s="72"/>
      <c r="CI75" s="72"/>
      <c r="CJ75" s="72"/>
      <c r="CK75" s="72"/>
      <c r="CL75" s="72"/>
      <c r="CM75" s="72"/>
      <c r="CN75" s="72"/>
      <c r="CO75" s="72"/>
      <c r="CP75" s="72"/>
      <c r="CQ75" s="101"/>
    </row>
    <row r="76" spans="1:95">
      <c r="A76" s="100"/>
      <c r="B76" s="72"/>
      <c r="C76" s="72"/>
      <c r="D76" s="72"/>
      <c r="E76" s="72"/>
      <c r="F76" s="72"/>
      <c r="G76" s="72"/>
      <c r="H76" s="72"/>
      <c r="I76" s="72"/>
      <c r="J76" s="72"/>
      <c r="K76" s="72"/>
      <c r="L76" s="72"/>
      <c r="M76" s="72"/>
      <c r="N76" s="72"/>
      <c r="O76" s="72"/>
      <c r="P76" s="72"/>
      <c r="Q76" s="72"/>
      <c r="R76" s="72"/>
      <c r="S76" s="101"/>
      <c r="T76" s="100"/>
      <c r="U76" s="72"/>
      <c r="V76" s="72"/>
      <c r="W76" s="72"/>
      <c r="X76" s="72"/>
      <c r="Y76" s="72"/>
      <c r="Z76" s="72"/>
      <c r="AA76" s="72"/>
      <c r="AB76" s="72"/>
      <c r="AC76" s="72"/>
      <c r="AD76" s="72"/>
      <c r="AE76" s="72"/>
      <c r="AF76" s="72"/>
      <c r="AG76" s="72"/>
      <c r="AH76" s="72"/>
      <c r="AI76" s="72"/>
      <c r="AJ76" s="72"/>
      <c r="AK76" s="72"/>
      <c r="AL76" s="101"/>
      <c r="AM76" s="100"/>
      <c r="AN76" s="72"/>
      <c r="AO76" s="72"/>
      <c r="AP76" s="72"/>
      <c r="AQ76" s="72"/>
      <c r="AR76" s="72"/>
      <c r="AS76" s="72"/>
      <c r="AT76" s="72"/>
      <c r="AU76" s="72"/>
      <c r="AV76" s="72"/>
      <c r="AW76" s="72"/>
      <c r="AX76" s="72"/>
      <c r="AY76" s="72"/>
      <c r="AZ76" s="72"/>
      <c r="BA76" s="72"/>
      <c r="BB76" s="72"/>
      <c r="BC76" s="72"/>
      <c r="BD76" s="72"/>
      <c r="BE76" s="101"/>
      <c r="BF76" s="100"/>
      <c r="BG76" s="72"/>
      <c r="BH76" s="72"/>
      <c r="BI76" s="72"/>
      <c r="BJ76" s="72"/>
      <c r="BK76" s="72"/>
      <c r="BL76" s="72"/>
      <c r="BM76" s="72"/>
      <c r="BN76" s="72"/>
      <c r="BO76" s="72"/>
      <c r="BP76" s="72"/>
      <c r="BQ76" s="72"/>
      <c r="BR76" s="72"/>
      <c r="BS76" s="72"/>
      <c r="BT76" s="72"/>
      <c r="BU76" s="72"/>
      <c r="BV76" s="72"/>
      <c r="BW76" s="72"/>
      <c r="BX76" s="101"/>
      <c r="BY76" s="72"/>
      <c r="BZ76" s="72"/>
      <c r="CA76" s="72"/>
      <c r="CB76" s="72"/>
      <c r="CC76" s="72"/>
      <c r="CD76" s="72"/>
      <c r="CE76" s="72"/>
      <c r="CF76" s="72"/>
      <c r="CG76" s="72"/>
      <c r="CH76" s="72"/>
      <c r="CI76" s="72"/>
      <c r="CJ76" s="72"/>
      <c r="CK76" s="72"/>
      <c r="CL76" s="72"/>
      <c r="CM76" s="72"/>
      <c r="CN76" s="72"/>
      <c r="CO76" s="72"/>
      <c r="CP76" s="72"/>
      <c r="CQ76" s="101"/>
    </row>
    <row r="77" spans="1:95">
      <c r="A77" s="107"/>
      <c r="B77" s="108"/>
      <c r="C77" s="108"/>
      <c r="D77" s="108"/>
      <c r="E77" s="108"/>
      <c r="F77" s="108"/>
      <c r="G77" s="108"/>
      <c r="H77" s="108"/>
      <c r="I77" s="108"/>
      <c r="J77" s="108"/>
      <c r="K77" s="108"/>
      <c r="L77" s="108"/>
      <c r="M77" s="108"/>
      <c r="N77" s="108"/>
      <c r="O77" s="108"/>
      <c r="P77" s="108"/>
      <c r="Q77" s="108"/>
      <c r="R77" s="108"/>
      <c r="S77" s="180"/>
      <c r="T77" s="107"/>
      <c r="U77" s="108"/>
      <c r="V77" s="108"/>
      <c r="W77" s="108"/>
      <c r="X77" s="108"/>
      <c r="Y77" s="108"/>
      <c r="Z77" s="108"/>
      <c r="AA77" s="108"/>
      <c r="AB77" s="108"/>
      <c r="AC77" s="108"/>
      <c r="AD77" s="108"/>
      <c r="AE77" s="108"/>
      <c r="AF77" s="108"/>
      <c r="AG77" s="108"/>
      <c r="AH77" s="108"/>
      <c r="AI77" s="108"/>
      <c r="AJ77" s="108"/>
      <c r="AK77" s="108"/>
      <c r="AL77" s="180"/>
      <c r="AM77" s="107"/>
      <c r="AN77" s="108"/>
      <c r="AO77" s="108"/>
      <c r="AP77" s="108"/>
      <c r="AQ77" s="108"/>
      <c r="AR77" s="108"/>
      <c r="AS77" s="108"/>
      <c r="AT77" s="108"/>
      <c r="AU77" s="108"/>
      <c r="AV77" s="108"/>
      <c r="AW77" s="108"/>
      <c r="AX77" s="108"/>
      <c r="AY77" s="108"/>
      <c r="AZ77" s="108"/>
      <c r="BA77" s="108"/>
      <c r="BB77" s="108"/>
      <c r="BC77" s="108"/>
      <c r="BD77" s="108"/>
      <c r="BE77" s="180"/>
      <c r="BF77" s="107"/>
      <c r="BG77" s="108"/>
      <c r="BH77" s="108"/>
      <c r="BI77" s="108"/>
      <c r="BJ77" s="108"/>
      <c r="BK77" s="108"/>
      <c r="BL77" s="108"/>
      <c r="BM77" s="108"/>
      <c r="BN77" s="108"/>
      <c r="BO77" s="108"/>
      <c r="BP77" s="108"/>
      <c r="BQ77" s="108"/>
      <c r="BR77" s="108"/>
      <c r="BS77" s="108"/>
      <c r="BT77" s="108"/>
      <c r="BU77" s="108"/>
      <c r="BV77" s="108"/>
      <c r="BW77" s="108"/>
      <c r="BX77" s="180"/>
      <c r="BY77" s="108"/>
      <c r="BZ77" s="108"/>
      <c r="CA77" s="108"/>
      <c r="CB77" s="108"/>
      <c r="CC77" s="108"/>
      <c r="CD77" s="108"/>
      <c r="CE77" s="108"/>
      <c r="CF77" s="108"/>
      <c r="CG77" s="108"/>
      <c r="CH77" s="108"/>
      <c r="CI77" s="108"/>
      <c r="CJ77" s="108"/>
      <c r="CK77" s="108"/>
      <c r="CL77" s="108"/>
      <c r="CM77" s="108"/>
      <c r="CN77" s="108"/>
      <c r="CO77" s="108"/>
      <c r="CP77" s="108"/>
      <c r="CQ77" s="180"/>
    </row>
    <row r="78" spans="1:95">
      <c r="A78" s="358" t="s">
        <v>420</v>
      </c>
      <c r="S78" s="294"/>
      <c r="T78" s="358" t="s">
        <v>420</v>
      </c>
      <c r="AL78" s="294"/>
      <c r="AM78" s="358" t="s">
        <v>420</v>
      </c>
      <c r="BE78" s="294"/>
      <c r="BF78" s="358" t="s">
        <v>420</v>
      </c>
      <c r="BX78" s="294"/>
      <c r="BY78" s="358" t="s">
        <v>420</v>
      </c>
      <c r="CQ78" s="294"/>
    </row>
    <row r="79" spans="1:95">
      <c r="A79" s="87" t="s">
        <v>421</v>
      </c>
      <c r="S79" s="294"/>
      <c r="T79" s="87" t="s">
        <v>421</v>
      </c>
      <c r="AL79" s="294"/>
      <c r="AM79" s="87" t="s">
        <v>421</v>
      </c>
      <c r="BE79" s="294"/>
      <c r="BF79" s="87" t="s">
        <v>421</v>
      </c>
      <c r="BX79" s="294"/>
      <c r="BY79" s="87" t="s">
        <v>421</v>
      </c>
      <c r="CQ79" s="294"/>
    </row>
    <row r="80" spans="1:95">
      <c r="A80" s="359" t="s">
        <v>422</v>
      </c>
      <c r="B80" s="360"/>
      <c r="C80" s="360"/>
      <c r="D80" s="360"/>
      <c r="E80" s="360"/>
      <c r="F80" s="360"/>
      <c r="G80" s="360"/>
      <c r="H80" s="360"/>
      <c r="I80" s="360"/>
      <c r="J80" s="360"/>
      <c r="K80" s="360"/>
      <c r="L80" s="360"/>
      <c r="M80" s="360"/>
      <c r="N80" s="360"/>
      <c r="O80" s="360"/>
      <c r="P80" s="360"/>
      <c r="Q80" s="360"/>
      <c r="R80" s="360"/>
      <c r="S80" s="361"/>
      <c r="T80" s="359" t="s">
        <v>422</v>
      </c>
      <c r="U80" s="360"/>
      <c r="V80" s="360"/>
      <c r="W80" s="360"/>
      <c r="X80" s="360"/>
      <c r="Y80" s="360"/>
      <c r="Z80" s="360"/>
      <c r="AA80" s="360"/>
      <c r="AB80" s="360"/>
      <c r="AC80" s="360"/>
      <c r="AD80" s="360"/>
      <c r="AE80" s="360"/>
      <c r="AF80" s="360"/>
      <c r="AG80" s="360"/>
      <c r="AH80" s="360"/>
      <c r="AI80" s="360"/>
      <c r="AJ80" s="360"/>
      <c r="AK80" s="360"/>
      <c r="AL80" s="361"/>
      <c r="AM80" s="359" t="s">
        <v>422</v>
      </c>
      <c r="AN80" s="360"/>
      <c r="AO80" s="360"/>
      <c r="AP80" s="360"/>
      <c r="AQ80" s="360"/>
      <c r="AR80" s="360"/>
      <c r="AS80" s="360"/>
      <c r="AT80" s="360"/>
      <c r="AU80" s="360"/>
      <c r="AV80" s="360"/>
      <c r="AW80" s="360"/>
      <c r="AX80" s="360"/>
      <c r="AY80" s="360"/>
      <c r="AZ80" s="360"/>
      <c r="BA80" s="360"/>
      <c r="BB80" s="360"/>
      <c r="BC80" s="360"/>
      <c r="BD80" s="360"/>
      <c r="BE80" s="361"/>
      <c r="BF80" s="359" t="s">
        <v>422</v>
      </c>
      <c r="BG80" s="360"/>
      <c r="BH80" s="360"/>
      <c r="BI80" s="360"/>
      <c r="BJ80" s="360"/>
      <c r="BK80" s="360"/>
      <c r="BL80" s="360"/>
      <c r="BM80" s="360"/>
      <c r="BN80" s="360"/>
      <c r="BO80" s="360"/>
      <c r="BP80" s="360"/>
      <c r="BQ80" s="360"/>
      <c r="BR80" s="360"/>
      <c r="BS80" s="360"/>
      <c r="BT80" s="360"/>
      <c r="BU80" s="360"/>
      <c r="BV80" s="360"/>
      <c r="BW80" s="360"/>
      <c r="BX80" s="361"/>
      <c r="BY80" s="359" t="s">
        <v>422</v>
      </c>
      <c r="BZ80" s="360"/>
      <c r="CA80" s="360"/>
      <c r="CB80" s="360"/>
      <c r="CC80" s="360"/>
      <c r="CD80" s="360"/>
      <c r="CE80" s="360"/>
      <c r="CF80" s="360"/>
      <c r="CG80" s="360"/>
      <c r="CH80" s="360"/>
      <c r="CI80" s="360"/>
      <c r="CJ80" s="360"/>
      <c r="CK80" s="360"/>
      <c r="CL80" s="360"/>
      <c r="CM80" s="360"/>
      <c r="CN80" s="360"/>
      <c r="CO80" s="360"/>
      <c r="CP80" s="360"/>
      <c r="CQ80" s="361"/>
    </row>
    <row r="81" spans="1:95">
      <c r="A81" s="359"/>
      <c r="B81" s="360"/>
      <c r="C81" s="360"/>
      <c r="D81" s="360"/>
      <c r="E81" s="360"/>
      <c r="F81" s="360"/>
      <c r="G81" s="360"/>
      <c r="H81" s="360"/>
      <c r="I81" s="360"/>
      <c r="J81" s="360"/>
      <c r="K81" s="360"/>
      <c r="L81" s="360"/>
      <c r="M81" s="360"/>
      <c r="N81" s="360"/>
      <c r="O81" s="360"/>
      <c r="P81" s="360"/>
      <c r="Q81" s="360"/>
      <c r="R81" s="360"/>
      <c r="S81" s="361"/>
      <c r="T81" s="359"/>
      <c r="U81" s="360"/>
      <c r="V81" s="360"/>
      <c r="W81" s="360"/>
      <c r="X81" s="360"/>
      <c r="Y81" s="360"/>
      <c r="Z81" s="360"/>
      <c r="AA81" s="360"/>
      <c r="AB81" s="360"/>
      <c r="AC81" s="360"/>
      <c r="AD81" s="360"/>
      <c r="AE81" s="360"/>
      <c r="AF81" s="360"/>
      <c r="AG81" s="360"/>
      <c r="AH81" s="360"/>
      <c r="AI81" s="360"/>
      <c r="AJ81" s="360"/>
      <c r="AK81" s="360"/>
      <c r="AL81" s="361"/>
      <c r="AM81" s="359"/>
      <c r="AN81" s="360"/>
      <c r="AO81" s="360"/>
      <c r="AP81" s="360"/>
      <c r="AQ81" s="360"/>
      <c r="AR81" s="360"/>
      <c r="AS81" s="360"/>
      <c r="AT81" s="360"/>
      <c r="AU81" s="360"/>
      <c r="AV81" s="360"/>
      <c r="AW81" s="360"/>
      <c r="AX81" s="360"/>
      <c r="AY81" s="360"/>
      <c r="AZ81" s="360"/>
      <c r="BA81" s="360"/>
      <c r="BB81" s="360"/>
      <c r="BC81" s="360"/>
      <c r="BD81" s="360"/>
      <c r="BE81" s="361"/>
      <c r="BF81" s="359"/>
      <c r="BG81" s="360"/>
      <c r="BH81" s="360"/>
      <c r="BI81" s="360"/>
      <c r="BJ81" s="360"/>
      <c r="BK81" s="360"/>
      <c r="BL81" s="360"/>
      <c r="BM81" s="360"/>
      <c r="BN81" s="360"/>
      <c r="BO81" s="360"/>
      <c r="BP81" s="360"/>
      <c r="BQ81" s="360"/>
      <c r="BR81" s="360"/>
      <c r="BS81" s="360"/>
      <c r="BT81" s="360"/>
      <c r="BU81" s="360"/>
      <c r="BV81" s="360"/>
      <c r="BW81" s="360"/>
      <c r="BX81" s="361"/>
      <c r="BY81" s="359"/>
      <c r="BZ81" s="360"/>
      <c r="CA81" s="360"/>
      <c r="CB81" s="360"/>
      <c r="CC81" s="360"/>
      <c r="CD81" s="360"/>
      <c r="CE81" s="360"/>
      <c r="CF81" s="360"/>
      <c r="CG81" s="360"/>
      <c r="CH81" s="360"/>
      <c r="CI81" s="360"/>
      <c r="CJ81" s="360"/>
      <c r="CK81" s="360"/>
      <c r="CL81" s="360"/>
      <c r="CM81" s="360"/>
      <c r="CN81" s="360"/>
      <c r="CO81" s="360"/>
      <c r="CP81" s="360"/>
      <c r="CQ81" s="361"/>
    </row>
    <row r="82" spans="1:95" ht="30" customHeight="1">
      <c r="A82" s="359"/>
      <c r="B82" s="363"/>
      <c r="C82" s="653" t="s">
        <v>651</v>
      </c>
      <c r="D82" s="654" t="s">
        <v>424</v>
      </c>
      <c r="F82" s="360"/>
      <c r="G82" s="360"/>
      <c r="H82" s="841"/>
      <c r="I82" s="841"/>
      <c r="J82" s="360"/>
      <c r="K82" s="360"/>
      <c r="L82" s="360"/>
      <c r="M82" s="360"/>
      <c r="N82" s="360"/>
      <c r="O82" s="360"/>
      <c r="P82" s="360"/>
      <c r="Q82" s="360"/>
      <c r="R82" s="360"/>
      <c r="S82" s="361"/>
      <c r="T82" s="359"/>
      <c r="U82" s="363"/>
      <c r="V82" s="653" t="s">
        <v>651</v>
      </c>
      <c r="W82" s="654" t="s">
        <v>424</v>
      </c>
      <c r="Y82" s="360"/>
      <c r="Z82" s="360"/>
      <c r="AA82" s="841"/>
      <c r="AB82" s="841"/>
      <c r="AC82" s="360"/>
      <c r="AD82" s="360"/>
      <c r="AE82" s="360"/>
      <c r="AF82" s="360"/>
      <c r="AG82" s="360"/>
      <c r="AH82" s="360"/>
      <c r="AI82" s="360"/>
      <c r="AJ82" s="360"/>
      <c r="AK82" s="360"/>
      <c r="AL82" s="361"/>
      <c r="AM82" s="359"/>
      <c r="AN82" s="363"/>
      <c r="AO82" s="653" t="s">
        <v>651</v>
      </c>
      <c r="AP82" s="654" t="s">
        <v>424</v>
      </c>
      <c r="AR82" s="360"/>
      <c r="AS82" s="360"/>
      <c r="AT82" s="841"/>
      <c r="AU82" s="841"/>
      <c r="AV82" s="360"/>
      <c r="AW82" s="360"/>
      <c r="AX82" s="360"/>
      <c r="AY82" s="360"/>
      <c r="AZ82" s="360"/>
      <c r="BA82" s="360"/>
      <c r="BB82" s="360"/>
      <c r="BC82" s="360"/>
      <c r="BD82" s="360"/>
      <c r="BE82" s="361"/>
      <c r="BF82" s="359"/>
      <c r="BG82" s="363"/>
      <c r="BH82" s="653" t="s">
        <v>651</v>
      </c>
      <c r="BI82" s="654" t="s">
        <v>424</v>
      </c>
      <c r="BK82" s="360"/>
      <c r="BL82" s="360"/>
      <c r="BM82" s="841"/>
      <c r="BN82" s="841"/>
      <c r="BO82" s="360"/>
      <c r="BP82" s="360"/>
      <c r="BQ82" s="360"/>
      <c r="BR82" s="360"/>
      <c r="BS82" s="360"/>
      <c r="BT82" s="360"/>
      <c r="BU82" s="360"/>
      <c r="BV82" s="360"/>
      <c r="BW82" s="360"/>
      <c r="BX82" s="361"/>
      <c r="BY82" s="359"/>
      <c r="BZ82" s="363"/>
      <c r="CA82" s="653" t="s">
        <v>651</v>
      </c>
      <c r="CB82" s="654" t="s">
        <v>424</v>
      </c>
      <c r="CD82" s="360"/>
      <c r="CE82" s="360"/>
      <c r="CF82" s="841"/>
      <c r="CG82" s="841"/>
      <c r="CH82" s="360"/>
      <c r="CI82" s="360"/>
      <c r="CJ82" s="360"/>
      <c r="CK82" s="360"/>
      <c r="CL82" s="360"/>
      <c r="CM82" s="360"/>
      <c r="CN82" s="360"/>
      <c r="CO82" s="360"/>
      <c r="CP82" s="360"/>
      <c r="CQ82" s="361"/>
    </row>
    <row r="83" spans="1:95" ht="14.4">
      <c r="A83" s="359"/>
      <c r="B83" s="369">
        <v>1</v>
      </c>
      <c r="C83" s="375"/>
      <c r="D83" s="376"/>
      <c r="F83" s="360"/>
      <c r="G83" s="132"/>
      <c r="H83" s="389"/>
      <c r="I83" s="389"/>
      <c r="J83" s="360"/>
      <c r="K83" s="360"/>
      <c r="L83" s="360"/>
      <c r="M83" s="360"/>
      <c r="N83" s="360"/>
      <c r="O83" s="360"/>
      <c r="P83" s="360"/>
      <c r="Q83" s="360"/>
      <c r="R83" s="360"/>
      <c r="S83" s="361"/>
      <c r="T83" s="359"/>
      <c r="U83" s="369">
        <v>1</v>
      </c>
      <c r="V83" s="375"/>
      <c r="W83" s="376"/>
      <c r="Y83" s="360"/>
      <c r="Z83" s="132"/>
      <c r="AA83" s="389"/>
      <c r="AB83" s="389"/>
      <c r="AC83" s="360"/>
      <c r="AD83" s="360"/>
      <c r="AE83" s="360"/>
      <c r="AF83" s="360"/>
      <c r="AG83" s="360"/>
      <c r="AH83" s="360"/>
      <c r="AI83" s="360"/>
      <c r="AJ83" s="360"/>
      <c r="AK83" s="360"/>
      <c r="AL83" s="361"/>
      <c r="AM83" s="359"/>
      <c r="AN83" s="369">
        <v>1</v>
      </c>
      <c r="AO83" s="375"/>
      <c r="AP83" s="376"/>
      <c r="AR83" s="360"/>
      <c r="AS83" s="132"/>
      <c r="AT83" s="389"/>
      <c r="AU83" s="389"/>
      <c r="AV83" s="360"/>
      <c r="AW83" s="360"/>
      <c r="AX83" s="360"/>
      <c r="AY83" s="360"/>
      <c r="AZ83" s="360"/>
      <c r="BA83" s="360"/>
      <c r="BB83" s="360"/>
      <c r="BC83" s="360"/>
      <c r="BD83" s="360"/>
      <c r="BE83" s="361"/>
      <c r="BF83" s="359"/>
      <c r="BG83" s="369">
        <v>1</v>
      </c>
      <c r="BH83" s="375"/>
      <c r="BI83" s="376"/>
      <c r="BK83" s="360"/>
      <c r="BL83" s="132"/>
      <c r="BM83" s="389"/>
      <c r="BN83" s="389"/>
      <c r="BO83" s="360"/>
      <c r="BP83" s="360"/>
      <c r="BQ83" s="360"/>
      <c r="BR83" s="360"/>
      <c r="BS83" s="360"/>
      <c r="BT83" s="360"/>
      <c r="BU83" s="360"/>
      <c r="BV83" s="360"/>
      <c r="BW83" s="360"/>
      <c r="BX83" s="361"/>
      <c r="BY83" s="359"/>
      <c r="BZ83" s="369">
        <v>1</v>
      </c>
      <c r="CA83" s="375"/>
      <c r="CB83" s="376"/>
      <c r="CD83" s="360"/>
      <c r="CE83" s="132"/>
      <c r="CF83" s="389"/>
      <c r="CG83" s="389"/>
      <c r="CH83" s="360"/>
      <c r="CI83" s="360"/>
      <c r="CJ83" s="360"/>
      <c r="CK83" s="360"/>
      <c r="CL83" s="360"/>
      <c r="CM83" s="360"/>
      <c r="CN83" s="360"/>
      <c r="CO83" s="360"/>
      <c r="CP83" s="360"/>
      <c r="CQ83" s="361"/>
    </row>
    <row r="84" spans="1:95">
      <c r="A84" s="359"/>
      <c r="B84" s="369">
        <v>2</v>
      </c>
      <c r="C84" s="375"/>
      <c r="D84" s="376"/>
      <c r="F84" s="360"/>
      <c r="G84" s="132"/>
      <c r="J84" s="360"/>
      <c r="K84" s="360"/>
      <c r="L84" s="360"/>
      <c r="M84" s="360"/>
      <c r="N84" s="360"/>
      <c r="O84" s="360"/>
      <c r="P84" s="360"/>
      <c r="Q84" s="360"/>
      <c r="R84" s="360"/>
      <c r="S84" s="361"/>
      <c r="T84" s="359"/>
      <c r="U84" s="369">
        <v>2</v>
      </c>
      <c r="V84" s="375"/>
      <c r="W84" s="376"/>
      <c r="Y84" s="360"/>
      <c r="Z84" s="132"/>
      <c r="AC84" s="360"/>
      <c r="AD84" s="360"/>
      <c r="AE84" s="360"/>
      <c r="AF84" s="360"/>
      <c r="AG84" s="360"/>
      <c r="AH84" s="360"/>
      <c r="AI84" s="360"/>
      <c r="AJ84" s="360"/>
      <c r="AK84" s="360"/>
      <c r="AL84" s="361"/>
      <c r="AM84" s="359"/>
      <c r="AN84" s="369">
        <v>2</v>
      </c>
      <c r="AO84" s="375"/>
      <c r="AP84" s="376"/>
      <c r="AR84" s="360"/>
      <c r="AS84" s="132"/>
      <c r="AV84" s="360"/>
      <c r="AW84" s="360"/>
      <c r="AX84" s="360"/>
      <c r="AY84" s="360"/>
      <c r="AZ84" s="360"/>
      <c r="BA84" s="360"/>
      <c r="BB84" s="360"/>
      <c r="BC84" s="360"/>
      <c r="BD84" s="360"/>
      <c r="BE84" s="361"/>
      <c r="BF84" s="359"/>
      <c r="BG84" s="369">
        <v>2</v>
      </c>
      <c r="BH84" s="375"/>
      <c r="BI84" s="376"/>
      <c r="BK84" s="360"/>
      <c r="BL84" s="132"/>
      <c r="BO84" s="360"/>
      <c r="BP84" s="360"/>
      <c r="BQ84" s="360"/>
      <c r="BR84" s="360"/>
      <c r="BS84" s="360"/>
      <c r="BT84" s="360"/>
      <c r="BU84" s="360"/>
      <c r="BV84" s="360"/>
      <c r="BW84" s="360"/>
      <c r="BX84" s="361"/>
      <c r="BY84" s="359"/>
      <c r="BZ84" s="369">
        <v>2</v>
      </c>
      <c r="CA84" s="375"/>
      <c r="CB84" s="376"/>
      <c r="CD84" s="360"/>
      <c r="CE84" s="132"/>
      <c r="CH84" s="360"/>
      <c r="CI84" s="360"/>
      <c r="CJ84" s="360"/>
      <c r="CK84" s="360"/>
      <c r="CL84" s="360"/>
      <c r="CM84" s="360"/>
      <c r="CN84" s="360"/>
      <c r="CO84" s="360"/>
      <c r="CP84" s="360"/>
      <c r="CQ84" s="361"/>
    </row>
    <row r="85" spans="1:95">
      <c r="A85" s="359"/>
      <c r="B85" s="369">
        <v>3</v>
      </c>
      <c r="C85" s="375"/>
      <c r="D85" s="376"/>
      <c r="F85" s="360"/>
      <c r="G85" s="132"/>
      <c r="J85" s="360"/>
      <c r="K85" s="360"/>
      <c r="L85" s="360"/>
      <c r="M85" s="360"/>
      <c r="N85" s="360"/>
      <c r="O85" s="360"/>
      <c r="P85" s="360"/>
      <c r="Q85" s="360"/>
      <c r="R85" s="360"/>
      <c r="S85" s="361"/>
      <c r="T85" s="359"/>
      <c r="U85" s="369">
        <v>3</v>
      </c>
      <c r="V85" s="375"/>
      <c r="W85" s="376"/>
      <c r="Y85" s="360"/>
      <c r="Z85" s="132"/>
      <c r="AC85" s="360"/>
      <c r="AD85" s="360"/>
      <c r="AE85" s="360"/>
      <c r="AF85" s="360"/>
      <c r="AG85" s="360"/>
      <c r="AH85" s="360"/>
      <c r="AI85" s="360"/>
      <c r="AJ85" s="360"/>
      <c r="AK85" s="360"/>
      <c r="AL85" s="361"/>
      <c r="AM85" s="359"/>
      <c r="AN85" s="369">
        <v>3</v>
      </c>
      <c r="AO85" s="375"/>
      <c r="AP85" s="376"/>
      <c r="AR85" s="360"/>
      <c r="AS85" s="132"/>
      <c r="AV85" s="360"/>
      <c r="AW85" s="360"/>
      <c r="AX85" s="360"/>
      <c r="AY85" s="360"/>
      <c r="AZ85" s="360"/>
      <c r="BA85" s="360"/>
      <c r="BB85" s="360"/>
      <c r="BC85" s="360"/>
      <c r="BD85" s="360"/>
      <c r="BE85" s="361"/>
      <c r="BF85" s="359"/>
      <c r="BG85" s="369">
        <v>3</v>
      </c>
      <c r="BH85" s="375"/>
      <c r="BI85" s="376"/>
      <c r="BK85" s="360"/>
      <c r="BL85" s="132"/>
      <c r="BO85" s="360"/>
      <c r="BP85" s="360"/>
      <c r="BQ85" s="360"/>
      <c r="BR85" s="360"/>
      <c r="BS85" s="360"/>
      <c r="BT85" s="360"/>
      <c r="BU85" s="360"/>
      <c r="BV85" s="360"/>
      <c r="BW85" s="360"/>
      <c r="BX85" s="361"/>
      <c r="BY85" s="359"/>
      <c r="BZ85" s="369">
        <v>3</v>
      </c>
      <c r="CA85" s="375"/>
      <c r="CB85" s="376"/>
      <c r="CD85" s="360"/>
      <c r="CE85" s="132"/>
      <c r="CH85" s="360"/>
      <c r="CI85" s="360"/>
      <c r="CJ85" s="360"/>
      <c r="CK85" s="360"/>
      <c r="CL85" s="360"/>
      <c r="CM85" s="360"/>
      <c r="CN85" s="360"/>
      <c r="CO85" s="360"/>
      <c r="CP85" s="360"/>
      <c r="CQ85" s="361"/>
    </row>
    <row r="86" spans="1:95">
      <c r="A86" s="359"/>
      <c r="B86" s="369">
        <v>4</v>
      </c>
      <c r="C86" s="375"/>
      <c r="D86" s="376"/>
      <c r="F86" s="360"/>
      <c r="G86" s="360"/>
      <c r="H86" s="360"/>
      <c r="I86" s="360"/>
      <c r="J86" s="360"/>
      <c r="K86" s="360"/>
      <c r="L86" s="360"/>
      <c r="M86" s="360"/>
      <c r="N86" s="360"/>
      <c r="O86" s="360"/>
      <c r="P86" s="360"/>
      <c r="Q86" s="360"/>
      <c r="R86" s="360"/>
      <c r="S86" s="361"/>
      <c r="T86" s="359"/>
      <c r="U86" s="369">
        <v>4</v>
      </c>
      <c r="V86" s="375"/>
      <c r="W86" s="376"/>
      <c r="Y86" s="360"/>
      <c r="Z86" s="360"/>
      <c r="AA86" s="360"/>
      <c r="AB86" s="360"/>
      <c r="AC86" s="360"/>
      <c r="AD86" s="360"/>
      <c r="AE86" s="360"/>
      <c r="AF86" s="360"/>
      <c r="AG86" s="360"/>
      <c r="AH86" s="360"/>
      <c r="AI86" s="360"/>
      <c r="AJ86" s="360"/>
      <c r="AK86" s="360"/>
      <c r="AL86" s="361"/>
      <c r="AM86" s="359"/>
      <c r="AN86" s="369">
        <v>4</v>
      </c>
      <c r="AO86" s="375"/>
      <c r="AP86" s="376"/>
      <c r="AR86" s="360"/>
      <c r="AS86" s="360"/>
      <c r="AT86" s="360"/>
      <c r="AU86" s="360"/>
      <c r="AV86" s="360"/>
      <c r="AW86" s="360"/>
      <c r="AX86" s="360"/>
      <c r="AY86" s="360"/>
      <c r="AZ86" s="360"/>
      <c r="BA86" s="360"/>
      <c r="BB86" s="360"/>
      <c r="BC86" s="360"/>
      <c r="BD86" s="360"/>
      <c r="BE86" s="361"/>
      <c r="BF86" s="359"/>
      <c r="BG86" s="369">
        <v>4</v>
      </c>
      <c r="BH86" s="375"/>
      <c r="BI86" s="376"/>
      <c r="BK86" s="360"/>
      <c r="BL86" s="360"/>
      <c r="BM86" s="360"/>
      <c r="BN86" s="360"/>
      <c r="BO86" s="360"/>
      <c r="BP86" s="360"/>
      <c r="BQ86" s="360"/>
      <c r="BR86" s="360"/>
      <c r="BS86" s="360"/>
      <c r="BT86" s="360"/>
      <c r="BU86" s="360"/>
      <c r="BV86" s="360"/>
      <c r="BW86" s="360"/>
      <c r="BX86" s="361"/>
      <c r="BY86" s="359"/>
      <c r="BZ86" s="369">
        <v>4</v>
      </c>
      <c r="CA86" s="375"/>
      <c r="CB86" s="376"/>
      <c r="CD86" s="360"/>
      <c r="CE86" s="360"/>
      <c r="CF86" s="360"/>
      <c r="CG86" s="360"/>
      <c r="CH86" s="360"/>
      <c r="CI86" s="360"/>
      <c r="CJ86" s="360"/>
      <c r="CK86" s="360"/>
      <c r="CL86" s="360"/>
      <c r="CM86" s="360"/>
      <c r="CN86" s="360"/>
      <c r="CO86" s="360"/>
      <c r="CP86" s="360"/>
      <c r="CQ86" s="361"/>
    </row>
    <row r="87" spans="1:95">
      <c r="A87" s="359"/>
      <c r="B87" s="369">
        <v>5</v>
      </c>
      <c r="C87" s="375"/>
      <c r="D87" s="376"/>
      <c r="F87" s="360"/>
      <c r="G87" s="360"/>
      <c r="H87" s="360"/>
      <c r="I87" s="360"/>
      <c r="J87" s="360"/>
      <c r="K87" s="360"/>
      <c r="L87" s="360"/>
      <c r="M87" s="360"/>
      <c r="N87" s="360"/>
      <c r="O87" s="360"/>
      <c r="P87" s="360"/>
      <c r="Q87" s="360"/>
      <c r="R87" s="360"/>
      <c r="S87" s="361"/>
      <c r="T87" s="359"/>
      <c r="U87" s="369">
        <v>5</v>
      </c>
      <c r="V87" s="375"/>
      <c r="W87" s="376"/>
      <c r="Y87" s="360"/>
      <c r="Z87" s="360"/>
      <c r="AA87" s="360"/>
      <c r="AB87" s="360"/>
      <c r="AC87" s="360"/>
      <c r="AD87" s="360"/>
      <c r="AE87" s="360"/>
      <c r="AF87" s="360"/>
      <c r="AG87" s="360"/>
      <c r="AH87" s="360"/>
      <c r="AI87" s="360"/>
      <c r="AJ87" s="360"/>
      <c r="AK87" s="360"/>
      <c r="AL87" s="361"/>
      <c r="AM87" s="359"/>
      <c r="AN87" s="369">
        <v>5</v>
      </c>
      <c r="AO87" s="375"/>
      <c r="AP87" s="376"/>
      <c r="AR87" s="360"/>
      <c r="AS87" s="360"/>
      <c r="AT87" s="360"/>
      <c r="AU87" s="360"/>
      <c r="AV87" s="360"/>
      <c r="AW87" s="360"/>
      <c r="AX87" s="360"/>
      <c r="AY87" s="360"/>
      <c r="AZ87" s="360"/>
      <c r="BA87" s="360"/>
      <c r="BB87" s="360"/>
      <c r="BC87" s="360"/>
      <c r="BD87" s="360"/>
      <c r="BE87" s="361"/>
      <c r="BF87" s="359"/>
      <c r="BG87" s="369">
        <v>5</v>
      </c>
      <c r="BH87" s="375"/>
      <c r="BI87" s="376"/>
      <c r="BK87" s="360"/>
      <c r="BL87" s="360"/>
      <c r="BM87" s="360"/>
      <c r="BN87" s="360"/>
      <c r="BO87" s="360"/>
      <c r="BP87" s="360"/>
      <c r="BQ87" s="360"/>
      <c r="BR87" s="360"/>
      <c r="BS87" s="360"/>
      <c r="BT87" s="360"/>
      <c r="BU87" s="360"/>
      <c r="BV87" s="360"/>
      <c r="BW87" s="360"/>
      <c r="BX87" s="361"/>
      <c r="BY87" s="359"/>
      <c r="BZ87" s="369">
        <v>5</v>
      </c>
      <c r="CA87" s="375"/>
      <c r="CB87" s="376"/>
      <c r="CD87" s="360"/>
      <c r="CE87" s="360"/>
      <c r="CF87" s="360"/>
      <c r="CG87" s="360"/>
      <c r="CH87" s="360"/>
      <c r="CI87" s="360"/>
      <c r="CJ87" s="360"/>
      <c r="CK87" s="360"/>
      <c r="CL87" s="360"/>
      <c r="CM87" s="360"/>
      <c r="CN87" s="360"/>
      <c r="CO87" s="360"/>
      <c r="CP87" s="360"/>
      <c r="CQ87" s="361"/>
    </row>
    <row r="88" spans="1:95">
      <c r="A88" s="359"/>
      <c r="B88" s="369">
        <v>6</v>
      </c>
      <c r="C88" s="375"/>
      <c r="D88" s="376"/>
      <c r="F88" s="360"/>
      <c r="G88" s="360"/>
      <c r="H88" s="360"/>
      <c r="I88" s="360"/>
      <c r="J88" s="360"/>
      <c r="K88" s="360"/>
      <c r="L88" s="360"/>
      <c r="M88" s="360"/>
      <c r="N88" s="360"/>
      <c r="O88" s="360"/>
      <c r="P88" s="360"/>
      <c r="Q88" s="360"/>
      <c r="R88" s="360"/>
      <c r="S88" s="361"/>
      <c r="T88" s="359"/>
      <c r="U88" s="369">
        <v>6</v>
      </c>
      <c r="V88" s="375"/>
      <c r="W88" s="376"/>
      <c r="Y88" s="360"/>
      <c r="Z88" s="360"/>
      <c r="AA88" s="360"/>
      <c r="AB88" s="360"/>
      <c r="AC88" s="360"/>
      <c r="AD88" s="360"/>
      <c r="AE88" s="360"/>
      <c r="AF88" s="360"/>
      <c r="AG88" s="360"/>
      <c r="AH88" s="360"/>
      <c r="AI88" s="360"/>
      <c r="AJ88" s="360"/>
      <c r="AK88" s="360"/>
      <c r="AL88" s="361"/>
      <c r="AM88" s="359"/>
      <c r="AN88" s="369">
        <v>6</v>
      </c>
      <c r="AO88" s="375"/>
      <c r="AP88" s="376"/>
      <c r="AR88" s="360"/>
      <c r="AS88" s="360"/>
      <c r="AT88" s="360"/>
      <c r="AU88" s="360"/>
      <c r="AV88" s="360"/>
      <c r="AW88" s="360"/>
      <c r="AX88" s="360"/>
      <c r="AY88" s="360"/>
      <c r="AZ88" s="360"/>
      <c r="BA88" s="360"/>
      <c r="BB88" s="360"/>
      <c r="BC88" s="360"/>
      <c r="BD88" s="360"/>
      <c r="BE88" s="361"/>
      <c r="BF88" s="359"/>
      <c r="BG88" s="369">
        <v>6</v>
      </c>
      <c r="BH88" s="375"/>
      <c r="BI88" s="376"/>
      <c r="BK88" s="360"/>
      <c r="BL88" s="360"/>
      <c r="BM88" s="360"/>
      <c r="BN88" s="360"/>
      <c r="BO88" s="360"/>
      <c r="BP88" s="360"/>
      <c r="BQ88" s="360"/>
      <c r="BR88" s="360"/>
      <c r="BS88" s="360"/>
      <c r="BT88" s="360"/>
      <c r="BU88" s="360"/>
      <c r="BV88" s="360"/>
      <c r="BW88" s="360"/>
      <c r="BX88" s="361"/>
      <c r="BY88" s="359"/>
      <c r="BZ88" s="369">
        <v>6</v>
      </c>
      <c r="CA88" s="375"/>
      <c r="CB88" s="376"/>
      <c r="CD88" s="360"/>
      <c r="CE88" s="360"/>
      <c r="CF88" s="360"/>
      <c r="CG88" s="360"/>
      <c r="CH88" s="360"/>
      <c r="CI88" s="360"/>
      <c r="CJ88" s="360"/>
      <c r="CK88" s="360"/>
      <c r="CL88" s="360"/>
      <c r="CM88" s="360"/>
      <c r="CN88" s="360"/>
      <c r="CO88" s="360"/>
      <c r="CP88" s="360"/>
      <c r="CQ88" s="361"/>
    </row>
    <row r="89" spans="1:95">
      <c r="A89" s="359"/>
      <c r="B89" s="369">
        <v>7</v>
      </c>
      <c r="C89" s="375"/>
      <c r="D89" s="376"/>
      <c r="F89" s="360"/>
      <c r="G89" s="360"/>
      <c r="H89" s="360"/>
      <c r="I89" s="360"/>
      <c r="J89" s="360"/>
      <c r="K89" s="360"/>
      <c r="L89" s="360"/>
      <c r="M89" s="360"/>
      <c r="N89" s="360"/>
      <c r="O89" s="360"/>
      <c r="P89" s="360"/>
      <c r="Q89" s="360"/>
      <c r="R89" s="360"/>
      <c r="S89" s="361"/>
      <c r="T89" s="359"/>
      <c r="U89" s="369">
        <v>7</v>
      </c>
      <c r="V89" s="375"/>
      <c r="W89" s="376"/>
      <c r="Y89" s="360"/>
      <c r="Z89" s="360"/>
      <c r="AA89" s="360"/>
      <c r="AB89" s="360"/>
      <c r="AC89" s="360"/>
      <c r="AD89" s="360"/>
      <c r="AE89" s="360"/>
      <c r="AF89" s="360"/>
      <c r="AG89" s="360"/>
      <c r="AH89" s="360"/>
      <c r="AI89" s="360"/>
      <c r="AJ89" s="360"/>
      <c r="AK89" s="360"/>
      <c r="AL89" s="361"/>
      <c r="AM89" s="359"/>
      <c r="AN89" s="369">
        <v>7</v>
      </c>
      <c r="AO89" s="375"/>
      <c r="AP89" s="376"/>
      <c r="AR89" s="360"/>
      <c r="AS89" s="360"/>
      <c r="AT89" s="360"/>
      <c r="AU89" s="360"/>
      <c r="AV89" s="360"/>
      <c r="AW89" s="360"/>
      <c r="AX89" s="360"/>
      <c r="AY89" s="360"/>
      <c r="AZ89" s="360"/>
      <c r="BA89" s="360"/>
      <c r="BB89" s="360"/>
      <c r="BC89" s="360"/>
      <c r="BD89" s="360"/>
      <c r="BE89" s="361"/>
      <c r="BF89" s="359"/>
      <c r="BG89" s="369">
        <v>7</v>
      </c>
      <c r="BH89" s="375"/>
      <c r="BI89" s="376"/>
      <c r="BK89" s="360"/>
      <c r="BL89" s="360"/>
      <c r="BM89" s="360"/>
      <c r="BN89" s="360"/>
      <c r="BO89" s="360"/>
      <c r="BP89" s="360"/>
      <c r="BQ89" s="360"/>
      <c r="BR89" s="360"/>
      <c r="BS89" s="360"/>
      <c r="BT89" s="360"/>
      <c r="BU89" s="360"/>
      <c r="BV89" s="360"/>
      <c r="BW89" s="360"/>
      <c r="BX89" s="361"/>
      <c r="BY89" s="359"/>
      <c r="BZ89" s="369">
        <v>7</v>
      </c>
      <c r="CA89" s="375"/>
      <c r="CB89" s="376"/>
      <c r="CD89" s="360"/>
      <c r="CE89" s="360"/>
      <c r="CF89" s="360"/>
      <c r="CG89" s="360"/>
      <c r="CH89" s="360"/>
      <c r="CI89" s="360"/>
      <c r="CJ89" s="360"/>
      <c r="CK89" s="360"/>
      <c r="CL89" s="360"/>
      <c r="CM89" s="360"/>
      <c r="CN89" s="360"/>
      <c r="CO89" s="360"/>
      <c r="CP89" s="360"/>
      <c r="CQ89" s="361"/>
    </row>
    <row r="90" spans="1:95">
      <c r="A90" s="359"/>
      <c r="B90" s="369">
        <v>8</v>
      </c>
      <c r="C90" s="375"/>
      <c r="D90" s="376"/>
      <c r="F90" s="360"/>
      <c r="G90" s="360"/>
      <c r="H90" s="360"/>
      <c r="I90" s="360"/>
      <c r="J90" s="360"/>
      <c r="K90" s="360"/>
      <c r="L90" s="360"/>
      <c r="M90" s="360"/>
      <c r="N90" s="360"/>
      <c r="O90" s="360"/>
      <c r="P90" s="360"/>
      <c r="Q90" s="360"/>
      <c r="R90" s="360"/>
      <c r="S90" s="361"/>
      <c r="T90" s="359"/>
      <c r="U90" s="369">
        <v>8</v>
      </c>
      <c r="V90" s="375"/>
      <c r="W90" s="376"/>
      <c r="Y90" s="360"/>
      <c r="Z90" s="360"/>
      <c r="AA90" s="360"/>
      <c r="AB90" s="360"/>
      <c r="AC90" s="360"/>
      <c r="AD90" s="360"/>
      <c r="AE90" s="360"/>
      <c r="AF90" s="360"/>
      <c r="AG90" s="360"/>
      <c r="AH90" s="360"/>
      <c r="AI90" s="360"/>
      <c r="AJ90" s="360"/>
      <c r="AK90" s="360"/>
      <c r="AL90" s="361"/>
      <c r="AM90" s="359"/>
      <c r="AN90" s="369">
        <v>8</v>
      </c>
      <c r="AO90" s="375"/>
      <c r="AP90" s="376"/>
      <c r="AR90" s="360"/>
      <c r="AS90" s="360"/>
      <c r="AT90" s="360"/>
      <c r="AU90" s="360"/>
      <c r="AV90" s="360"/>
      <c r="AW90" s="360"/>
      <c r="AX90" s="360"/>
      <c r="AY90" s="360"/>
      <c r="AZ90" s="360"/>
      <c r="BA90" s="360"/>
      <c r="BB90" s="360"/>
      <c r="BC90" s="360"/>
      <c r="BD90" s="360"/>
      <c r="BE90" s="361"/>
      <c r="BF90" s="359"/>
      <c r="BG90" s="369">
        <v>8</v>
      </c>
      <c r="BH90" s="375"/>
      <c r="BI90" s="376"/>
      <c r="BK90" s="360"/>
      <c r="BL90" s="360"/>
      <c r="BM90" s="360"/>
      <c r="BN90" s="360"/>
      <c r="BO90" s="360"/>
      <c r="BP90" s="360"/>
      <c r="BQ90" s="360"/>
      <c r="BR90" s="360"/>
      <c r="BS90" s="360"/>
      <c r="BT90" s="360"/>
      <c r="BU90" s="360"/>
      <c r="BV90" s="360"/>
      <c r="BW90" s="360"/>
      <c r="BX90" s="361"/>
      <c r="BY90" s="359"/>
      <c r="BZ90" s="369">
        <v>8</v>
      </c>
      <c r="CA90" s="375"/>
      <c r="CB90" s="376"/>
      <c r="CD90" s="360"/>
      <c r="CE90" s="360"/>
      <c r="CF90" s="360"/>
      <c r="CG90" s="360"/>
      <c r="CH90" s="360"/>
      <c r="CI90" s="360"/>
      <c r="CJ90" s="360"/>
      <c r="CK90" s="360"/>
      <c r="CL90" s="360"/>
      <c r="CM90" s="360"/>
      <c r="CN90" s="360"/>
      <c r="CO90" s="360"/>
      <c r="CP90" s="360"/>
      <c r="CQ90" s="361"/>
    </row>
    <row r="91" spans="1:95">
      <c r="A91" s="359"/>
      <c r="B91" s="369">
        <v>9</v>
      </c>
      <c r="C91" s="375"/>
      <c r="D91" s="376"/>
      <c r="F91" s="360"/>
      <c r="G91" s="360"/>
      <c r="H91" s="360"/>
      <c r="I91" s="360"/>
      <c r="J91" s="360"/>
      <c r="K91" s="360"/>
      <c r="L91" s="360"/>
      <c r="M91" s="360"/>
      <c r="N91" s="360"/>
      <c r="O91" s="360"/>
      <c r="P91" s="360"/>
      <c r="Q91" s="360"/>
      <c r="R91" s="360"/>
      <c r="S91" s="361"/>
      <c r="T91" s="359"/>
      <c r="U91" s="369">
        <v>9</v>
      </c>
      <c r="V91" s="375"/>
      <c r="W91" s="376"/>
      <c r="Y91" s="360"/>
      <c r="Z91" s="360"/>
      <c r="AA91" s="360"/>
      <c r="AB91" s="360"/>
      <c r="AC91" s="360"/>
      <c r="AD91" s="360"/>
      <c r="AE91" s="360"/>
      <c r="AF91" s="360"/>
      <c r="AG91" s="360"/>
      <c r="AH91" s="360"/>
      <c r="AI91" s="360"/>
      <c r="AJ91" s="360"/>
      <c r="AK91" s="360"/>
      <c r="AL91" s="361"/>
      <c r="AM91" s="359"/>
      <c r="AN91" s="369">
        <v>9</v>
      </c>
      <c r="AO91" s="375"/>
      <c r="AP91" s="376"/>
      <c r="AR91" s="360"/>
      <c r="AS91" s="360"/>
      <c r="AT91" s="360"/>
      <c r="AU91" s="360"/>
      <c r="AV91" s="360"/>
      <c r="AW91" s="360"/>
      <c r="AX91" s="360"/>
      <c r="AY91" s="360"/>
      <c r="AZ91" s="360"/>
      <c r="BA91" s="360"/>
      <c r="BB91" s="360"/>
      <c r="BC91" s="360"/>
      <c r="BD91" s="360"/>
      <c r="BE91" s="361"/>
      <c r="BF91" s="359"/>
      <c r="BG91" s="369">
        <v>9</v>
      </c>
      <c r="BH91" s="375"/>
      <c r="BI91" s="376"/>
      <c r="BK91" s="360"/>
      <c r="BL91" s="360"/>
      <c r="BM91" s="360"/>
      <c r="BN91" s="360"/>
      <c r="BO91" s="360"/>
      <c r="BP91" s="360"/>
      <c r="BQ91" s="360"/>
      <c r="BR91" s="360"/>
      <c r="BS91" s="360"/>
      <c r="BT91" s="360"/>
      <c r="BU91" s="360"/>
      <c r="BV91" s="360"/>
      <c r="BW91" s="360"/>
      <c r="BX91" s="361"/>
      <c r="BY91" s="359"/>
      <c r="BZ91" s="369">
        <v>9</v>
      </c>
      <c r="CA91" s="375"/>
      <c r="CB91" s="376"/>
      <c r="CD91" s="360"/>
      <c r="CE91" s="360"/>
      <c r="CF91" s="360"/>
      <c r="CG91" s="360"/>
      <c r="CH91" s="360"/>
      <c r="CI91" s="360"/>
      <c r="CJ91" s="360"/>
      <c r="CK91" s="360"/>
      <c r="CL91" s="360"/>
      <c r="CM91" s="360"/>
      <c r="CN91" s="360"/>
      <c r="CO91" s="360"/>
      <c r="CP91" s="360"/>
      <c r="CQ91" s="361"/>
    </row>
    <row r="92" spans="1:95">
      <c r="A92" s="359"/>
      <c r="B92" s="369">
        <v>10</v>
      </c>
      <c r="C92" s="375"/>
      <c r="D92" s="376"/>
      <c r="F92" s="360"/>
      <c r="G92" s="360"/>
      <c r="H92" s="360"/>
      <c r="I92" s="360"/>
      <c r="J92" s="360"/>
      <c r="K92" s="360"/>
      <c r="L92" s="360"/>
      <c r="M92" s="360"/>
      <c r="N92" s="360"/>
      <c r="O92" s="360"/>
      <c r="P92" s="360"/>
      <c r="Q92" s="360"/>
      <c r="R92" s="360"/>
      <c r="S92" s="361"/>
      <c r="T92" s="359"/>
      <c r="U92" s="369">
        <v>10</v>
      </c>
      <c r="V92" s="375"/>
      <c r="W92" s="376"/>
      <c r="Y92" s="360"/>
      <c r="Z92" s="360"/>
      <c r="AA92" s="360"/>
      <c r="AB92" s="360"/>
      <c r="AC92" s="360"/>
      <c r="AD92" s="360"/>
      <c r="AE92" s="360"/>
      <c r="AF92" s="360"/>
      <c r="AG92" s="360"/>
      <c r="AH92" s="360"/>
      <c r="AI92" s="360"/>
      <c r="AJ92" s="360"/>
      <c r="AK92" s="360"/>
      <c r="AL92" s="361"/>
      <c r="AM92" s="359"/>
      <c r="AN92" s="369">
        <v>10</v>
      </c>
      <c r="AO92" s="375"/>
      <c r="AP92" s="376"/>
      <c r="AR92" s="360"/>
      <c r="AS92" s="360"/>
      <c r="AT92" s="360"/>
      <c r="AU92" s="360"/>
      <c r="AV92" s="360"/>
      <c r="AW92" s="360"/>
      <c r="AX92" s="360"/>
      <c r="AY92" s="360"/>
      <c r="AZ92" s="360"/>
      <c r="BA92" s="360"/>
      <c r="BB92" s="360"/>
      <c r="BC92" s="360"/>
      <c r="BD92" s="360"/>
      <c r="BE92" s="361"/>
      <c r="BF92" s="359"/>
      <c r="BG92" s="369">
        <v>10</v>
      </c>
      <c r="BH92" s="375"/>
      <c r="BI92" s="376"/>
      <c r="BK92" s="360"/>
      <c r="BL92" s="360"/>
      <c r="BM92" s="360"/>
      <c r="BN92" s="360"/>
      <c r="BO92" s="360"/>
      <c r="BP92" s="360"/>
      <c r="BQ92" s="360"/>
      <c r="BR92" s="360"/>
      <c r="BS92" s="360"/>
      <c r="BT92" s="360"/>
      <c r="BU92" s="360"/>
      <c r="BV92" s="360"/>
      <c r="BW92" s="360"/>
      <c r="BX92" s="361"/>
      <c r="BY92" s="359"/>
      <c r="BZ92" s="369">
        <v>10</v>
      </c>
      <c r="CA92" s="375"/>
      <c r="CB92" s="376"/>
      <c r="CD92" s="360"/>
      <c r="CE92" s="360"/>
      <c r="CF92" s="360"/>
      <c r="CG92" s="360"/>
      <c r="CH92" s="360"/>
      <c r="CI92" s="360"/>
      <c r="CJ92" s="360"/>
      <c r="CK92" s="360"/>
      <c r="CL92" s="360"/>
      <c r="CM92" s="360"/>
      <c r="CN92" s="360"/>
      <c r="CO92" s="360"/>
      <c r="CP92" s="360"/>
      <c r="CQ92" s="361"/>
    </row>
    <row r="93" spans="1:95">
      <c r="A93" s="359"/>
      <c r="B93" s="369">
        <v>11</v>
      </c>
      <c r="C93" s="375"/>
      <c r="D93" s="376"/>
      <c r="F93" s="360"/>
      <c r="G93" s="360"/>
      <c r="H93" s="360"/>
      <c r="I93" s="360"/>
      <c r="J93" s="360"/>
      <c r="K93" s="360"/>
      <c r="L93" s="360"/>
      <c r="M93" s="360"/>
      <c r="N93" s="360"/>
      <c r="O93" s="360"/>
      <c r="P93" s="360"/>
      <c r="Q93" s="360"/>
      <c r="R93" s="360"/>
      <c r="S93" s="361"/>
      <c r="T93" s="359"/>
      <c r="U93" s="369">
        <v>11</v>
      </c>
      <c r="V93" s="375"/>
      <c r="W93" s="376"/>
      <c r="Y93" s="360"/>
      <c r="Z93" s="360"/>
      <c r="AA93" s="360"/>
      <c r="AB93" s="360"/>
      <c r="AC93" s="360"/>
      <c r="AD93" s="360"/>
      <c r="AE93" s="360"/>
      <c r="AF93" s="360"/>
      <c r="AG93" s="360"/>
      <c r="AH93" s="360"/>
      <c r="AI93" s="360"/>
      <c r="AJ93" s="360"/>
      <c r="AK93" s="360"/>
      <c r="AL93" s="361"/>
      <c r="AM93" s="359"/>
      <c r="AN93" s="369">
        <v>11</v>
      </c>
      <c r="AO93" s="375"/>
      <c r="AP93" s="376"/>
      <c r="AR93" s="360"/>
      <c r="AS93" s="360"/>
      <c r="AT93" s="360"/>
      <c r="AU93" s="360"/>
      <c r="AV93" s="360"/>
      <c r="AW93" s="360"/>
      <c r="AX93" s="360"/>
      <c r="AY93" s="360"/>
      <c r="AZ93" s="360"/>
      <c r="BA93" s="360"/>
      <c r="BB93" s="360"/>
      <c r="BC93" s="360"/>
      <c r="BD93" s="360"/>
      <c r="BE93" s="361"/>
      <c r="BF93" s="359"/>
      <c r="BG93" s="369">
        <v>11</v>
      </c>
      <c r="BH93" s="375"/>
      <c r="BI93" s="376"/>
      <c r="BK93" s="360"/>
      <c r="BL93" s="360"/>
      <c r="BM93" s="360"/>
      <c r="BN93" s="360"/>
      <c r="BO93" s="360"/>
      <c r="BP93" s="360"/>
      <c r="BQ93" s="360"/>
      <c r="BR93" s="360"/>
      <c r="BS93" s="360"/>
      <c r="BT93" s="360"/>
      <c r="BU93" s="360"/>
      <c r="BV93" s="360"/>
      <c r="BW93" s="360"/>
      <c r="BX93" s="361"/>
      <c r="BY93" s="359"/>
      <c r="BZ93" s="369">
        <v>11</v>
      </c>
      <c r="CA93" s="375"/>
      <c r="CB93" s="376"/>
      <c r="CD93" s="360"/>
      <c r="CE93" s="360"/>
      <c r="CF93" s="360"/>
      <c r="CG93" s="360"/>
      <c r="CH93" s="360"/>
      <c r="CI93" s="360"/>
      <c r="CJ93" s="360"/>
      <c r="CK93" s="360"/>
      <c r="CL93" s="360"/>
      <c r="CM93" s="360"/>
      <c r="CN93" s="360"/>
      <c r="CO93" s="360"/>
      <c r="CP93" s="360"/>
      <c r="CQ93" s="361"/>
    </row>
    <row r="94" spans="1:95">
      <c r="A94" s="359"/>
      <c r="B94" s="369">
        <v>12</v>
      </c>
      <c r="C94" s="375"/>
      <c r="D94" s="376"/>
      <c r="F94" s="360"/>
      <c r="G94" s="360"/>
      <c r="H94" s="360"/>
      <c r="I94" s="360"/>
      <c r="J94" s="360"/>
      <c r="K94" s="360"/>
      <c r="L94" s="360"/>
      <c r="M94" s="360"/>
      <c r="N94" s="360"/>
      <c r="O94" s="360"/>
      <c r="P94" s="360"/>
      <c r="Q94" s="360"/>
      <c r="R94" s="360"/>
      <c r="S94" s="361"/>
      <c r="T94" s="359"/>
      <c r="U94" s="369">
        <v>12</v>
      </c>
      <c r="V94" s="375"/>
      <c r="W94" s="376"/>
      <c r="Y94" s="360"/>
      <c r="Z94" s="360"/>
      <c r="AA94" s="360"/>
      <c r="AB94" s="360"/>
      <c r="AC94" s="360"/>
      <c r="AD94" s="360"/>
      <c r="AE94" s="360"/>
      <c r="AF94" s="360"/>
      <c r="AG94" s="360"/>
      <c r="AH94" s="360"/>
      <c r="AI94" s="360"/>
      <c r="AJ94" s="360"/>
      <c r="AK94" s="360"/>
      <c r="AL94" s="361"/>
      <c r="AM94" s="359"/>
      <c r="AN94" s="369">
        <v>12</v>
      </c>
      <c r="AO94" s="375"/>
      <c r="AP94" s="376"/>
      <c r="AR94" s="360"/>
      <c r="AS94" s="360"/>
      <c r="AT94" s="360"/>
      <c r="AU94" s="360"/>
      <c r="AV94" s="360"/>
      <c r="AW94" s="360"/>
      <c r="AX94" s="360"/>
      <c r="AY94" s="360"/>
      <c r="AZ94" s="360"/>
      <c r="BA94" s="360"/>
      <c r="BB94" s="360"/>
      <c r="BC94" s="360"/>
      <c r="BD94" s="360"/>
      <c r="BE94" s="361"/>
      <c r="BF94" s="359"/>
      <c r="BG94" s="369">
        <v>12</v>
      </c>
      <c r="BH94" s="375"/>
      <c r="BI94" s="376"/>
      <c r="BK94" s="360"/>
      <c r="BL94" s="360"/>
      <c r="BM94" s="360"/>
      <c r="BN94" s="360"/>
      <c r="BO94" s="360"/>
      <c r="BP94" s="360"/>
      <c r="BQ94" s="360"/>
      <c r="BR94" s="360"/>
      <c r="BS94" s="360"/>
      <c r="BT94" s="360"/>
      <c r="BU94" s="360"/>
      <c r="BV94" s="360"/>
      <c r="BW94" s="360"/>
      <c r="BX94" s="361"/>
      <c r="BY94" s="359"/>
      <c r="BZ94" s="369">
        <v>12</v>
      </c>
      <c r="CA94" s="375"/>
      <c r="CB94" s="376"/>
      <c r="CD94" s="360"/>
      <c r="CE94" s="360"/>
      <c r="CF94" s="360"/>
      <c r="CG94" s="360"/>
      <c r="CH94" s="360"/>
      <c r="CI94" s="360"/>
      <c r="CJ94" s="360"/>
      <c r="CK94" s="360"/>
      <c r="CL94" s="360"/>
      <c r="CM94" s="360"/>
      <c r="CN94" s="360"/>
      <c r="CO94" s="360"/>
      <c r="CP94" s="360"/>
      <c r="CQ94" s="361"/>
    </row>
    <row r="95" spans="1:95">
      <c r="A95" s="359"/>
      <c r="B95" s="369">
        <v>13</v>
      </c>
      <c r="C95" s="375"/>
      <c r="D95" s="376"/>
      <c r="F95" s="360"/>
      <c r="G95" s="360"/>
      <c r="H95" s="360"/>
      <c r="I95" s="360"/>
      <c r="J95" s="360"/>
      <c r="K95" s="360"/>
      <c r="L95" s="360"/>
      <c r="M95" s="360"/>
      <c r="N95" s="360"/>
      <c r="O95" s="360"/>
      <c r="P95" s="360"/>
      <c r="Q95" s="360"/>
      <c r="R95" s="360"/>
      <c r="S95" s="361"/>
      <c r="T95" s="359"/>
      <c r="U95" s="369">
        <v>13</v>
      </c>
      <c r="V95" s="375"/>
      <c r="W95" s="376"/>
      <c r="Y95" s="360"/>
      <c r="Z95" s="360"/>
      <c r="AA95" s="360"/>
      <c r="AB95" s="360"/>
      <c r="AC95" s="360"/>
      <c r="AD95" s="360"/>
      <c r="AE95" s="360"/>
      <c r="AF95" s="360"/>
      <c r="AG95" s="360"/>
      <c r="AH95" s="360"/>
      <c r="AI95" s="360"/>
      <c r="AJ95" s="360"/>
      <c r="AK95" s="360"/>
      <c r="AL95" s="361"/>
      <c r="AM95" s="359"/>
      <c r="AN95" s="369">
        <v>13</v>
      </c>
      <c r="AO95" s="375"/>
      <c r="AP95" s="376"/>
      <c r="AR95" s="360"/>
      <c r="AS95" s="360"/>
      <c r="AT95" s="360"/>
      <c r="AU95" s="360"/>
      <c r="AV95" s="360"/>
      <c r="AW95" s="360"/>
      <c r="AX95" s="360"/>
      <c r="AY95" s="360"/>
      <c r="AZ95" s="360"/>
      <c r="BA95" s="360"/>
      <c r="BB95" s="360"/>
      <c r="BC95" s="360"/>
      <c r="BD95" s="360"/>
      <c r="BE95" s="361"/>
      <c r="BF95" s="359"/>
      <c r="BG95" s="369">
        <v>13</v>
      </c>
      <c r="BH95" s="375"/>
      <c r="BI95" s="376"/>
      <c r="BK95" s="360"/>
      <c r="BL95" s="360"/>
      <c r="BM95" s="360"/>
      <c r="BN95" s="360"/>
      <c r="BO95" s="360"/>
      <c r="BP95" s="360"/>
      <c r="BQ95" s="360"/>
      <c r="BR95" s="360"/>
      <c r="BS95" s="360"/>
      <c r="BT95" s="360"/>
      <c r="BU95" s="360"/>
      <c r="BV95" s="360"/>
      <c r="BW95" s="360"/>
      <c r="BX95" s="361"/>
      <c r="BY95" s="359"/>
      <c r="BZ95" s="369">
        <v>13</v>
      </c>
      <c r="CA95" s="375"/>
      <c r="CB95" s="376"/>
      <c r="CD95" s="360"/>
      <c r="CE95" s="360"/>
      <c r="CF95" s="360"/>
      <c r="CG95" s="360"/>
      <c r="CH95" s="360"/>
      <c r="CI95" s="360"/>
      <c r="CJ95" s="360"/>
      <c r="CK95" s="360"/>
      <c r="CL95" s="360"/>
      <c r="CM95" s="360"/>
      <c r="CN95" s="360"/>
      <c r="CO95" s="360"/>
      <c r="CP95" s="360"/>
      <c r="CQ95" s="361"/>
    </row>
    <row r="96" spans="1:95">
      <c r="A96" s="359"/>
      <c r="B96" s="369">
        <v>14</v>
      </c>
      <c r="C96" s="375"/>
      <c r="D96" s="376"/>
      <c r="F96" s="360"/>
      <c r="G96" s="360"/>
      <c r="H96" s="360"/>
      <c r="I96" s="360"/>
      <c r="J96" s="360"/>
      <c r="K96" s="360"/>
      <c r="L96" s="360"/>
      <c r="M96" s="360"/>
      <c r="N96" s="360"/>
      <c r="O96" s="360"/>
      <c r="P96" s="360"/>
      <c r="Q96" s="360"/>
      <c r="R96" s="360"/>
      <c r="S96" s="361"/>
      <c r="T96" s="359"/>
      <c r="U96" s="369">
        <v>14</v>
      </c>
      <c r="V96" s="375"/>
      <c r="W96" s="376"/>
      <c r="Y96" s="360"/>
      <c r="Z96" s="360"/>
      <c r="AA96" s="360"/>
      <c r="AB96" s="360"/>
      <c r="AC96" s="360"/>
      <c r="AD96" s="360"/>
      <c r="AE96" s="360"/>
      <c r="AF96" s="360"/>
      <c r="AG96" s="360"/>
      <c r="AH96" s="360"/>
      <c r="AI96" s="360"/>
      <c r="AJ96" s="360"/>
      <c r="AK96" s="360"/>
      <c r="AL96" s="361"/>
      <c r="AM96" s="359"/>
      <c r="AN96" s="369">
        <v>14</v>
      </c>
      <c r="AO96" s="375"/>
      <c r="AP96" s="376"/>
      <c r="AR96" s="360"/>
      <c r="AS96" s="360"/>
      <c r="AT96" s="360"/>
      <c r="AU96" s="360"/>
      <c r="AV96" s="360"/>
      <c r="AW96" s="360"/>
      <c r="AX96" s="360"/>
      <c r="AY96" s="360"/>
      <c r="AZ96" s="360"/>
      <c r="BA96" s="360"/>
      <c r="BB96" s="360"/>
      <c r="BC96" s="360"/>
      <c r="BD96" s="360"/>
      <c r="BE96" s="361"/>
      <c r="BF96" s="359"/>
      <c r="BG96" s="369">
        <v>14</v>
      </c>
      <c r="BH96" s="375"/>
      <c r="BI96" s="376"/>
      <c r="BK96" s="360"/>
      <c r="BL96" s="360"/>
      <c r="BM96" s="360"/>
      <c r="BN96" s="360"/>
      <c r="BO96" s="360"/>
      <c r="BP96" s="360"/>
      <c r="BQ96" s="360"/>
      <c r="BR96" s="360"/>
      <c r="BS96" s="360"/>
      <c r="BT96" s="360"/>
      <c r="BU96" s="360"/>
      <c r="BV96" s="360"/>
      <c r="BW96" s="360"/>
      <c r="BX96" s="361"/>
      <c r="BY96" s="359"/>
      <c r="BZ96" s="369">
        <v>14</v>
      </c>
      <c r="CA96" s="375"/>
      <c r="CB96" s="376"/>
      <c r="CD96" s="360"/>
      <c r="CE96" s="360"/>
      <c r="CF96" s="360"/>
      <c r="CG96" s="360"/>
      <c r="CH96" s="360"/>
      <c r="CI96" s="360"/>
      <c r="CJ96" s="360"/>
      <c r="CK96" s="360"/>
      <c r="CL96" s="360"/>
      <c r="CM96" s="360"/>
      <c r="CN96" s="360"/>
      <c r="CO96" s="360"/>
      <c r="CP96" s="360"/>
      <c r="CQ96" s="361"/>
    </row>
    <row r="97" spans="1:95">
      <c r="A97" s="359"/>
      <c r="B97" s="369">
        <v>15</v>
      </c>
      <c r="C97" s="375"/>
      <c r="D97" s="376"/>
      <c r="F97" s="360"/>
      <c r="G97" s="360"/>
      <c r="H97" s="360"/>
      <c r="I97" s="360"/>
      <c r="J97" s="360"/>
      <c r="K97" s="360"/>
      <c r="L97" s="360"/>
      <c r="M97" s="360"/>
      <c r="N97" s="360"/>
      <c r="O97" s="360"/>
      <c r="P97" s="360"/>
      <c r="Q97" s="360"/>
      <c r="R97" s="360"/>
      <c r="S97" s="361"/>
      <c r="T97" s="359"/>
      <c r="U97" s="369">
        <v>15</v>
      </c>
      <c r="V97" s="375"/>
      <c r="W97" s="376"/>
      <c r="Y97" s="360"/>
      <c r="Z97" s="360"/>
      <c r="AA97" s="360"/>
      <c r="AB97" s="360"/>
      <c r="AC97" s="360"/>
      <c r="AD97" s="360"/>
      <c r="AE97" s="360"/>
      <c r="AF97" s="360"/>
      <c r="AG97" s="360"/>
      <c r="AH97" s="360"/>
      <c r="AI97" s="360"/>
      <c r="AJ97" s="360"/>
      <c r="AK97" s="360"/>
      <c r="AL97" s="361"/>
      <c r="AM97" s="359"/>
      <c r="AN97" s="369">
        <v>15</v>
      </c>
      <c r="AO97" s="375"/>
      <c r="AP97" s="376"/>
      <c r="AR97" s="360"/>
      <c r="AS97" s="360"/>
      <c r="AT97" s="360"/>
      <c r="AU97" s="360"/>
      <c r="AV97" s="360"/>
      <c r="AW97" s="360"/>
      <c r="AX97" s="360"/>
      <c r="AY97" s="360"/>
      <c r="AZ97" s="360"/>
      <c r="BA97" s="360"/>
      <c r="BB97" s="360"/>
      <c r="BC97" s="360"/>
      <c r="BD97" s="360"/>
      <c r="BE97" s="361"/>
      <c r="BF97" s="359"/>
      <c r="BG97" s="369">
        <v>15</v>
      </c>
      <c r="BH97" s="375"/>
      <c r="BI97" s="376"/>
      <c r="BK97" s="360"/>
      <c r="BL97" s="360"/>
      <c r="BM97" s="360"/>
      <c r="BN97" s="360"/>
      <c r="BO97" s="360"/>
      <c r="BP97" s="360"/>
      <c r="BQ97" s="360"/>
      <c r="BR97" s="360"/>
      <c r="BS97" s="360"/>
      <c r="BT97" s="360"/>
      <c r="BU97" s="360"/>
      <c r="BV97" s="360"/>
      <c r="BW97" s="360"/>
      <c r="BX97" s="361"/>
      <c r="BY97" s="359"/>
      <c r="BZ97" s="369">
        <v>15</v>
      </c>
      <c r="CA97" s="375"/>
      <c r="CB97" s="376"/>
      <c r="CD97" s="360"/>
      <c r="CE97" s="360"/>
      <c r="CF97" s="360"/>
      <c r="CG97" s="360"/>
      <c r="CH97" s="360"/>
      <c r="CI97" s="360"/>
      <c r="CJ97" s="360"/>
      <c r="CK97" s="360"/>
      <c r="CL97" s="360"/>
      <c r="CM97" s="360"/>
      <c r="CN97" s="360"/>
      <c r="CO97" s="360"/>
      <c r="CP97" s="360"/>
      <c r="CQ97" s="361"/>
    </row>
    <row r="98" spans="1:95">
      <c r="A98" s="359"/>
      <c r="B98" s="369">
        <v>16</v>
      </c>
      <c r="C98" s="375"/>
      <c r="D98" s="376"/>
      <c r="F98" s="360"/>
      <c r="G98" s="360"/>
      <c r="H98" s="360"/>
      <c r="I98" s="360"/>
      <c r="J98" s="360"/>
      <c r="K98" s="360"/>
      <c r="L98" s="360"/>
      <c r="M98" s="360"/>
      <c r="N98" s="360"/>
      <c r="O98" s="360"/>
      <c r="P98" s="360"/>
      <c r="Q98" s="360"/>
      <c r="R98" s="360"/>
      <c r="S98" s="361"/>
      <c r="T98" s="359"/>
      <c r="U98" s="369">
        <v>16</v>
      </c>
      <c r="V98" s="375"/>
      <c r="W98" s="376"/>
      <c r="Y98" s="360"/>
      <c r="Z98" s="360"/>
      <c r="AA98" s="360"/>
      <c r="AB98" s="360"/>
      <c r="AC98" s="360"/>
      <c r="AD98" s="360"/>
      <c r="AE98" s="360"/>
      <c r="AF98" s="360"/>
      <c r="AG98" s="360"/>
      <c r="AH98" s="360"/>
      <c r="AI98" s="360"/>
      <c r="AJ98" s="360"/>
      <c r="AK98" s="360"/>
      <c r="AL98" s="361"/>
      <c r="AM98" s="359"/>
      <c r="AN98" s="369">
        <v>16</v>
      </c>
      <c r="AO98" s="375"/>
      <c r="AP98" s="376"/>
      <c r="AR98" s="360"/>
      <c r="AS98" s="360"/>
      <c r="AT98" s="360"/>
      <c r="AU98" s="360"/>
      <c r="AV98" s="360"/>
      <c r="AW98" s="360"/>
      <c r="AX98" s="360"/>
      <c r="AY98" s="360"/>
      <c r="AZ98" s="360"/>
      <c r="BA98" s="360"/>
      <c r="BB98" s="360"/>
      <c r="BC98" s="360"/>
      <c r="BD98" s="360"/>
      <c r="BE98" s="361"/>
      <c r="BF98" s="359"/>
      <c r="BG98" s="369">
        <v>16</v>
      </c>
      <c r="BH98" s="375"/>
      <c r="BI98" s="376"/>
      <c r="BK98" s="360"/>
      <c r="BL98" s="360"/>
      <c r="BM98" s="360"/>
      <c r="BN98" s="360"/>
      <c r="BO98" s="360"/>
      <c r="BP98" s="360"/>
      <c r="BQ98" s="360"/>
      <c r="BR98" s="360"/>
      <c r="BS98" s="360"/>
      <c r="BT98" s="360"/>
      <c r="BU98" s="360"/>
      <c r="BV98" s="360"/>
      <c r="BW98" s="360"/>
      <c r="BX98" s="361"/>
      <c r="BY98" s="359"/>
      <c r="BZ98" s="369">
        <v>16</v>
      </c>
      <c r="CA98" s="375"/>
      <c r="CB98" s="376"/>
      <c r="CD98" s="360"/>
      <c r="CE98" s="360"/>
      <c r="CF98" s="360"/>
      <c r="CG98" s="360"/>
      <c r="CH98" s="360"/>
      <c r="CI98" s="360"/>
      <c r="CJ98" s="360"/>
      <c r="CK98" s="360"/>
      <c r="CL98" s="360"/>
      <c r="CM98" s="360"/>
      <c r="CN98" s="360"/>
      <c r="CO98" s="360"/>
      <c r="CP98" s="360"/>
      <c r="CQ98" s="361"/>
    </row>
    <row r="99" spans="1:95">
      <c r="A99" s="359"/>
      <c r="B99" s="369">
        <v>17</v>
      </c>
      <c r="C99" s="375"/>
      <c r="D99" s="376"/>
      <c r="F99" s="360"/>
      <c r="G99" s="360"/>
      <c r="H99" s="360"/>
      <c r="I99" s="360"/>
      <c r="J99" s="360"/>
      <c r="K99" s="360"/>
      <c r="L99" s="360"/>
      <c r="M99" s="360"/>
      <c r="N99" s="360"/>
      <c r="O99" s="360"/>
      <c r="P99" s="360"/>
      <c r="Q99" s="360"/>
      <c r="R99" s="360"/>
      <c r="S99" s="361"/>
      <c r="T99" s="359"/>
      <c r="U99" s="369">
        <v>17</v>
      </c>
      <c r="V99" s="375"/>
      <c r="W99" s="376"/>
      <c r="Y99" s="360"/>
      <c r="Z99" s="360"/>
      <c r="AA99" s="360"/>
      <c r="AB99" s="360"/>
      <c r="AC99" s="360"/>
      <c r="AD99" s="360"/>
      <c r="AE99" s="360"/>
      <c r="AF99" s="360"/>
      <c r="AG99" s="360"/>
      <c r="AH99" s="360"/>
      <c r="AI99" s="360"/>
      <c r="AJ99" s="360"/>
      <c r="AK99" s="360"/>
      <c r="AL99" s="361"/>
      <c r="AM99" s="359"/>
      <c r="AN99" s="369">
        <v>17</v>
      </c>
      <c r="AO99" s="375"/>
      <c r="AP99" s="376"/>
      <c r="AR99" s="360"/>
      <c r="AS99" s="360"/>
      <c r="AT99" s="360"/>
      <c r="AU99" s="360"/>
      <c r="AV99" s="360"/>
      <c r="AW99" s="360"/>
      <c r="AX99" s="360"/>
      <c r="AY99" s="360"/>
      <c r="AZ99" s="360"/>
      <c r="BA99" s="360"/>
      <c r="BB99" s="360"/>
      <c r="BC99" s="360"/>
      <c r="BD99" s="360"/>
      <c r="BE99" s="361"/>
      <c r="BF99" s="359"/>
      <c r="BG99" s="369">
        <v>17</v>
      </c>
      <c r="BH99" s="375"/>
      <c r="BI99" s="376"/>
      <c r="BK99" s="360"/>
      <c r="BL99" s="360"/>
      <c r="BM99" s="360"/>
      <c r="BN99" s="360"/>
      <c r="BO99" s="360"/>
      <c r="BP99" s="360"/>
      <c r="BQ99" s="360"/>
      <c r="BR99" s="360"/>
      <c r="BS99" s="360"/>
      <c r="BT99" s="360"/>
      <c r="BU99" s="360"/>
      <c r="BV99" s="360"/>
      <c r="BW99" s="360"/>
      <c r="BX99" s="361"/>
      <c r="BY99" s="359"/>
      <c r="BZ99" s="369">
        <v>17</v>
      </c>
      <c r="CA99" s="375"/>
      <c r="CB99" s="376"/>
      <c r="CD99" s="360"/>
      <c r="CE99" s="360"/>
      <c r="CF99" s="360"/>
      <c r="CG99" s="360"/>
      <c r="CH99" s="360"/>
      <c r="CI99" s="360"/>
      <c r="CJ99" s="360"/>
      <c r="CK99" s="360"/>
      <c r="CL99" s="360"/>
      <c r="CM99" s="360"/>
      <c r="CN99" s="360"/>
      <c r="CO99" s="360"/>
      <c r="CP99" s="360"/>
      <c r="CQ99" s="361"/>
    </row>
    <row r="100" spans="1:95">
      <c r="A100" s="359"/>
      <c r="B100" s="369">
        <v>18</v>
      </c>
      <c r="C100" s="375"/>
      <c r="D100" s="376"/>
      <c r="F100" s="360"/>
      <c r="G100" s="360"/>
      <c r="H100" s="360"/>
      <c r="I100" s="360"/>
      <c r="J100" s="360"/>
      <c r="K100" s="360"/>
      <c r="L100" s="360"/>
      <c r="M100" s="360"/>
      <c r="N100" s="360"/>
      <c r="O100" s="360"/>
      <c r="P100" s="360"/>
      <c r="Q100" s="360"/>
      <c r="R100" s="360"/>
      <c r="S100" s="361"/>
      <c r="T100" s="359"/>
      <c r="U100" s="369">
        <v>18</v>
      </c>
      <c r="V100" s="375"/>
      <c r="W100" s="376"/>
      <c r="Y100" s="360"/>
      <c r="Z100" s="360"/>
      <c r="AA100" s="360"/>
      <c r="AB100" s="360"/>
      <c r="AC100" s="360"/>
      <c r="AD100" s="360"/>
      <c r="AE100" s="360"/>
      <c r="AF100" s="360"/>
      <c r="AG100" s="360"/>
      <c r="AH100" s="360"/>
      <c r="AI100" s="360"/>
      <c r="AJ100" s="360"/>
      <c r="AK100" s="360"/>
      <c r="AL100" s="361"/>
      <c r="AM100" s="359"/>
      <c r="AN100" s="369">
        <v>18</v>
      </c>
      <c r="AO100" s="375"/>
      <c r="AP100" s="376"/>
      <c r="AR100" s="360"/>
      <c r="AS100" s="360"/>
      <c r="AT100" s="360"/>
      <c r="AU100" s="360"/>
      <c r="AV100" s="360"/>
      <c r="AW100" s="360"/>
      <c r="AX100" s="360"/>
      <c r="AY100" s="360"/>
      <c r="AZ100" s="360"/>
      <c r="BA100" s="360"/>
      <c r="BB100" s="360"/>
      <c r="BC100" s="360"/>
      <c r="BD100" s="360"/>
      <c r="BE100" s="361"/>
      <c r="BF100" s="359"/>
      <c r="BG100" s="369">
        <v>18</v>
      </c>
      <c r="BH100" s="375"/>
      <c r="BI100" s="376"/>
      <c r="BK100" s="360"/>
      <c r="BL100" s="360"/>
      <c r="BM100" s="360"/>
      <c r="BN100" s="360"/>
      <c r="BO100" s="360"/>
      <c r="BP100" s="360"/>
      <c r="BQ100" s="360"/>
      <c r="BR100" s="360"/>
      <c r="BS100" s="360"/>
      <c r="BT100" s="360"/>
      <c r="BU100" s="360"/>
      <c r="BV100" s="360"/>
      <c r="BW100" s="360"/>
      <c r="BX100" s="361"/>
      <c r="BY100" s="359"/>
      <c r="BZ100" s="369">
        <v>18</v>
      </c>
      <c r="CA100" s="375"/>
      <c r="CB100" s="376"/>
      <c r="CD100" s="360"/>
      <c r="CE100" s="360"/>
      <c r="CF100" s="360"/>
      <c r="CG100" s="360"/>
      <c r="CH100" s="360"/>
      <c r="CI100" s="360"/>
      <c r="CJ100" s="360"/>
      <c r="CK100" s="360"/>
      <c r="CL100" s="360"/>
      <c r="CM100" s="360"/>
      <c r="CN100" s="360"/>
      <c r="CO100" s="360"/>
      <c r="CP100" s="360"/>
      <c r="CQ100" s="361"/>
    </row>
    <row r="101" spans="1:95">
      <c r="A101" s="359"/>
      <c r="B101" s="369">
        <v>19</v>
      </c>
      <c r="C101" s="375"/>
      <c r="D101" s="376"/>
      <c r="F101" s="360"/>
      <c r="G101" s="360"/>
      <c r="H101" s="360"/>
      <c r="I101" s="360"/>
      <c r="J101" s="360"/>
      <c r="K101" s="360"/>
      <c r="L101" s="360"/>
      <c r="M101" s="360"/>
      <c r="N101" s="360"/>
      <c r="O101" s="360"/>
      <c r="P101" s="360"/>
      <c r="Q101" s="360"/>
      <c r="R101" s="360"/>
      <c r="S101" s="361"/>
      <c r="T101" s="359"/>
      <c r="U101" s="369">
        <v>19</v>
      </c>
      <c r="V101" s="375"/>
      <c r="W101" s="376"/>
      <c r="Y101" s="360"/>
      <c r="Z101" s="360"/>
      <c r="AA101" s="360"/>
      <c r="AB101" s="360"/>
      <c r="AC101" s="360"/>
      <c r="AD101" s="360"/>
      <c r="AE101" s="360"/>
      <c r="AF101" s="360"/>
      <c r="AG101" s="360"/>
      <c r="AH101" s="360"/>
      <c r="AI101" s="360"/>
      <c r="AJ101" s="360"/>
      <c r="AK101" s="360"/>
      <c r="AL101" s="361"/>
      <c r="AM101" s="359"/>
      <c r="AN101" s="369">
        <v>19</v>
      </c>
      <c r="AO101" s="375"/>
      <c r="AP101" s="376"/>
      <c r="AR101" s="360"/>
      <c r="AS101" s="360"/>
      <c r="AT101" s="360"/>
      <c r="AU101" s="360"/>
      <c r="AV101" s="360"/>
      <c r="AW101" s="360"/>
      <c r="AX101" s="360"/>
      <c r="AY101" s="360"/>
      <c r="AZ101" s="360"/>
      <c r="BA101" s="360"/>
      <c r="BB101" s="360"/>
      <c r="BC101" s="360"/>
      <c r="BD101" s="360"/>
      <c r="BE101" s="361"/>
      <c r="BF101" s="359"/>
      <c r="BG101" s="369">
        <v>19</v>
      </c>
      <c r="BH101" s="375"/>
      <c r="BI101" s="376"/>
      <c r="BK101" s="360"/>
      <c r="BL101" s="360"/>
      <c r="BM101" s="360"/>
      <c r="BN101" s="360"/>
      <c r="BO101" s="360"/>
      <c r="BP101" s="360"/>
      <c r="BQ101" s="360"/>
      <c r="BR101" s="360"/>
      <c r="BS101" s="360"/>
      <c r="BT101" s="360"/>
      <c r="BU101" s="360"/>
      <c r="BV101" s="360"/>
      <c r="BW101" s="360"/>
      <c r="BX101" s="361"/>
      <c r="BY101" s="359"/>
      <c r="BZ101" s="369">
        <v>19</v>
      </c>
      <c r="CA101" s="375"/>
      <c r="CB101" s="376"/>
      <c r="CD101" s="360"/>
      <c r="CE101" s="360"/>
      <c r="CF101" s="360"/>
      <c r="CG101" s="360"/>
      <c r="CH101" s="360"/>
      <c r="CI101" s="360"/>
      <c r="CJ101" s="360"/>
      <c r="CK101" s="360"/>
      <c r="CL101" s="360"/>
      <c r="CM101" s="360"/>
      <c r="CN101" s="360"/>
      <c r="CO101" s="360"/>
      <c r="CP101" s="360"/>
      <c r="CQ101" s="361"/>
    </row>
    <row r="102" spans="1:95">
      <c r="A102" s="359"/>
      <c r="B102" s="369">
        <v>20</v>
      </c>
      <c r="C102" s="375"/>
      <c r="D102" s="376"/>
      <c r="F102" s="360"/>
      <c r="G102" s="360"/>
      <c r="H102" s="360"/>
      <c r="I102" s="360"/>
      <c r="J102" s="360"/>
      <c r="K102" s="360"/>
      <c r="L102" s="360"/>
      <c r="M102" s="360"/>
      <c r="N102" s="360"/>
      <c r="O102" s="360"/>
      <c r="P102" s="360"/>
      <c r="Q102" s="360"/>
      <c r="R102" s="360"/>
      <c r="S102" s="361"/>
      <c r="T102" s="359"/>
      <c r="U102" s="369">
        <v>20</v>
      </c>
      <c r="V102" s="375"/>
      <c r="W102" s="376"/>
      <c r="Y102" s="360"/>
      <c r="Z102" s="360"/>
      <c r="AA102" s="360"/>
      <c r="AB102" s="360"/>
      <c r="AC102" s="360"/>
      <c r="AD102" s="360"/>
      <c r="AE102" s="360"/>
      <c r="AF102" s="360"/>
      <c r="AG102" s="360"/>
      <c r="AH102" s="360"/>
      <c r="AI102" s="360"/>
      <c r="AJ102" s="360"/>
      <c r="AK102" s="360"/>
      <c r="AL102" s="361"/>
      <c r="AM102" s="359"/>
      <c r="AN102" s="369">
        <v>20</v>
      </c>
      <c r="AO102" s="375"/>
      <c r="AP102" s="376"/>
      <c r="AR102" s="360"/>
      <c r="AS102" s="360"/>
      <c r="AT102" s="360"/>
      <c r="AU102" s="360"/>
      <c r="AV102" s="360"/>
      <c r="AW102" s="360"/>
      <c r="AX102" s="360"/>
      <c r="AY102" s="360"/>
      <c r="AZ102" s="360"/>
      <c r="BA102" s="360"/>
      <c r="BB102" s="360"/>
      <c r="BC102" s="360"/>
      <c r="BD102" s="360"/>
      <c r="BE102" s="361"/>
      <c r="BF102" s="359"/>
      <c r="BG102" s="369">
        <v>20</v>
      </c>
      <c r="BH102" s="375"/>
      <c r="BI102" s="376"/>
      <c r="BK102" s="360"/>
      <c r="BL102" s="360"/>
      <c r="BM102" s="360"/>
      <c r="BN102" s="360"/>
      <c r="BO102" s="360"/>
      <c r="BP102" s="360"/>
      <c r="BQ102" s="360"/>
      <c r="BR102" s="360"/>
      <c r="BS102" s="360"/>
      <c r="BT102" s="360"/>
      <c r="BU102" s="360"/>
      <c r="BV102" s="360"/>
      <c r="BW102" s="360"/>
      <c r="BX102" s="361"/>
      <c r="BY102" s="359"/>
      <c r="BZ102" s="369">
        <v>20</v>
      </c>
      <c r="CA102" s="375"/>
      <c r="CB102" s="376"/>
      <c r="CD102" s="360"/>
      <c r="CE102" s="360"/>
      <c r="CF102" s="360"/>
      <c r="CG102" s="360"/>
      <c r="CH102" s="360"/>
      <c r="CI102" s="360"/>
      <c r="CJ102" s="360"/>
      <c r="CK102" s="360"/>
      <c r="CL102" s="360"/>
      <c r="CM102" s="360"/>
      <c r="CN102" s="360"/>
      <c r="CO102" s="360"/>
      <c r="CP102" s="360"/>
      <c r="CQ102" s="361"/>
    </row>
    <row r="103" spans="1:95">
      <c r="A103" s="359"/>
      <c r="B103" s="369">
        <v>21</v>
      </c>
      <c r="C103" s="375"/>
      <c r="D103" s="376"/>
      <c r="F103" s="360"/>
      <c r="G103" s="360"/>
      <c r="H103" s="360"/>
      <c r="I103" s="360"/>
      <c r="J103" s="360"/>
      <c r="K103" s="360"/>
      <c r="L103" s="360"/>
      <c r="M103" s="360"/>
      <c r="N103" s="360"/>
      <c r="O103" s="360"/>
      <c r="P103" s="360"/>
      <c r="Q103" s="360"/>
      <c r="R103" s="360"/>
      <c r="S103" s="361"/>
      <c r="T103" s="359"/>
      <c r="U103" s="369">
        <v>21</v>
      </c>
      <c r="V103" s="375"/>
      <c r="W103" s="376"/>
      <c r="Y103" s="360"/>
      <c r="Z103" s="360"/>
      <c r="AA103" s="360"/>
      <c r="AB103" s="360"/>
      <c r="AC103" s="360"/>
      <c r="AD103" s="360"/>
      <c r="AE103" s="360"/>
      <c r="AF103" s="360"/>
      <c r="AG103" s="360"/>
      <c r="AH103" s="360"/>
      <c r="AI103" s="360"/>
      <c r="AJ103" s="360"/>
      <c r="AK103" s="360"/>
      <c r="AL103" s="361"/>
      <c r="AM103" s="359"/>
      <c r="AN103" s="369">
        <v>21</v>
      </c>
      <c r="AO103" s="375"/>
      <c r="AP103" s="376"/>
      <c r="AR103" s="360"/>
      <c r="AS103" s="360"/>
      <c r="AT103" s="360"/>
      <c r="AU103" s="360"/>
      <c r="AV103" s="360"/>
      <c r="AW103" s="360"/>
      <c r="AX103" s="360"/>
      <c r="AY103" s="360"/>
      <c r="AZ103" s="360"/>
      <c r="BA103" s="360"/>
      <c r="BB103" s="360"/>
      <c r="BC103" s="360"/>
      <c r="BD103" s="360"/>
      <c r="BE103" s="361"/>
      <c r="BF103" s="359"/>
      <c r="BG103" s="369">
        <v>21</v>
      </c>
      <c r="BH103" s="375"/>
      <c r="BI103" s="376"/>
      <c r="BK103" s="360"/>
      <c r="BL103" s="360"/>
      <c r="BM103" s="360"/>
      <c r="BN103" s="360"/>
      <c r="BO103" s="360"/>
      <c r="BP103" s="360"/>
      <c r="BQ103" s="360"/>
      <c r="BR103" s="360"/>
      <c r="BS103" s="360"/>
      <c r="BT103" s="360"/>
      <c r="BU103" s="360"/>
      <c r="BV103" s="360"/>
      <c r="BW103" s="360"/>
      <c r="BX103" s="361"/>
      <c r="BY103" s="359"/>
      <c r="BZ103" s="369">
        <v>21</v>
      </c>
      <c r="CA103" s="375"/>
      <c r="CB103" s="376"/>
      <c r="CD103" s="360"/>
      <c r="CE103" s="360"/>
      <c r="CF103" s="360"/>
      <c r="CG103" s="360"/>
      <c r="CH103" s="360"/>
      <c r="CI103" s="360"/>
      <c r="CJ103" s="360"/>
      <c r="CK103" s="360"/>
      <c r="CL103" s="360"/>
      <c r="CM103" s="360"/>
      <c r="CN103" s="360"/>
      <c r="CO103" s="360"/>
      <c r="CP103" s="360"/>
      <c r="CQ103" s="361"/>
    </row>
    <row r="104" spans="1:95">
      <c r="A104" s="359"/>
      <c r="B104" s="369">
        <v>22</v>
      </c>
      <c r="C104" s="375"/>
      <c r="D104" s="376"/>
      <c r="F104" s="360"/>
      <c r="G104" s="360"/>
      <c r="H104" s="360"/>
      <c r="I104" s="360"/>
      <c r="J104" s="360"/>
      <c r="K104" s="360"/>
      <c r="L104" s="360"/>
      <c r="M104" s="360"/>
      <c r="N104" s="360"/>
      <c r="O104" s="360"/>
      <c r="P104" s="360"/>
      <c r="Q104" s="360"/>
      <c r="R104" s="360"/>
      <c r="S104" s="361"/>
      <c r="T104" s="359"/>
      <c r="U104" s="369">
        <v>22</v>
      </c>
      <c r="V104" s="375"/>
      <c r="W104" s="376"/>
      <c r="Y104" s="360"/>
      <c r="Z104" s="360"/>
      <c r="AA104" s="360"/>
      <c r="AB104" s="360"/>
      <c r="AC104" s="360"/>
      <c r="AD104" s="360"/>
      <c r="AE104" s="360"/>
      <c r="AF104" s="360"/>
      <c r="AG104" s="360"/>
      <c r="AH104" s="360"/>
      <c r="AI104" s="360"/>
      <c r="AJ104" s="360"/>
      <c r="AK104" s="360"/>
      <c r="AL104" s="361"/>
      <c r="AM104" s="359"/>
      <c r="AN104" s="369">
        <v>22</v>
      </c>
      <c r="AO104" s="375"/>
      <c r="AP104" s="376"/>
      <c r="AR104" s="360"/>
      <c r="AS104" s="360"/>
      <c r="AT104" s="360"/>
      <c r="AU104" s="360"/>
      <c r="AV104" s="360"/>
      <c r="AW104" s="360"/>
      <c r="AX104" s="360"/>
      <c r="AY104" s="360"/>
      <c r="AZ104" s="360"/>
      <c r="BA104" s="360"/>
      <c r="BB104" s="360"/>
      <c r="BC104" s="360"/>
      <c r="BD104" s="360"/>
      <c r="BE104" s="361"/>
      <c r="BF104" s="359"/>
      <c r="BG104" s="369">
        <v>22</v>
      </c>
      <c r="BH104" s="375"/>
      <c r="BI104" s="376"/>
      <c r="BK104" s="360"/>
      <c r="BL104" s="360"/>
      <c r="BM104" s="360"/>
      <c r="BN104" s="360"/>
      <c r="BO104" s="360"/>
      <c r="BP104" s="360"/>
      <c r="BQ104" s="360"/>
      <c r="BR104" s="360"/>
      <c r="BS104" s="360"/>
      <c r="BT104" s="360"/>
      <c r="BU104" s="360"/>
      <c r="BV104" s="360"/>
      <c r="BW104" s="360"/>
      <c r="BX104" s="361"/>
      <c r="BY104" s="359"/>
      <c r="BZ104" s="369">
        <v>22</v>
      </c>
      <c r="CA104" s="375"/>
      <c r="CB104" s="376"/>
      <c r="CD104" s="360"/>
      <c r="CE104" s="360"/>
      <c r="CF104" s="360"/>
      <c r="CG104" s="360"/>
      <c r="CH104" s="360"/>
      <c r="CI104" s="360"/>
      <c r="CJ104" s="360"/>
      <c r="CK104" s="360"/>
      <c r="CL104" s="360"/>
      <c r="CM104" s="360"/>
      <c r="CN104" s="360"/>
      <c r="CO104" s="360"/>
      <c r="CP104" s="360"/>
      <c r="CQ104" s="361"/>
    </row>
    <row r="105" spans="1:95">
      <c r="A105" s="359"/>
      <c r="B105" s="369">
        <v>23</v>
      </c>
      <c r="C105" s="375"/>
      <c r="D105" s="376"/>
      <c r="F105" s="360"/>
      <c r="G105" s="360"/>
      <c r="H105" s="360"/>
      <c r="I105" s="360"/>
      <c r="J105" s="360"/>
      <c r="K105" s="360"/>
      <c r="L105" s="360"/>
      <c r="M105" s="360"/>
      <c r="N105" s="360"/>
      <c r="O105" s="360"/>
      <c r="P105" s="360"/>
      <c r="Q105" s="360"/>
      <c r="R105" s="360"/>
      <c r="S105" s="361"/>
      <c r="T105" s="359"/>
      <c r="U105" s="369">
        <v>23</v>
      </c>
      <c r="V105" s="375"/>
      <c r="W105" s="376"/>
      <c r="Y105" s="360"/>
      <c r="Z105" s="360"/>
      <c r="AA105" s="360"/>
      <c r="AB105" s="360"/>
      <c r="AC105" s="360"/>
      <c r="AD105" s="360"/>
      <c r="AE105" s="360"/>
      <c r="AF105" s="360"/>
      <c r="AG105" s="360"/>
      <c r="AH105" s="360"/>
      <c r="AI105" s="360"/>
      <c r="AJ105" s="360"/>
      <c r="AK105" s="360"/>
      <c r="AL105" s="361"/>
      <c r="AM105" s="359"/>
      <c r="AN105" s="369">
        <v>23</v>
      </c>
      <c r="AO105" s="375"/>
      <c r="AP105" s="376"/>
      <c r="AR105" s="360"/>
      <c r="AS105" s="360"/>
      <c r="AT105" s="360"/>
      <c r="AU105" s="360"/>
      <c r="AV105" s="360"/>
      <c r="AW105" s="360"/>
      <c r="AX105" s="360"/>
      <c r="AY105" s="360"/>
      <c r="AZ105" s="360"/>
      <c r="BA105" s="360"/>
      <c r="BB105" s="360"/>
      <c r="BC105" s="360"/>
      <c r="BD105" s="360"/>
      <c r="BE105" s="361"/>
      <c r="BF105" s="359"/>
      <c r="BG105" s="369">
        <v>23</v>
      </c>
      <c r="BH105" s="375"/>
      <c r="BI105" s="376"/>
      <c r="BK105" s="360"/>
      <c r="BL105" s="360"/>
      <c r="BM105" s="360"/>
      <c r="BN105" s="360"/>
      <c r="BO105" s="360"/>
      <c r="BP105" s="360"/>
      <c r="BQ105" s="360"/>
      <c r="BR105" s="360"/>
      <c r="BS105" s="360"/>
      <c r="BT105" s="360"/>
      <c r="BU105" s="360"/>
      <c r="BV105" s="360"/>
      <c r="BW105" s="360"/>
      <c r="BX105" s="361"/>
      <c r="BY105" s="359"/>
      <c r="BZ105" s="369">
        <v>23</v>
      </c>
      <c r="CA105" s="375"/>
      <c r="CB105" s="376"/>
      <c r="CD105" s="360"/>
      <c r="CE105" s="360"/>
      <c r="CF105" s="360"/>
      <c r="CG105" s="360"/>
      <c r="CH105" s="360"/>
      <c r="CI105" s="360"/>
      <c r="CJ105" s="360"/>
      <c r="CK105" s="360"/>
      <c r="CL105" s="360"/>
      <c r="CM105" s="360"/>
      <c r="CN105" s="360"/>
      <c r="CO105" s="360"/>
      <c r="CP105" s="360"/>
      <c r="CQ105" s="361"/>
    </row>
    <row r="106" spans="1:95">
      <c r="A106" s="359"/>
      <c r="B106" s="369">
        <v>24</v>
      </c>
      <c r="C106" s="375"/>
      <c r="D106" s="376"/>
      <c r="F106" s="360"/>
      <c r="G106" s="360"/>
      <c r="H106" s="360"/>
      <c r="I106" s="360"/>
      <c r="J106" s="360"/>
      <c r="K106" s="360"/>
      <c r="L106" s="360"/>
      <c r="M106" s="360"/>
      <c r="N106" s="360"/>
      <c r="O106" s="360"/>
      <c r="P106" s="360"/>
      <c r="Q106" s="360"/>
      <c r="R106" s="360"/>
      <c r="S106" s="361"/>
      <c r="T106" s="359"/>
      <c r="U106" s="369">
        <v>24</v>
      </c>
      <c r="V106" s="375"/>
      <c r="W106" s="376"/>
      <c r="Y106" s="360"/>
      <c r="Z106" s="360"/>
      <c r="AA106" s="360"/>
      <c r="AB106" s="360"/>
      <c r="AC106" s="360"/>
      <c r="AD106" s="360"/>
      <c r="AE106" s="360"/>
      <c r="AF106" s="360"/>
      <c r="AG106" s="360"/>
      <c r="AH106" s="360"/>
      <c r="AI106" s="360"/>
      <c r="AJ106" s="360"/>
      <c r="AK106" s="360"/>
      <c r="AL106" s="361"/>
      <c r="AM106" s="359"/>
      <c r="AN106" s="369">
        <v>24</v>
      </c>
      <c r="AO106" s="375"/>
      <c r="AP106" s="376"/>
      <c r="AR106" s="360"/>
      <c r="AS106" s="360"/>
      <c r="AT106" s="360"/>
      <c r="AU106" s="360"/>
      <c r="AV106" s="360"/>
      <c r="AW106" s="360"/>
      <c r="AX106" s="360"/>
      <c r="AY106" s="360"/>
      <c r="AZ106" s="360"/>
      <c r="BA106" s="360"/>
      <c r="BB106" s="360"/>
      <c r="BC106" s="360"/>
      <c r="BD106" s="360"/>
      <c r="BE106" s="361"/>
      <c r="BF106" s="359"/>
      <c r="BG106" s="369">
        <v>24</v>
      </c>
      <c r="BH106" s="375"/>
      <c r="BI106" s="376"/>
      <c r="BK106" s="360"/>
      <c r="BL106" s="360"/>
      <c r="BM106" s="360"/>
      <c r="BN106" s="360"/>
      <c r="BO106" s="360"/>
      <c r="BP106" s="360"/>
      <c r="BQ106" s="360"/>
      <c r="BR106" s="360"/>
      <c r="BS106" s="360"/>
      <c r="BT106" s="360"/>
      <c r="BU106" s="360"/>
      <c r="BV106" s="360"/>
      <c r="BW106" s="360"/>
      <c r="BX106" s="361"/>
      <c r="BY106" s="359"/>
      <c r="BZ106" s="369">
        <v>24</v>
      </c>
      <c r="CA106" s="375"/>
      <c r="CB106" s="376"/>
      <c r="CD106" s="360"/>
      <c r="CE106" s="360"/>
      <c r="CF106" s="360"/>
      <c r="CG106" s="360"/>
      <c r="CH106" s="360"/>
      <c r="CI106" s="360"/>
      <c r="CJ106" s="360"/>
      <c r="CK106" s="360"/>
      <c r="CL106" s="360"/>
      <c r="CM106" s="360"/>
      <c r="CN106" s="360"/>
      <c r="CO106" s="360"/>
      <c r="CP106" s="360"/>
      <c r="CQ106" s="361"/>
    </row>
    <row r="107" spans="1:95">
      <c r="A107" s="359"/>
      <c r="B107" s="369">
        <v>25</v>
      </c>
      <c r="C107" s="375"/>
      <c r="D107" s="376"/>
      <c r="F107" s="360"/>
      <c r="G107" s="360"/>
      <c r="H107" s="360"/>
      <c r="I107" s="360"/>
      <c r="J107" s="360"/>
      <c r="K107" s="360"/>
      <c r="L107" s="360"/>
      <c r="M107" s="360"/>
      <c r="N107" s="360"/>
      <c r="O107" s="360"/>
      <c r="P107" s="360"/>
      <c r="Q107" s="360"/>
      <c r="R107" s="360"/>
      <c r="S107" s="361"/>
      <c r="T107" s="359"/>
      <c r="U107" s="369">
        <v>25</v>
      </c>
      <c r="V107" s="375"/>
      <c r="W107" s="376"/>
      <c r="Y107" s="360"/>
      <c r="Z107" s="360"/>
      <c r="AA107" s="360"/>
      <c r="AB107" s="360"/>
      <c r="AC107" s="360"/>
      <c r="AD107" s="360"/>
      <c r="AE107" s="360"/>
      <c r="AF107" s="360"/>
      <c r="AG107" s="360"/>
      <c r="AH107" s="360"/>
      <c r="AI107" s="360"/>
      <c r="AJ107" s="360"/>
      <c r="AK107" s="360"/>
      <c r="AL107" s="361"/>
      <c r="AM107" s="359"/>
      <c r="AN107" s="369">
        <v>25</v>
      </c>
      <c r="AO107" s="375"/>
      <c r="AP107" s="376"/>
      <c r="AR107" s="360"/>
      <c r="AS107" s="360"/>
      <c r="AT107" s="360"/>
      <c r="AU107" s="360"/>
      <c r="AV107" s="360"/>
      <c r="AW107" s="360"/>
      <c r="AX107" s="360"/>
      <c r="AY107" s="360"/>
      <c r="AZ107" s="360"/>
      <c r="BA107" s="360"/>
      <c r="BB107" s="360"/>
      <c r="BC107" s="360"/>
      <c r="BD107" s="360"/>
      <c r="BE107" s="361"/>
      <c r="BF107" s="359"/>
      <c r="BG107" s="369">
        <v>25</v>
      </c>
      <c r="BH107" s="375"/>
      <c r="BI107" s="376"/>
      <c r="BK107" s="360"/>
      <c r="BL107" s="360"/>
      <c r="BM107" s="360"/>
      <c r="BN107" s="360"/>
      <c r="BO107" s="360"/>
      <c r="BP107" s="360"/>
      <c r="BQ107" s="360"/>
      <c r="BR107" s="360"/>
      <c r="BS107" s="360"/>
      <c r="BT107" s="360"/>
      <c r="BU107" s="360"/>
      <c r="BV107" s="360"/>
      <c r="BW107" s="360"/>
      <c r="BX107" s="361"/>
      <c r="BY107" s="359"/>
      <c r="BZ107" s="369">
        <v>25</v>
      </c>
      <c r="CA107" s="375"/>
      <c r="CB107" s="376"/>
      <c r="CD107" s="360"/>
      <c r="CE107" s="360"/>
      <c r="CF107" s="360"/>
      <c r="CG107" s="360"/>
      <c r="CH107" s="360"/>
      <c r="CI107" s="360"/>
      <c r="CJ107" s="360"/>
      <c r="CK107" s="360"/>
      <c r="CL107" s="360"/>
      <c r="CM107" s="360"/>
      <c r="CN107" s="360"/>
      <c r="CO107" s="360"/>
      <c r="CP107" s="360"/>
      <c r="CQ107" s="361"/>
    </row>
    <row r="108" spans="1:95">
      <c r="A108" s="359"/>
      <c r="B108" s="369">
        <v>26</v>
      </c>
      <c r="C108" s="375"/>
      <c r="D108" s="376"/>
      <c r="F108" s="360"/>
      <c r="G108" s="360"/>
      <c r="H108" s="360"/>
      <c r="I108" s="360"/>
      <c r="J108" s="360"/>
      <c r="K108" s="360"/>
      <c r="L108" s="360"/>
      <c r="M108" s="360"/>
      <c r="N108" s="360"/>
      <c r="O108" s="360"/>
      <c r="P108" s="360"/>
      <c r="Q108" s="360"/>
      <c r="R108" s="360"/>
      <c r="S108" s="361"/>
      <c r="T108" s="359"/>
      <c r="U108" s="369">
        <v>26</v>
      </c>
      <c r="V108" s="375"/>
      <c r="W108" s="376"/>
      <c r="Y108" s="360"/>
      <c r="Z108" s="360"/>
      <c r="AA108" s="360"/>
      <c r="AB108" s="360"/>
      <c r="AC108" s="360"/>
      <c r="AD108" s="360"/>
      <c r="AE108" s="360"/>
      <c r="AF108" s="360"/>
      <c r="AG108" s="360"/>
      <c r="AH108" s="360"/>
      <c r="AI108" s="360"/>
      <c r="AJ108" s="360"/>
      <c r="AK108" s="360"/>
      <c r="AL108" s="361"/>
      <c r="AM108" s="359"/>
      <c r="AN108" s="369">
        <v>26</v>
      </c>
      <c r="AO108" s="375"/>
      <c r="AP108" s="376"/>
      <c r="AR108" s="360"/>
      <c r="AS108" s="360"/>
      <c r="AT108" s="360"/>
      <c r="AU108" s="360"/>
      <c r="AV108" s="360"/>
      <c r="AW108" s="360"/>
      <c r="AX108" s="360"/>
      <c r="AY108" s="360"/>
      <c r="AZ108" s="360"/>
      <c r="BA108" s="360"/>
      <c r="BB108" s="360"/>
      <c r="BC108" s="360"/>
      <c r="BD108" s="360"/>
      <c r="BE108" s="361"/>
      <c r="BF108" s="359"/>
      <c r="BG108" s="369">
        <v>26</v>
      </c>
      <c r="BH108" s="375"/>
      <c r="BI108" s="376"/>
      <c r="BK108" s="360"/>
      <c r="BL108" s="360"/>
      <c r="BM108" s="360"/>
      <c r="BN108" s="360"/>
      <c r="BO108" s="360"/>
      <c r="BP108" s="360"/>
      <c r="BQ108" s="360"/>
      <c r="BR108" s="360"/>
      <c r="BS108" s="360"/>
      <c r="BT108" s="360"/>
      <c r="BU108" s="360"/>
      <c r="BV108" s="360"/>
      <c r="BW108" s="360"/>
      <c r="BX108" s="361"/>
      <c r="BY108" s="359"/>
      <c r="BZ108" s="369">
        <v>26</v>
      </c>
      <c r="CA108" s="375"/>
      <c r="CB108" s="376"/>
      <c r="CD108" s="360"/>
      <c r="CE108" s="360"/>
      <c r="CF108" s="360"/>
      <c r="CG108" s="360"/>
      <c r="CH108" s="360"/>
      <c r="CI108" s="360"/>
      <c r="CJ108" s="360"/>
      <c r="CK108" s="360"/>
      <c r="CL108" s="360"/>
      <c r="CM108" s="360"/>
      <c r="CN108" s="360"/>
      <c r="CO108" s="360"/>
      <c r="CP108" s="360"/>
      <c r="CQ108" s="361"/>
    </row>
    <row r="109" spans="1:95">
      <c r="A109" s="359"/>
      <c r="B109" s="369">
        <v>27</v>
      </c>
      <c r="C109" s="375"/>
      <c r="D109" s="376"/>
      <c r="F109" s="360"/>
      <c r="G109" s="360"/>
      <c r="H109" s="360"/>
      <c r="I109" s="360"/>
      <c r="J109" s="360"/>
      <c r="K109" s="360"/>
      <c r="L109" s="360"/>
      <c r="M109" s="360"/>
      <c r="N109" s="360"/>
      <c r="O109" s="360"/>
      <c r="P109" s="360"/>
      <c r="Q109" s="360"/>
      <c r="R109" s="360"/>
      <c r="S109" s="361"/>
      <c r="T109" s="359"/>
      <c r="U109" s="369">
        <v>27</v>
      </c>
      <c r="V109" s="375"/>
      <c r="W109" s="376"/>
      <c r="Y109" s="360"/>
      <c r="Z109" s="360"/>
      <c r="AA109" s="360"/>
      <c r="AB109" s="360"/>
      <c r="AC109" s="360"/>
      <c r="AD109" s="360"/>
      <c r="AE109" s="360"/>
      <c r="AF109" s="360"/>
      <c r="AG109" s="360"/>
      <c r="AH109" s="360"/>
      <c r="AI109" s="360"/>
      <c r="AJ109" s="360"/>
      <c r="AK109" s="360"/>
      <c r="AL109" s="361"/>
      <c r="AM109" s="359"/>
      <c r="AN109" s="369">
        <v>27</v>
      </c>
      <c r="AO109" s="375"/>
      <c r="AP109" s="376"/>
      <c r="AR109" s="360"/>
      <c r="AS109" s="360"/>
      <c r="AT109" s="360"/>
      <c r="AU109" s="360"/>
      <c r="AV109" s="360"/>
      <c r="AW109" s="360"/>
      <c r="AX109" s="360"/>
      <c r="AY109" s="360"/>
      <c r="AZ109" s="360"/>
      <c r="BA109" s="360"/>
      <c r="BB109" s="360"/>
      <c r="BC109" s="360"/>
      <c r="BD109" s="360"/>
      <c r="BE109" s="361"/>
      <c r="BF109" s="359"/>
      <c r="BG109" s="369">
        <v>27</v>
      </c>
      <c r="BH109" s="375"/>
      <c r="BI109" s="376"/>
      <c r="BK109" s="360"/>
      <c r="BL109" s="360"/>
      <c r="BM109" s="360"/>
      <c r="BN109" s="360"/>
      <c r="BO109" s="360"/>
      <c r="BP109" s="360"/>
      <c r="BQ109" s="360"/>
      <c r="BR109" s="360"/>
      <c r="BS109" s="360"/>
      <c r="BT109" s="360"/>
      <c r="BU109" s="360"/>
      <c r="BV109" s="360"/>
      <c r="BW109" s="360"/>
      <c r="BX109" s="361"/>
      <c r="BY109" s="359"/>
      <c r="BZ109" s="369">
        <v>27</v>
      </c>
      <c r="CA109" s="375"/>
      <c r="CB109" s="376"/>
      <c r="CD109" s="360"/>
      <c r="CE109" s="360"/>
      <c r="CF109" s="360"/>
      <c r="CG109" s="360"/>
      <c r="CH109" s="360"/>
      <c r="CI109" s="360"/>
      <c r="CJ109" s="360"/>
      <c r="CK109" s="360"/>
      <c r="CL109" s="360"/>
      <c r="CM109" s="360"/>
      <c r="CN109" s="360"/>
      <c r="CO109" s="360"/>
      <c r="CP109" s="360"/>
      <c r="CQ109" s="361"/>
    </row>
    <row r="110" spans="1:95">
      <c r="A110" s="359"/>
      <c r="B110" s="369">
        <v>28</v>
      </c>
      <c r="C110" s="375"/>
      <c r="D110" s="376"/>
      <c r="F110" s="360"/>
      <c r="G110" s="360"/>
      <c r="H110" s="360"/>
      <c r="I110" s="360"/>
      <c r="J110" s="360"/>
      <c r="K110" s="360"/>
      <c r="L110" s="360"/>
      <c r="M110" s="360"/>
      <c r="N110" s="360"/>
      <c r="O110" s="360"/>
      <c r="P110" s="360"/>
      <c r="Q110" s="360"/>
      <c r="R110" s="360"/>
      <c r="S110" s="361"/>
      <c r="T110" s="359"/>
      <c r="U110" s="369">
        <v>28</v>
      </c>
      <c r="V110" s="375"/>
      <c r="W110" s="376"/>
      <c r="Y110" s="360"/>
      <c r="Z110" s="360"/>
      <c r="AA110" s="360"/>
      <c r="AB110" s="360"/>
      <c r="AC110" s="360"/>
      <c r="AD110" s="360"/>
      <c r="AE110" s="360"/>
      <c r="AF110" s="360"/>
      <c r="AG110" s="360"/>
      <c r="AH110" s="360"/>
      <c r="AI110" s="360"/>
      <c r="AJ110" s="360"/>
      <c r="AK110" s="360"/>
      <c r="AL110" s="361"/>
      <c r="AM110" s="359"/>
      <c r="AN110" s="369">
        <v>28</v>
      </c>
      <c r="AO110" s="375"/>
      <c r="AP110" s="376"/>
      <c r="AR110" s="360"/>
      <c r="AS110" s="360"/>
      <c r="AT110" s="360"/>
      <c r="AU110" s="360"/>
      <c r="AV110" s="360"/>
      <c r="AW110" s="360"/>
      <c r="AX110" s="360"/>
      <c r="AY110" s="360"/>
      <c r="AZ110" s="360"/>
      <c r="BA110" s="360"/>
      <c r="BB110" s="360"/>
      <c r="BC110" s="360"/>
      <c r="BD110" s="360"/>
      <c r="BE110" s="361"/>
      <c r="BF110" s="359"/>
      <c r="BG110" s="369">
        <v>28</v>
      </c>
      <c r="BH110" s="375"/>
      <c r="BI110" s="376"/>
      <c r="BK110" s="360"/>
      <c r="BL110" s="360"/>
      <c r="BM110" s="360"/>
      <c r="BN110" s="360"/>
      <c r="BO110" s="360"/>
      <c r="BP110" s="360"/>
      <c r="BQ110" s="360"/>
      <c r="BR110" s="360"/>
      <c r="BS110" s="360"/>
      <c r="BT110" s="360"/>
      <c r="BU110" s="360"/>
      <c r="BV110" s="360"/>
      <c r="BW110" s="360"/>
      <c r="BX110" s="361"/>
      <c r="BY110" s="359"/>
      <c r="BZ110" s="369">
        <v>28</v>
      </c>
      <c r="CA110" s="375"/>
      <c r="CB110" s="376"/>
      <c r="CD110" s="360"/>
      <c r="CE110" s="360"/>
      <c r="CF110" s="360"/>
      <c r="CG110" s="360"/>
      <c r="CH110" s="360"/>
      <c r="CI110" s="360"/>
      <c r="CJ110" s="360"/>
      <c r="CK110" s="360"/>
      <c r="CL110" s="360"/>
      <c r="CM110" s="360"/>
      <c r="CN110" s="360"/>
      <c r="CO110" s="360"/>
      <c r="CP110" s="360"/>
      <c r="CQ110" s="361"/>
    </row>
    <row r="111" spans="1:95">
      <c r="A111" s="359"/>
      <c r="B111" s="369">
        <v>29</v>
      </c>
      <c r="C111" s="375"/>
      <c r="D111" s="376"/>
      <c r="F111" s="360"/>
      <c r="G111" s="360"/>
      <c r="H111" s="360"/>
      <c r="I111" s="360"/>
      <c r="J111" s="360"/>
      <c r="K111" s="360"/>
      <c r="L111" s="360"/>
      <c r="M111" s="360"/>
      <c r="N111" s="360"/>
      <c r="O111" s="360"/>
      <c r="P111" s="360"/>
      <c r="Q111" s="360"/>
      <c r="R111" s="360"/>
      <c r="S111" s="361"/>
      <c r="T111" s="359"/>
      <c r="U111" s="369">
        <v>29</v>
      </c>
      <c r="V111" s="375"/>
      <c r="W111" s="376"/>
      <c r="Y111" s="360"/>
      <c r="Z111" s="360"/>
      <c r="AA111" s="360"/>
      <c r="AB111" s="360"/>
      <c r="AC111" s="360"/>
      <c r="AD111" s="360"/>
      <c r="AE111" s="360"/>
      <c r="AF111" s="360"/>
      <c r="AG111" s="360"/>
      <c r="AH111" s="360"/>
      <c r="AI111" s="360"/>
      <c r="AJ111" s="360"/>
      <c r="AK111" s="360"/>
      <c r="AL111" s="361"/>
      <c r="AM111" s="359"/>
      <c r="AN111" s="369">
        <v>29</v>
      </c>
      <c r="AO111" s="375"/>
      <c r="AP111" s="376"/>
      <c r="AR111" s="360"/>
      <c r="AS111" s="360"/>
      <c r="AT111" s="360"/>
      <c r="AU111" s="360"/>
      <c r="AV111" s="360"/>
      <c r="AW111" s="360"/>
      <c r="AX111" s="360"/>
      <c r="AY111" s="360"/>
      <c r="AZ111" s="360"/>
      <c r="BA111" s="360"/>
      <c r="BB111" s="360"/>
      <c r="BC111" s="360"/>
      <c r="BD111" s="360"/>
      <c r="BE111" s="361"/>
      <c r="BF111" s="359"/>
      <c r="BG111" s="369">
        <v>29</v>
      </c>
      <c r="BH111" s="375"/>
      <c r="BI111" s="376"/>
      <c r="BK111" s="360"/>
      <c r="BL111" s="360"/>
      <c r="BM111" s="360"/>
      <c r="BN111" s="360"/>
      <c r="BO111" s="360"/>
      <c r="BP111" s="360"/>
      <c r="BQ111" s="360"/>
      <c r="BR111" s="360"/>
      <c r="BS111" s="360"/>
      <c r="BT111" s="360"/>
      <c r="BU111" s="360"/>
      <c r="BV111" s="360"/>
      <c r="BW111" s="360"/>
      <c r="BX111" s="361"/>
      <c r="BY111" s="359"/>
      <c r="BZ111" s="369">
        <v>29</v>
      </c>
      <c r="CA111" s="375"/>
      <c r="CB111" s="376"/>
      <c r="CD111" s="360"/>
      <c r="CE111" s="360"/>
      <c r="CF111" s="360"/>
      <c r="CG111" s="360"/>
      <c r="CH111" s="360"/>
      <c r="CI111" s="360"/>
      <c r="CJ111" s="360"/>
      <c r="CK111" s="360"/>
      <c r="CL111" s="360"/>
      <c r="CM111" s="360"/>
      <c r="CN111" s="360"/>
      <c r="CO111" s="360"/>
      <c r="CP111" s="360"/>
      <c r="CQ111" s="361"/>
    </row>
    <row r="112" spans="1:95">
      <c r="A112" s="359"/>
      <c r="B112" s="369">
        <v>30</v>
      </c>
      <c r="C112" s="375"/>
      <c r="D112" s="376"/>
      <c r="F112" s="360"/>
      <c r="G112" s="360"/>
      <c r="H112" s="360"/>
      <c r="I112" s="360"/>
      <c r="J112" s="360"/>
      <c r="K112" s="360"/>
      <c r="L112" s="360"/>
      <c r="M112" s="360"/>
      <c r="N112" s="360"/>
      <c r="O112" s="360"/>
      <c r="P112" s="360"/>
      <c r="Q112" s="360"/>
      <c r="R112" s="360"/>
      <c r="S112" s="361"/>
      <c r="T112" s="359"/>
      <c r="U112" s="369">
        <v>30</v>
      </c>
      <c r="V112" s="375"/>
      <c r="W112" s="376"/>
      <c r="Y112" s="360"/>
      <c r="Z112" s="360"/>
      <c r="AA112" s="360"/>
      <c r="AB112" s="360"/>
      <c r="AC112" s="360"/>
      <c r="AD112" s="360"/>
      <c r="AE112" s="360"/>
      <c r="AF112" s="360"/>
      <c r="AG112" s="360"/>
      <c r="AH112" s="360"/>
      <c r="AI112" s="360"/>
      <c r="AJ112" s="360"/>
      <c r="AK112" s="360"/>
      <c r="AL112" s="361"/>
      <c r="AM112" s="359"/>
      <c r="AN112" s="369">
        <v>30</v>
      </c>
      <c r="AO112" s="375"/>
      <c r="AP112" s="376"/>
      <c r="AR112" s="360"/>
      <c r="AS112" s="360"/>
      <c r="AT112" s="360"/>
      <c r="AU112" s="360"/>
      <c r="AV112" s="360"/>
      <c r="AW112" s="360"/>
      <c r="AX112" s="360"/>
      <c r="AY112" s="360"/>
      <c r="AZ112" s="360"/>
      <c r="BA112" s="360"/>
      <c r="BB112" s="360"/>
      <c r="BC112" s="360"/>
      <c r="BD112" s="360"/>
      <c r="BE112" s="361"/>
      <c r="BF112" s="359"/>
      <c r="BG112" s="369">
        <v>30</v>
      </c>
      <c r="BH112" s="375"/>
      <c r="BI112" s="376"/>
      <c r="BK112" s="360"/>
      <c r="BL112" s="360"/>
      <c r="BM112" s="360"/>
      <c r="BN112" s="360"/>
      <c r="BO112" s="360"/>
      <c r="BP112" s="360"/>
      <c r="BQ112" s="360"/>
      <c r="BR112" s="360"/>
      <c r="BS112" s="360"/>
      <c r="BT112" s="360"/>
      <c r="BU112" s="360"/>
      <c r="BV112" s="360"/>
      <c r="BW112" s="360"/>
      <c r="BX112" s="361"/>
      <c r="BY112" s="359"/>
      <c r="BZ112" s="369">
        <v>30</v>
      </c>
      <c r="CA112" s="375"/>
      <c r="CB112" s="376"/>
      <c r="CD112" s="360"/>
      <c r="CE112" s="360"/>
      <c r="CF112" s="360"/>
      <c r="CG112" s="360"/>
      <c r="CH112" s="360"/>
      <c r="CI112" s="360"/>
      <c r="CJ112" s="360"/>
      <c r="CK112" s="360"/>
      <c r="CL112" s="360"/>
      <c r="CM112" s="360"/>
      <c r="CN112" s="360"/>
      <c r="CO112" s="360"/>
      <c r="CP112" s="360"/>
      <c r="CQ112" s="361"/>
    </row>
    <row r="113" spans="1:95">
      <c r="A113" s="359"/>
      <c r="B113" s="369">
        <v>31</v>
      </c>
      <c r="C113" s="375"/>
      <c r="D113" s="376"/>
      <c r="F113" s="360"/>
      <c r="G113" s="360"/>
      <c r="H113" s="360"/>
      <c r="I113" s="360"/>
      <c r="J113" s="360"/>
      <c r="K113" s="360"/>
      <c r="L113" s="360"/>
      <c r="M113" s="360"/>
      <c r="N113" s="360"/>
      <c r="O113" s="360"/>
      <c r="P113" s="360"/>
      <c r="Q113" s="360"/>
      <c r="R113" s="360"/>
      <c r="S113" s="361"/>
      <c r="T113" s="359"/>
      <c r="U113" s="369">
        <v>31</v>
      </c>
      <c r="V113" s="375"/>
      <c r="W113" s="376"/>
      <c r="Y113" s="360"/>
      <c r="Z113" s="360"/>
      <c r="AA113" s="360"/>
      <c r="AB113" s="360"/>
      <c r="AC113" s="360"/>
      <c r="AD113" s="360"/>
      <c r="AE113" s="360"/>
      <c r="AF113" s="360"/>
      <c r="AG113" s="360"/>
      <c r="AH113" s="360"/>
      <c r="AI113" s="360"/>
      <c r="AJ113" s="360"/>
      <c r="AK113" s="360"/>
      <c r="AL113" s="361"/>
      <c r="AM113" s="359"/>
      <c r="AN113" s="369">
        <v>31</v>
      </c>
      <c r="AO113" s="375"/>
      <c r="AP113" s="376"/>
      <c r="AR113" s="360"/>
      <c r="AS113" s="360"/>
      <c r="AT113" s="360"/>
      <c r="AU113" s="360"/>
      <c r="AV113" s="360"/>
      <c r="AW113" s="360"/>
      <c r="AX113" s="360"/>
      <c r="AY113" s="360"/>
      <c r="AZ113" s="360"/>
      <c r="BA113" s="360"/>
      <c r="BB113" s="360"/>
      <c r="BC113" s="360"/>
      <c r="BD113" s="360"/>
      <c r="BE113" s="361"/>
      <c r="BF113" s="359"/>
      <c r="BG113" s="369">
        <v>31</v>
      </c>
      <c r="BH113" s="375"/>
      <c r="BI113" s="376"/>
      <c r="BK113" s="360"/>
      <c r="BL113" s="360"/>
      <c r="BM113" s="360"/>
      <c r="BN113" s="360"/>
      <c r="BO113" s="360"/>
      <c r="BP113" s="360"/>
      <c r="BQ113" s="360"/>
      <c r="BR113" s="360"/>
      <c r="BS113" s="360"/>
      <c r="BT113" s="360"/>
      <c r="BU113" s="360"/>
      <c r="BV113" s="360"/>
      <c r="BW113" s="360"/>
      <c r="BX113" s="361"/>
      <c r="BY113" s="359"/>
      <c r="BZ113" s="369">
        <v>31</v>
      </c>
      <c r="CA113" s="375"/>
      <c r="CB113" s="376"/>
      <c r="CD113" s="360"/>
      <c r="CE113" s="360"/>
      <c r="CF113" s="360"/>
      <c r="CG113" s="360"/>
      <c r="CH113" s="360"/>
      <c r="CI113" s="360"/>
      <c r="CJ113" s="360"/>
      <c r="CK113" s="360"/>
      <c r="CL113" s="360"/>
      <c r="CM113" s="360"/>
      <c r="CN113" s="360"/>
      <c r="CO113" s="360"/>
      <c r="CP113" s="360"/>
      <c r="CQ113" s="361"/>
    </row>
    <row r="114" spans="1:95">
      <c r="A114" s="359"/>
      <c r="B114" s="369">
        <v>32</v>
      </c>
      <c r="C114" s="375"/>
      <c r="D114" s="376"/>
      <c r="F114" s="360"/>
      <c r="G114" s="360"/>
      <c r="H114" s="360"/>
      <c r="I114" s="360"/>
      <c r="J114" s="360"/>
      <c r="K114" s="360"/>
      <c r="L114" s="360"/>
      <c r="M114" s="360"/>
      <c r="N114" s="360"/>
      <c r="O114" s="360"/>
      <c r="P114" s="360"/>
      <c r="Q114" s="360"/>
      <c r="R114" s="360"/>
      <c r="S114" s="361"/>
      <c r="T114" s="359"/>
      <c r="U114" s="369">
        <v>32</v>
      </c>
      <c r="V114" s="375"/>
      <c r="W114" s="376"/>
      <c r="Y114" s="360"/>
      <c r="Z114" s="360"/>
      <c r="AA114" s="360"/>
      <c r="AB114" s="360"/>
      <c r="AC114" s="360"/>
      <c r="AD114" s="360"/>
      <c r="AE114" s="360"/>
      <c r="AF114" s="360"/>
      <c r="AG114" s="360"/>
      <c r="AH114" s="360"/>
      <c r="AI114" s="360"/>
      <c r="AJ114" s="360"/>
      <c r="AK114" s="360"/>
      <c r="AL114" s="361"/>
      <c r="AM114" s="359"/>
      <c r="AN114" s="369">
        <v>32</v>
      </c>
      <c r="AO114" s="375"/>
      <c r="AP114" s="376"/>
      <c r="AR114" s="360"/>
      <c r="AS114" s="360"/>
      <c r="AT114" s="360"/>
      <c r="AU114" s="360"/>
      <c r="AV114" s="360"/>
      <c r="AW114" s="360"/>
      <c r="AX114" s="360"/>
      <c r="AY114" s="360"/>
      <c r="AZ114" s="360"/>
      <c r="BA114" s="360"/>
      <c r="BB114" s="360"/>
      <c r="BC114" s="360"/>
      <c r="BD114" s="360"/>
      <c r="BE114" s="361"/>
      <c r="BF114" s="359"/>
      <c r="BG114" s="369">
        <v>32</v>
      </c>
      <c r="BH114" s="375"/>
      <c r="BI114" s="376"/>
      <c r="BK114" s="360"/>
      <c r="BL114" s="360"/>
      <c r="BM114" s="360"/>
      <c r="BN114" s="360"/>
      <c r="BO114" s="360"/>
      <c r="BP114" s="360"/>
      <c r="BQ114" s="360"/>
      <c r="BR114" s="360"/>
      <c r="BS114" s="360"/>
      <c r="BT114" s="360"/>
      <c r="BU114" s="360"/>
      <c r="BV114" s="360"/>
      <c r="BW114" s="360"/>
      <c r="BX114" s="361"/>
      <c r="BY114" s="359"/>
      <c r="BZ114" s="369">
        <v>32</v>
      </c>
      <c r="CA114" s="375"/>
      <c r="CB114" s="376"/>
      <c r="CD114" s="360"/>
      <c r="CE114" s="360"/>
      <c r="CF114" s="360"/>
      <c r="CG114" s="360"/>
      <c r="CH114" s="360"/>
      <c r="CI114" s="360"/>
      <c r="CJ114" s="360"/>
      <c r="CK114" s="360"/>
      <c r="CL114" s="360"/>
      <c r="CM114" s="360"/>
      <c r="CN114" s="360"/>
      <c r="CO114" s="360"/>
      <c r="CP114" s="360"/>
      <c r="CQ114" s="361"/>
    </row>
    <row r="115" spans="1:95">
      <c r="A115" s="359"/>
      <c r="B115" s="369">
        <v>33</v>
      </c>
      <c r="C115" s="375"/>
      <c r="D115" s="376"/>
      <c r="F115" s="360"/>
      <c r="G115" s="360"/>
      <c r="H115" s="360"/>
      <c r="I115" s="360"/>
      <c r="J115" s="360"/>
      <c r="K115" s="360"/>
      <c r="L115" s="360"/>
      <c r="M115" s="360"/>
      <c r="N115" s="360"/>
      <c r="O115" s="360"/>
      <c r="P115" s="360"/>
      <c r="Q115" s="360"/>
      <c r="R115" s="360"/>
      <c r="S115" s="361"/>
      <c r="T115" s="359"/>
      <c r="U115" s="369">
        <v>33</v>
      </c>
      <c r="V115" s="375"/>
      <c r="W115" s="376"/>
      <c r="Y115" s="360"/>
      <c r="Z115" s="360"/>
      <c r="AA115" s="360"/>
      <c r="AB115" s="360"/>
      <c r="AC115" s="360"/>
      <c r="AD115" s="360"/>
      <c r="AE115" s="360"/>
      <c r="AF115" s="360"/>
      <c r="AG115" s="360"/>
      <c r="AH115" s="360"/>
      <c r="AI115" s="360"/>
      <c r="AJ115" s="360"/>
      <c r="AK115" s="360"/>
      <c r="AL115" s="361"/>
      <c r="AM115" s="359"/>
      <c r="AN115" s="369">
        <v>33</v>
      </c>
      <c r="AO115" s="375"/>
      <c r="AP115" s="376"/>
      <c r="AR115" s="360"/>
      <c r="AS115" s="360"/>
      <c r="AT115" s="360"/>
      <c r="AU115" s="360"/>
      <c r="AV115" s="360"/>
      <c r="AW115" s="360"/>
      <c r="AX115" s="360"/>
      <c r="AY115" s="360"/>
      <c r="AZ115" s="360"/>
      <c r="BA115" s="360"/>
      <c r="BB115" s="360"/>
      <c r="BC115" s="360"/>
      <c r="BD115" s="360"/>
      <c r="BE115" s="361"/>
      <c r="BF115" s="359"/>
      <c r="BG115" s="369">
        <v>33</v>
      </c>
      <c r="BH115" s="375"/>
      <c r="BI115" s="376"/>
      <c r="BK115" s="360"/>
      <c r="BL115" s="360"/>
      <c r="BM115" s="360"/>
      <c r="BN115" s="360"/>
      <c r="BO115" s="360"/>
      <c r="BP115" s="360"/>
      <c r="BQ115" s="360"/>
      <c r="BR115" s="360"/>
      <c r="BS115" s="360"/>
      <c r="BT115" s="360"/>
      <c r="BU115" s="360"/>
      <c r="BV115" s="360"/>
      <c r="BW115" s="360"/>
      <c r="BX115" s="361"/>
      <c r="BY115" s="359"/>
      <c r="BZ115" s="369">
        <v>33</v>
      </c>
      <c r="CA115" s="375"/>
      <c r="CB115" s="376"/>
      <c r="CD115" s="360"/>
      <c r="CE115" s="360"/>
      <c r="CF115" s="360"/>
      <c r="CG115" s="360"/>
      <c r="CH115" s="360"/>
      <c r="CI115" s="360"/>
      <c r="CJ115" s="360"/>
      <c r="CK115" s="360"/>
      <c r="CL115" s="360"/>
      <c r="CM115" s="360"/>
      <c r="CN115" s="360"/>
      <c r="CO115" s="360"/>
      <c r="CP115" s="360"/>
      <c r="CQ115" s="361"/>
    </row>
    <row r="116" spans="1:95">
      <c r="A116" s="359"/>
      <c r="B116" s="369">
        <v>34</v>
      </c>
      <c r="C116" s="375"/>
      <c r="D116" s="376"/>
      <c r="F116" s="360"/>
      <c r="G116" s="360"/>
      <c r="H116" s="360"/>
      <c r="I116" s="360"/>
      <c r="J116" s="360"/>
      <c r="K116" s="360"/>
      <c r="L116" s="360"/>
      <c r="M116" s="360"/>
      <c r="N116" s="360"/>
      <c r="O116" s="360"/>
      <c r="P116" s="360"/>
      <c r="Q116" s="360"/>
      <c r="R116" s="360"/>
      <c r="S116" s="361"/>
      <c r="T116" s="359"/>
      <c r="U116" s="369">
        <v>34</v>
      </c>
      <c r="V116" s="375"/>
      <c r="W116" s="376"/>
      <c r="Y116" s="360"/>
      <c r="Z116" s="360"/>
      <c r="AA116" s="360"/>
      <c r="AB116" s="360"/>
      <c r="AC116" s="360"/>
      <c r="AD116" s="360"/>
      <c r="AE116" s="360"/>
      <c r="AF116" s="360"/>
      <c r="AG116" s="360"/>
      <c r="AH116" s="360"/>
      <c r="AI116" s="360"/>
      <c r="AJ116" s="360"/>
      <c r="AK116" s="360"/>
      <c r="AL116" s="361"/>
      <c r="AM116" s="359"/>
      <c r="AN116" s="369">
        <v>34</v>
      </c>
      <c r="AO116" s="375"/>
      <c r="AP116" s="376"/>
      <c r="AR116" s="360"/>
      <c r="AS116" s="360"/>
      <c r="AT116" s="360"/>
      <c r="AU116" s="360"/>
      <c r="AV116" s="360"/>
      <c r="AW116" s="360"/>
      <c r="AX116" s="360"/>
      <c r="AY116" s="360"/>
      <c r="AZ116" s="360"/>
      <c r="BA116" s="360"/>
      <c r="BB116" s="360"/>
      <c r="BC116" s="360"/>
      <c r="BD116" s="360"/>
      <c r="BE116" s="361"/>
      <c r="BF116" s="359"/>
      <c r="BG116" s="369">
        <v>34</v>
      </c>
      <c r="BH116" s="375"/>
      <c r="BI116" s="376"/>
      <c r="BK116" s="360"/>
      <c r="BL116" s="360"/>
      <c r="BM116" s="360"/>
      <c r="BN116" s="360"/>
      <c r="BO116" s="360"/>
      <c r="BP116" s="360"/>
      <c r="BQ116" s="360"/>
      <c r="BR116" s="360"/>
      <c r="BS116" s="360"/>
      <c r="BT116" s="360"/>
      <c r="BU116" s="360"/>
      <c r="BV116" s="360"/>
      <c r="BW116" s="360"/>
      <c r="BX116" s="361"/>
      <c r="BY116" s="359"/>
      <c r="BZ116" s="369">
        <v>34</v>
      </c>
      <c r="CA116" s="375"/>
      <c r="CB116" s="376"/>
      <c r="CD116" s="360"/>
      <c r="CE116" s="360"/>
      <c r="CF116" s="360"/>
      <c r="CG116" s="360"/>
      <c r="CH116" s="360"/>
      <c r="CI116" s="360"/>
      <c r="CJ116" s="360"/>
      <c r="CK116" s="360"/>
      <c r="CL116" s="360"/>
      <c r="CM116" s="360"/>
      <c r="CN116" s="360"/>
      <c r="CO116" s="360"/>
      <c r="CP116" s="360"/>
      <c r="CQ116" s="361"/>
    </row>
    <row r="117" spans="1:95">
      <c r="A117" s="359"/>
      <c r="B117" s="369">
        <v>35</v>
      </c>
      <c r="C117" s="375"/>
      <c r="D117" s="376"/>
      <c r="F117" s="360"/>
      <c r="G117" s="360"/>
      <c r="H117" s="360"/>
      <c r="I117" s="360"/>
      <c r="J117" s="360"/>
      <c r="K117" s="360"/>
      <c r="L117" s="360"/>
      <c r="M117" s="360"/>
      <c r="N117" s="360"/>
      <c r="O117" s="360"/>
      <c r="P117" s="360"/>
      <c r="Q117" s="360"/>
      <c r="R117" s="360"/>
      <c r="S117" s="361"/>
      <c r="T117" s="359"/>
      <c r="U117" s="369">
        <v>35</v>
      </c>
      <c r="V117" s="375"/>
      <c r="W117" s="376"/>
      <c r="Y117" s="360"/>
      <c r="Z117" s="360"/>
      <c r="AA117" s="360"/>
      <c r="AB117" s="360"/>
      <c r="AC117" s="360"/>
      <c r="AD117" s="360"/>
      <c r="AE117" s="360"/>
      <c r="AF117" s="360"/>
      <c r="AG117" s="360"/>
      <c r="AH117" s="360"/>
      <c r="AI117" s="360"/>
      <c r="AJ117" s="360"/>
      <c r="AK117" s="360"/>
      <c r="AL117" s="361"/>
      <c r="AM117" s="359"/>
      <c r="AN117" s="369">
        <v>35</v>
      </c>
      <c r="AO117" s="375"/>
      <c r="AP117" s="376"/>
      <c r="AR117" s="360"/>
      <c r="AS117" s="360"/>
      <c r="AT117" s="360"/>
      <c r="AU117" s="360"/>
      <c r="AV117" s="360"/>
      <c r="AW117" s="360"/>
      <c r="AX117" s="360"/>
      <c r="AY117" s="360"/>
      <c r="AZ117" s="360"/>
      <c r="BA117" s="360"/>
      <c r="BB117" s="360"/>
      <c r="BC117" s="360"/>
      <c r="BD117" s="360"/>
      <c r="BE117" s="361"/>
      <c r="BF117" s="359"/>
      <c r="BG117" s="369">
        <v>35</v>
      </c>
      <c r="BH117" s="375"/>
      <c r="BI117" s="376"/>
      <c r="BK117" s="360"/>
      <c r="BL117" s="360"/>
      <c r="BM117" s="360"/>
      <c r="BN117" s="360"/>
      <c r="BO117" s="360"/>
      <c r="BP117" s="360"/>
      <c r="BQ117" s="360"/>
      <c r="BR117" s="360"/>
      <c r="BS117" s="360"/>
      <c r="BT117" s="360"/>
      <c r="BU117" s="360"/>
      <c r="BV117" s="360"/>
      <c r="BW117" s="360"/>
      <c r="BX117" s="361"/>
      <c r="BY117" s="359"/>
      <c r="BZ117" s="369">
        <v>35</v>
      </c>
      <c r="CA117" s="375"/>
      <c r="CB117" s="376"/>
      <c r="CD117" s="360"/>
      <c r="CE117" s="360"/>
      <c r="CF117" s="360"/>
      <c r="CG117" s="360"/>
      <c r="CH117" s="360"/>
      <c r="CI117" s="360"/>
      <c r="CJ117" s="360"/>
      <c r="CK117" s="360"/>
      <c r="CL117" s="360"/>
      <c r="CM117" s="360"/>
      <c r="CN117" s="360"/>
      <c r="CO117" s="360"/>
      <c r="CP117" s="360"/>
      <c r="CQ117" s="361"/>
    </row>
    <row r="118" spans="1:95">
      <c r="A118" s="359"/>
      <c r="B118" s="369">
        <v>36</v>
      </c>
      <c r="C118" s="375"/>
      <c r="D118" s="376"/>
      <c r="F118" s="360"/>
      <c r="G118" s="360"/>
      <c r="H118" s="360"/>
      <c r="I118" s="360"/>
      <c r="J118" s="360"/>
      <c r="K118" s="360"/>
      <c r="L118" s="360"/>
      <c r="M118" s="360"/>
      <c r="N118" s="360"/>
      <c r="O118" s="360"/>
      <c r="P118" s="360"/>
      <c r="Q118" s="360"/>
      <c r="R118" s="360"/>
      <c r="S118" s="361"/>
      <c r="T118" s="359"/>
      <c r="U118" s="369">
        <v>36</v>
      </c>
      <c r="V118" s="375"/>
      <c r="W118" s="376"/>
      <c r="Y118" s="360"/>
      <c r="Z118" s="360"/>
      <c r="AA118" s="360"/>
      <c r="AB118" s="360"/>
      <c r="AC118" s="360"/>
      <c r="AD118" s="360"/>
      <c r="AE118" s="360"/>
      <c r="AF118" s="360"/>
      <c r="AG118" s="360"/>
      <c r="AH118" s="360"/>
      <c r="AI118" s="360"/>
      <c r="AJ118" s="360"/>
      <c r="AK118" s="360"/>
      <c r="AL118" s="361"/>
      <c r="AM118" s="359"/>
      <c r="AN118" s="369">
        <v>36</v>
      </c>
      <c r="AO118" s="375"/>
      <c r="AP118" s="376"/>
      <c r="AR118" s="360"/>
      <c r="AS118" s="360"/>
      <c r="AT118" s="360"/>
      <c r="AU118" s="360"/>
      <c r="AV118" s="360"/>
      <c r="AW118" s="360"/>
      <c r="AX118" s="360"/>
      <c r="AY118" s="360"/>
      <c r="AZ118" s="360"/>
      <c r="BA118" s="360"/>
      <c r="BB118" s="360"/>
      <c r="BC118" s="360"/>
      <c r="BD118" s="360"/>
      <c r="BE118" s="361"/>
      <c r="BF118" s="359"/>
      <c r="BG118" s="369">
        <v>36</v>
      </c>
      <c r="BH118" s="375"/>
      <c r="BI118" s="376"/>
      <c r="BK118" s="360"/>
      <c r="BL118" s="360"/>
      <c r="BM118" s="360"/>
      <c r="BN118" s="360"/>
      <c r="BO118" s="360"/>
      <c r="BP118" s="360"/>
      <c r="BQ118" s="360"/>
      <c r="BR118" s="360"/>
      <c r="BS118" s="360"/>
      <c r="BT118" s="360"/>
      <c r="BU118" s="360"/>
      <c r="BV118" s="360"/>
      <c r="BW118" s="360"/>
      <c r="BX118" s="361"/>
      <c r="BY118" s="359"/>
      <c r="BZ118" s="369">
        <v>36</v>
      </c>
      <c r="CA118" s="375"/>
      <c r="CB118" s="376"/>
      <c r="CD118" s="360"/>
      <c r="CE118" s="360"/>
      <c r="CF118" s="360"/>
      <c r="CG118" s="360"/>
      <c r="CH118" s="360"/>
      <c r="CI118" s="360"/>
      <c r="CJ118" s="360"/>
      <c r="CK118" s="360"/>
      <c r="CL118" s="360"/>
      <c r="CM118" s="360"/>
      <c r="CN118" s="360"/>
      <c r="CO118" s="360"/>
      <c r="CP118" s="360"/>
      <c r="CQ118" s="361"/>
    </row>
    <row r="119" spans="1:95">
      <c r="A119" s="359"/>
      <c r="B119" s="369">
        <v>37</v>
      </c>
      <c r="C119" s="375"/>
      <c r="D119" s="376"/>
      <c r="F119" s="360"/>
      <c r="G119" s="360"/>
      <c r="H119" s="360"/>
      <c r="I119" s="360"/>
      <c r="J119" s="360"/>
      <c r="K119" s="360"/>
      <c r="L119" s="360"/>
      <c r="M119" s="360"/>
      <c r="N119" s="360"/>
      <c r="O119" s="360"/>
      <c r="P119" s="360"/>
      <c r="Q119" s="360"/>
      <c r="R119" s="360"/>
      <c r="S119" s="361"/>
      <c r="T119" s="359"/>
      <c r="U119" s="369">
        <v>37</v>
      </c>
      <c r="V119" s="375"/>
      <c r="W119" s="376"/>
      <c r="Y119" s="360"/>
      <c r="Z119" s="360"/>
      <c r="AA119" s="360"/>
      <c r="AB119" s="360"/>
      <c r="AC119" s="360"/>
      <c r="AD119" s="360"/>
      <c r="AE119" s="360"/>
      <c r="AF119" s="360"/>
      <c r="AG119" s="360"/>
      <c r="AH119" s="360"/>
      <c r="AI119" s="360"/>
      <c r="AJ119" s="360"/>
      <c r="AK119" s="360"/>
      <c r="AL119" s="361"/>
      <c r="AM119" s="359"/>
      <c r="AN119" s="369">
        <v>37</v>
      </c>
      <c r="AO119" s="375"/>
      <c r="AP119" s="376"/>
      <c r="AR119" s="360"/>
      <c r="AS119" s="360"/>
      <c r="AT119" s="360"/>
      <c r="AU119" s="360"/>
      <c r="AV119" s="360"/>
      <c r="AW119" s="360"/>
      <c r="AX119" s="360"/>
      <c r="AY119" s="360"/>
      <c r="AZ119" s="360"/>
      <c r="BA119" s="360"/>
      <c r="BB119" s="360"/>
      <c r="BC119" s="360"/>
      <c r="BD119" s="360"/>
      <c r="BE119" s="361"/>
      <c r="BF119" s="359"/>
      <c r="BG119" s="369">
        <v>37</v>
      </c>
      <c r="BH119" s="375"/>
      <c r="BI119" s="376"/>
      <c r="BK119" s="360"/>
      <c r="BL119" s="360"/>
      <c r="BM119" s="360"/>
      <c r="BN119" s="360"/>
      <c r="BO119" s="360"/>
      <c r="BP119" s="360"/>
      <c r="BQ119" s="360"/>
      <c r="BR119" s="360"/>
      <c r="BS119" s="360"/>
      <c r="BT119" s="360"/>
      <c r="BU119" s="360"/>
      <c r="BV119" s="360"/>
      <c r="BW119" s="360"/>
      <c r="BX119" s="361"/>
      <c r="BY119" s="359"/>
      <c r="BZ119" s="369">
        <v>37</v>
      </c>
      <c r="CA119" s="375"/>
      <c r="CB119" s="376"/>
      <c r="CD119" s="360"/>
      <c r="CE119" s="360"/>
      <c r="CF119" s="360"/>
      <c r="CG119" s="360"/>
      <c r="CH119" s="360"/>
      <c r="CI119" s="360"/>
      <c r="CJ119" s="360"/>
      <c r="CK119" s="360"/>
      <c r="CL119" s="360"/>
      <c r="CM119" s="360"/>
      <c r="CN119" s="360"/>
      <c r="CO119" s="360"/>
      <c r="CP119" s="360"/>
      <c r="CQ119" s="361"/>
    </row>
    <row r="120" spans="1:95">
      <c r="A120" s="359"/>
      <c r="B120" s="369">
        <v>38</v>
      </c>
      <c r="C120" s="375"/>
      <c r="D120" s="376"/>
      <c r="F120" s="360"/>
      <c r="G120" s="360"/>
      <c r="H120" s="360"/>
      <c r="I120" s="360"/>
      <c r="J120" s="360"/>
      <c r="K120" s="360"/>
      <c r="L120" s="360"/>
      <c r="M120" s="360"/>
      <c r="N120" s="360"/>
      <c r="O120" s="360"/>
      <c r="P120" s="360"/>
      <c r="Q120" s="360"/>
      <c r="R120" s="360"/>
      <c r="S120" s="361"/>
      <c r="T120" s="359"/>
      <c r="U120" s="369">
        <v>38</v>
      </c>
      <c r="V120" s="375"/>
      <c r="W120" s="376"/>
      <c r="Y120" s="360"/>
      <c r="Z120" s="360"/>
      <c r="AA120" s="360"/>
      <c r="AB120" s="360"/>
      <c r="AC120" s="360"/>
      <c r="AD120" s="360"/>
      <c r="AE120" s="360"/>
      <c r="AF120" s="360"/>
      <c r="AG120" s="360"/>
      <c r="AH120" s="360"/>
      <c r="AI120" s="360"/>
      <c r="AJ120" s="360"/>
      <c r="AK120" s="360"/>
      <c r="AL120" s="361"/>
      <c r="AM120" s="359"/>
      <c r="AN120" s="369">
        <v>38</v>
      </c>
      <c r="AO120" s="375"/>
      <c r="AP120" s="376"/>
      <c r="AR120" s="360"/>
      <c r="AS120" s="360"/>
      <c r="AT120" s="360"/>
      <c r="AU120" s="360"/>
      <c r="AV120" s="360"/>
      <c r="AW120" s="360"/>
      <c r="AX120" s="360"/>
      <c r="AY120" s="360"/>
      <c r="AZ120" s="360"/>
      <c r="BA120" s="360"/>
      <c r="BB120" s="360"/>
      <c r="BC120" s="360"/>
      <c r="BD120" s="360"/>
      <c r="BE120" s="361"/>
      <c r="BF120" s="359"/>
      <c r="BG120" s="369">
        <v>38</v>
      </c>
      <c r="BH120" s="375"/>
      <c r="BI120" s="376"/>
      <c r="BK120" s="360"/>
      <c r="BL120" s="360"/>
      <c r="BM120" s="360"/>
      <c r="BN120" s="360"/>
      <c r="BO120" s="360"/>
      <c r="BP120" s="360"/>
      <c r="BQ120" s="360"/>
      <c r="BR120" s="360"/>
      <c r="BS120" s="360"/>
      <c r="BT120" s="360"/>
      <c r="BU120" s="360"/>
      <c r="BV120" s="360"/>
      <c r="BW120" s="360"/>
      <c r="BX120" s="361"/>
      <c r="BY120" s="359"/>
      <c r="BZ120" s="369">
        <v>38</v>
      </c>
      <c r="CA120" s="375"/>
      <c r="CB120" s="376"/>
      <c r="CD120" s="360"/>
      <c r="CE120" s="360"/>
      <c r="CF120" s="360"/>
      <c r="CG120" s="360"/>
      <c r="CH120" s="360"/>
      <c r="CI120" s="360"/>
      <c r="CJ120" s="360"/>
      <c r="CK120" s="360"/>
      <c r="CL120" s="360"/>
      <c r="CM120" s="360"/>
      <c r="CN120" s="360"/>
      <c r="CO120" s="360"/>
      <c r="CP120" s="360"/>
      <c r="CQ120" s="361"/>
    </row>
    <row r="121" spans="1:95">
      <c r="A121" s="359"/>
      <c r="B121" s="369">
        <v>39</v>
      </c>
      <c r="C121" s="375"/>
      <c r="D121" s="376"/>
      <c r="F121" s="360"/>
      <c r="G121" s="360"/>
      <c r="H121" s="360"/>
      <c r="I121" s="360"/>
      <c r="J121" s="360"/>
      <c r="K121" s="360"/>
      <c r="L121" s="360"/>
      <c r="M121" s="360"/>
      <c r="N121" s="360"/>
      <c r="O121" s="360"/>
      <c r="P121" s="360"/>
      <c r="Q121" s="360"/>
      <c r="R121" s="360"/>
      <c r="S121" s="361"/>
      <c r="T121" s="359"/>
      <c r="U121" s="369">
        <v>39</v>
      </c>
      <c r="V121" s="375"/>
      <c r="W121" s="376"/>
      <c r="Y121" s="360"/>
      <c r="Z121" s="360"/>
      <c r="AA121" s="360"/>
      <c r="AB121" s="360"/>
      <c r="AC121" s="360"/>
      <c r="AD121" s="360"/>
      <c r="AE121" s="360"/>
      <c r="AF121" s="360"/>
      <c r="AG121" s="360"/>
      <c r="AH121" s="360"/>
      <c r="AI121" s="360"/>
      <c r="AJ121" s="360"/>
      <c r="AK121" s="360"/>
      <c r="AL121" s="361"/>
      <c r="AM121" s="359"/>
      <c r="AN121" s="369">
        <v>39</v>
      </c>
      <c r="AO121" s="375"/>
      <c r="AP121" s="376"/>
      <c r="AR121" s="360"/>
      <c r="AS121" s="360"/>
      <c r="AT121" s="360"/>
      <c r="AU121" s="360"/>
      <c r="AV121" s="360"/>
      <c r="AW121" s="360"/>
      <c r="AX121" s="360"/>
      <c r="AY121" s="360"/>
      <c r="AZ121" s="360"/>
      <c r="BA121" s="360"/>
      <c r="BB121" s="360"/>
      <c r="BC121" s="360"/>
      <c r="BD121" s="360"/>
      <c r="BE121" s="361"/>
      <c r="BF121" s="359"/>
      <c r="BG121" s="369">
        <v>39</v>
      </c>
      <c r="BH121" s="375"/>
      <c r="BI121" s="376"/>
      <c r="BK121" s="360"/>
      <c r="BL121" s="360"/>
      <c r="BM121" s="360"/>
      <c r="BN121" s="360"/>
      <c r="BO121" s="360"/>
      <c r="BP121" s="360"/>
      <c r="BQ121" s="360"/>
      <c r="BR121" s="360"/>
      <c r="BS121" s="360"/>
      <c r="BT121" s="360"/>
      <c r="BU121" s="360"/>
      <c r="BV121" s="360"/>
      <c r="BW121" s="360"/>
      <c r="BX121" s="361"/>
      <c r="BY121" s="359"/>
      <c r="BZ121" s="369">
        <v>39</v>
      </c>
      <c r="CA121" s="375"/>
      <c r="CB121" s="376"/>
      <c r="CD121" s="360"/>
      <c r="CE121" s="360"/>
      <c r="CF121" s="360"/>
      <c r="CG121" s="360"/>
      <c r="CH121" s="360"/>
      <c r="CI121" s="360"/>
      <c r="CJ121" s="360"/>
      <c r="CK121" s="360"/>
      <c r="CL121" s="360"/>
      <c r="CM121" s="360"/>
      <c r="CN121" s="360"/>
      <c r="CO121" s="360"/>
      <c r="CP121" s="360"/>
      <c r="CQ121" s="361"/>
    </row>
    <row r="122" spans="1:95">
      <c r="A122" s="359"/>
      <c r="B122" s="369">
        <v>40</v>
      </c>
      <c r="C122" s="375"/>
      <c r="D122" s="376"/>
      <c r="F122" s="360"/>
      <c r="G122" s="360"/>
      <c r="H122" s="360"/>
      <c r="I122" s="360"/>
      <c r="J122" s="360"/>
      <c r="K122" s="360"/>
      <c r="L122" s="360"/>
      <c r="M122" s="360"/>
      <c r="N122" s="360"/>
      <c r="O122" s="360"/>
      <c r="P122" s="360"/>
      <c r="Q122" s="360"/>
      <c r="R122" s="360"/>
      <c r="S122" s="361"/>
      <c r="T122" s="359"/>
      <c r="U122" s="369">
        <v>40</v>
      </c>
      <c r="V122" s="375"/>
      <c r="W122" s="376"/>
      <c r="Y122" s="360"/>
      <c r="Z122" s="360"/>
      <c r="AA122" s="360"/>
      <c r="AB122" s="360"/>
      <c r="AC122" s="360"/>
      <c r="AD122" s="360"/>
      <c r="AE122" s="360"/>
      <c r="AF122" s="360"/>
      <c r="AG122" s="360"/>
      <c r="AH122" s="360"/>
      <c r="AI122" s="360"/>
      <c r="AJ122" s="360"/>
      <c r="AK122" s="360"/>
      <c r="AL122" s="361"/>
      <c r="AM122" s="359"/>
      <c r="AN122" s="369">
        <v>40</v>
      </c>
      <c r="AO122" s="375"/>
      <c r="AP122" s="376"/>
      <c r="AR122" s="360"/>
      <c r="AS122" s="360"/>
      <c r="AT122" s="360"/>
      <c r="AU122" s="360"/>
      <c r="AV122" s="360"/>
      <c r="AW122" s="360"/>
      <c r="AX122" s="360"/>
      <c r="AY122" s="360"/>
      <c r="AZ122" s="360"/>
      <c r="BA122" s="360"/>
      <c r="BB122" s="360"/>
      <c r="BC122" s="360"/>
      <c r="BD122" s="360"/>
      <c r="BE122" s="361"/>
      <c r="BF122" s="359"/>
      <c r="BG122" s="369">
        <v>40</v>
      </c>
      <c r="BH122" s="375"/>
      <c r="BI122" s="376"/>
      <c r="BK122" s="360"/>
      <c r="BL122" s="360"/>
      <c r="BM122" s="360"/>
      <c r="BN122" s="360"/>
      <c r="BO122" s="360"/>
      <c r="BP122" s="360"/>
      <c r="BQ122" s="360"/>
      <c r="BR122" s="360"/>
      <c r="BS122" s="360"/>
      <c r="BT122" s="360"/>
      <c r="BU122" s="360"/>
      <c r="BV122" s="360"/>
      <c r="BW122" s="360"/>
      <c r="BX122" s="361"/>
      <c r="BY122" s="359"/>
      <c r="BZ122" s="369">
        <v>40</v>
      </c>
      <c r="CA122" s="375"/>
      <c r="CB122" s="376"/>
      <c r="CD122" s="360"/>
      <c r="CE122" s="360"/>
      <c r="CF122" s="360"/>
      <c r="CG122" s="360"/>
      <c r="CH122" s="360"/>
      <c r="CI122" s="360"/>
      <c r="CJ122" s="360"/>
      <c r="CK122" s="360"/>
      <c r="CL122" s="360"/>
      <c r="CM122" s="360"/>
      <c r="CN122" s="360"/>
      <c r="CO122" s="360"/>
      <c r="CP122" s="360"/>
      <c r="CQ122" s="361"/>
    </row>
    <row r="123" spans="1:95">
      <c r="A123" s="359"/>
      <c r="B123" s="369">
        <v>41</v>
      </c>
      <c r="C123" s="375"/>
      <c r="D123" s="376"/>
      <c r="F123" s="360"/>
      <c r="G123" s="360"/>
      <c r="H123" s="360"/>
      <c r="I123" s="360"/>
      <c r="J123" s="360"/>
      <c r="K123" s="360"/>
      <c r="L123" s="360"/>
      <c r="M123" s="360"/>
      <c r="N123" s="360"/>
      <c r="O123" s="360"/>
      <c r="P123" s="360"/>
      <c r="Q123" s="360"/>
      <c r="R123" s="360"/>
      <c r="S123" s="361"/>
      <c r="T123" s="359"/>
      <c r="U123" s="369">
        <v>41</v>
      </c>
      <c r="V123" s="375"/>
      <c r="W123" s="376"/>
      <c r="Y123" s="360"/>
      <c r="Z123" s="360"/>
      <c r="AA123" s="360"/>
      <c r="AB123" s="360"/>
      <c r="AC123" s="360"/>
      <c r="AD123" s="360"/>
      <c r="AE123" s="360"/>
      <c r="AF123" s="360"/>
      <c r="AG123" s="360"/>
      <c r="AH123" s="360"/>
      <c r="AI123" s="360"/>
      <c r="AJ123" s="360"/>
      <c r="AK123" s="360"/>
      <c r="AL123" s="361"/>
      <c r="AM123" s="359"/>
      <c r="AN123" s="369">
        <v>41</v>
      </c>
      <c r="AO123" s="375"/>
      <c r="AP123" s="376"/>
      <c r="AR123" s="360"/>
      <c r="AS123" s="360"/>
      <c r="AT123" s="360"/>
      <c r="AU123" s="360"/>
      <c r="AV123" s="360"/>
      <c r="AW123" s="360"/>
      <c r="AX123" s="360"/>
      <c r="AY123" s="360"/>
      <c r="AZ123" s="360"/>
      <c r="BA123" s="360"/>
      <c r="BB123" s="360"/>
      <c r="BC123" s="360"/>
      <c r="BD123" s="360"/>
      <c r="BE123" s="361"/>
      <c r="BF123" s="359"/>
      <c r="BG123" s="369">
        <v>41</v>
      </c>
      <c r="BH123" s="375"/>
      <c r="BI123" s="376"/>
      <c r="BK123" s="360"/>
      <c r="BL123" s="360"/>
      <c r="BM123" s="360"/>
      <c r="BN123" s="360"/>
      <c r="BO123" s="360"/>
      <c r="BP123" s="360"/>
      <c r="BQ123" s="360"/>
      <c r="BR123" s="360"/>
      <c r="BS123" s="360"/>
      <c r="BT123" s="360"/>
      <c r="BU123" s="360"/>
      <c r="BV123" s="360"/>
      <c r="BW123" s="360"/>
      <c r="BX123" s="361"/>
      <c r="BY123" s="359"/>
      <c r="BZ123" s="369">
        <v>41</v>
      </c>
      <c r="CA123" s="375"/>
      <c r="CB123" s="376"/>
      <c r="CD123" s="360"/>
      <c r="CE123" s="360"/>
      <c r="CF123" s="360"/>
      <c r="CG123" s="360"/>
      <c r="CH123" s="360"/>
      <c r="CI123" s="360"/>
      <c r="CJ123" s="360"/>
      <c r="CK123" s="360"/>
      <c r="CL123" s="360"/>
      <c r="CM123" s="360"/>
      <c r="CN123" s="360"/>
      <c r="CO123" s="360"/>
      <c r="CP123" s="360"/>
      <c r="CQ123" s="361"/>
    </row>
    <row r="124" spans="1:95">
      <c r="A124" s="359"/>
      <c r="B124" s="369">
        <v>42</v>
      </c>
      <c r="C124" s="375"/>
      <c r="D124" s="376"/>
      <c r="F124" s="360"/>
      <c r="G124" s="360"/>
      <c r="H124" s="360"/>
      <c r="I124" s="360"/>
      <c r="J124" s="360"/>
      <c r="K124" s="360"/>
      <c r="L124" s="360"/>
      <c r="M124" s="360"/>
      <c r="N124" s="360"/>
      <c r="O124" s="360"/>
      <c r="P124" s="360"/>
      <c r="Q124" s="360"/>
      <c r="R124" s="360"/>
      <c r="S124" s="361"/>
      <c r="T124" s="359"/>
      <c r="U124" s="369">
        <v>42</v>
      </c>
      <c r="V124" s="375"/>
      <c r="W124" s="376"/>
      <c r="Y124" s="360"/>
      <c r="Z124" s="360"/>
      <c r="AA124" s="360"/>
      <c r="AB124" s="360"/>
      <c r="AC124" s="360"/>
      <c r="AD124" s="360"/>
      <c r="AE124" s="360"/>
      <c r="AF124" s="360"/>
      <c r="AG124" s="360"/>
      <c r="AH124" s="360"/>
      <c r="AI124" s="360"/>
      <c r="AJ124" s="360"/>
      <c r="AK124" s="360"/>
      <c r="AL124" s="361"/>
      <c r="AM124" s="359"/>
      <c r="AN124" s="369">
        <v>42</v>
      </c>
      <c r="AO124" s="375"/>
      <c r="AP124" s="376"/>
      <c r="AR124" s="360"/>
      <c r="AS124" s="360"/>
      <c r="AT124" s="360"/>
      <c r="AU124" s="360"/>
      <c r="AV124" s="360"/>
      <c r="AW124" s="360"/>
      <c r="AX124" s="360"/>
      <c r="AY124" s="360"/>
      <c r="AZ124" s="360"/>
      <c r="BA124" s="360"/>
      <c r="BB124" s="360"/>
      <c r="BC124" s="360"/>
      <c r="BD124" s="360"/>
      <c r="BE124" s="361"/>
      <c r="BF124" s="359"/>
      <c r="BG124" s="369">
        <v>42</v>
      </c>
      <c r="BH124" s="375"/>
      <c r="BI124" s="376"/>
      <c r="BK124" s="360"/>
      <c r="BL124" s="360"/>
      <c r="BM124" s="360"/>
      <c r="BN124" s="360"/>
      <c r="BO124" s="360"/>
      <c r="BP124" s="360"/>
      <c r="BQ124" s="360"/>
      <c r="BR124" s="360"/>
      <c r="BS124" s="360"/>
      <c r="BT124" s="360"/>
      <c r="BU124" s="360"/>
      <c r="BV124" s="360"/>
      <c r="BW124" s="360"/>
      <c r="BX124" s="361"/>
      <c r="BY124" s="359"/>
      <c r="BZ124" s="369">
        <v>42</v>
      </c>
      <c r="CA124" s="375"/>
      <c r="CB124" s="376"/>
      <c r="CD124" s="360"/>
      <c r="CE124" s="360"/>
      <c r="CF124" s="360"/>
      <c r="CG124" s="360"/>
      <c r="CH124" s="360"/>
      <c r="CI124" s="360"/>
      <c r="CJ124" s="360"/>
      <c r="CK124" s="360"/>
      <c r="CL124" s="360"/>
      <c r="CM124" s="360"/>
      <c r="CN124" s="360"/>
      <c r="CO124" s="360"/>
      <c r="CP124" s="360"/>
      <c r="CQ124" s="361"/>
    </row>
    <row r="125" spans="1:95">
      <c r="A125" s="359"/>
      <c r="B125" s="369">
        <v>43</v>
      </c>
      <c r="C125" s="375"/>
      <c r="D125" s="376"/>
      <c r="F125" s="360"/>
      <c r="G125" s="360"/>
      <c r="H125" s="360"/>
      <c r="I125" s="360"/>
      <c r="J125" s="360"/>
      <c r="K125" s="360"/>
      <c r="L125" s="360"/>
      <c r="M125" s="360"/>
      <c r="N125" s="360"/>
      <c r="O125" s="360"/>
      <c r="P125" s="360"/>
      <c r="Q125" s="360"/>
      <c r="R125" s="360"/>
      <c r="S125" s="361"/>
      <c r="T125" s="359"/>
      <c r="U125" s="369">
        <v>43</v>
      </c>
      <c r="V125" s="375"/>
      <c r="W125" s="376"/>
      <c r="Y125" s="360"/>
      <c r="Z125" s="360"/>
      <c r="AA125" s="360"/>
      <c r="AB125" s="360"/>
      <c r="AC125" s="360"/>
      <c r="AD125" s="360"/>
      <c r="AE125" s="360"/>
      <c r="AF125" s="360"/>
      <c r="AG125" s="360"/>
      <c r="AH125" s="360"/>
      <c r="AI125" s="360"/>
      <c r="AJ125" s="360"/>
      <c r="AK125" s="360"/>
      <c r="AL125" s="361"/>
      <c r="AM125" s="359"/>
      <c r="AN125" s="369">
        <v>43</v>
      </c>
      <c r="AO125" s="375"/>
      <c r="AP125" s="376"/>
      <c r="AR125" s="360"/>
      <c r="AS125" s="360"/>
      <c r="AT125" s="360"/>
      <c r="AU125" s="360"/>
      <c r="AV125" s="360"/>
      <c r="AW125" s="360"/>
      <c r="AX125" s="360"/>
      <c r="AY125" s="360"/>
      <c r="AZ125" s="360"/>
      <c r="BA125" s="360"/>
      <c r="BB125" s="360"/>
      <c r="BC125" s="360"/>
      <c r="BD125" s="360"/>
      <c r="BE125" s="361"/>
      <c r="BF125" s="359"/>
      <c r="BG125" s="369">
        <v>43</v>
      </c>
      <c r="BH125" s="375"/>
      <c r="BI125" s="376"/>
      <c r="BK125" s="360"/>
      <c r="BL125" s="360"/>
      <c r="BM125" s="360"/>
      <c r="BN125" s="360"/>
      <c r="BO125" s="360"/>
      <c r="BP125" s="360"/>
      <c r="BQ125" s="360"/>
      <c r="BR125" s="360"/>
      <c r="BS125" s="360"/>
      <c r="BT125" s="360"/>
      <c r="BU125" s="360"/>
      <c r="BV125" s="360"/>
      <c r="BW125" s="360"/>
      <c r="BX125" s="361"/>
      <c r="BY125" s="359"/>
      <c r="BZ125" s="369">
        <v>43</v>
      </c>
      <c r="CA125" s="375"/>
      <c r="CB125" s="376"/>
      <c r="CD125" s="360"/>
      <c r="CE125" s="360"/>
      <c r="CF125" s="360"/>
      <c r="CG125" s="360"/>
      <c r="CH125" s="360"/>
      <c r="CI125" s="360"/>
      <c r="CJ125" s="360"/>
      <c r="CK125" s="360"/>
      <c r="CL125" s="360"/>
      <c r="CM125" s="360"/>
      <c r="CN125" s="360"/>
      <c r="CO125" s="360"/>
      <c r="CP125" s="360"/>
      <c r="CQ125" s="361"/>
    </row>
    <row r="126" spans="1:95">
      <c r="A126" s="359"/>
      <c r="B126" s="369">
        <v>44</v>
      </c>
      <c r="C126" s="375"/>
      <c r="D126" s="376"/>
      <c r="F126" s="360"/>
      <c r="G126" s="360"/>
      <c r="H126" s="360"/>
      <c r="I126" s="360"/>
      <c r="J126" s="360"/>
      <c r="K126" s="360"/>
      <c r="L126" s="360"/>
      <c r="M126" s="360"/>
      <c r="N126" s="360"/>
      <c r="O126" s="360"/>
      <c r="P126" s="360"/>
      <c r="Q126" s="360"/>
      <c r="R126" s="360"/>
      <c r="S126" s="361"/>
      <c r="T126" s="359"/>
      <c r="U126" s="369">
        <v>44</v>
      </c>
      <c r="V126" s="375"/>
      <c r="W126" s="376"/>
      <c r="Y126" s="360"/>
      <c r="Z126" s="360"/>
      <c r="AA126" s="360"/>
      <c r="AB126" s="360"/>
      <c r="AC126" s="360"/>
      <c r="AD126" s="360"/>
      <c r="AE126" s="360"/>
      <c r="AF126" s="360"/>
      <c r="AG126" s="360"/>
      <c r="AH126" s="360"/>
      <c r="AI126" s="360"/>
      <c r="AJ126" s="360"/>
      <c r="AK126" s="360"/>
      <c r="AL126" s="361"/>
      <c r="AM126" s="359"/>
      <c r="AN126" s="369">
        <v>44</v>
      </c>
      <c r="AO126" s="375"/>
      <c r="AP126" s="376"/>
      <c r="AR126" s="360"/>
      <c r="AS126" s="360"/>
      <c r="AT126" s="360"/>
      <c r="AU126" s="360"/>
      <c r="AV126" s="360"/>
      <c r="AW126" s="360"/>
      <c r="AX126" s="360"/>
      <c r="AY126" s="360"/>
      <c r="AZ126" s="360"/>
      <c r="BA126" s="360"/>
      <c r="BB126" s="360"/>
      <c r="BC126" s="360"/>
      <c r="BD126" s="360"/>
      <c r="BE126" s="361"/>
      <c r="BF126" s="359"/>
      <c r="BG126" s="369">
        <v>44</v>
      </c>
      <c r="BH126" s="375"/>
      <c r="BI126" s="376"/>
      <c r="BK126" s="360"/>
      <c r="BL126" s="360"/>
      <c r="BM126" s="360"/>
      <c r="BN126" s="360"/>
      <c r="BO126" s="360"/>
      <c r="BP126" s="360"/>
      <c r="BQ126" s="360"/>
      <c r="BR126" s="360"/>
      <c r="BS126" s="360"/>
      <c r="BT126" s="360"/>
      <c r="BU126" s="360"/>
      <c r="BV126" s="360"/>
      <c r="BW126" s="360"/>
      <c r="BX126" s="361"/>
      <c r="BY126" s="359"/>
      <c r="BZ126" s="369">
        <v>44</v>
      </c>
      <c r="CA126" s="375"/>
      <c r="CB126" s="376"/>
      <c r="CD126" s="360"/>
      <c r="CE126" s="360"/>
      <c r="CF126" s="360"/>
      <c r="CG126" s="360"/>
      <c r="CH126" s="360"/>
      <c r="CI126" s="360"/>
      <c r="CJ126" s="360"/>
      <c r="CK126" s="360"/>
      <c r="CL126" s="360"/>
      <c r="CM126" s="360"/>
      <c r="CN126" s="360"/>
      <c r="CO126" s="360"/>
      <c r="CP126" s="360"/>
      <c r="CQ126" s="361"/>
    </row>
    <row r="127" spans="1:95">
      <c r="A127" s="359"/>
      <c r="B127" s="369">
        <v>45</v>
      </c>
      <c r="C127" s="375"/>
      <c r="D127" s="376"/>
      <c r="F127" s="360"/>
      <c r="G127" s="360"/>
      <c r="H127" s="360"/>
      <c r="I127" s="360"/>
      <c r="J127" s="360"/>
      <c r="K127" s="360"/>
      <c r="L127" s="360"/>
      <c r="M127" s="360"/>
      <c r="N127" s="360"/>
      <c r="O127" s="360"/>
      <c r="P127" s="360"/>
      <c r="Q127" s="360"/>
      <c r="R127" s="360"/>
      <c r="S127" s="361"/>
      <c r="T127" s="359"/>
      <c r="U127" s="369">
        <v>45</v>
      </c>
      <c r="V127" s="375"/>
      <c r="W127" s="376"/>
      <c r="Y127" s="360"/>
      <c r="Z127" s="360"/>
      <c r="AA127" s="360"/>
      <c r="AB127" s="360"/>
      <c r="AC127" s="360"/>
      <c r="AD127" s="360"/>
      <c r="AE127" s="360"/>
      <c r="AF127" s="360"/>
      <c r="AG127" s="360"/>
      <c r="AH127" s="360"/>
      <c r="AI127" s="360"/>
      <c r="AJ127" s="360"/>
      <c r="AK127" s="360"/>
      <c r="AL127" s="361"/>
      <c r="AM127" s="359"/>
      <c r="AN127" s="369">
        <v>45</v>
      </c>
      <c r="AO127" s="375"/>
      <c r="AP127" s="376"/>
      <c r="AR127" s="360"/>
      <c r="AS127" s="360"/>
      <c r="AT127" s="360"/>
      <c r="AU127" s="360"/>
      <c r="AV127" s="360"/>
      <c r="AW127" s="360"/>
      <c r="AX127" s="360"/>
      <c r="AY127" s="360"/>
      <c r="AZ127" s="360"/>
      <c r="BA127" s="360"/>
      <c r="BB127" s="360"/>
      <c r="BC127" s="360"/>
      <c r="BD127" s="360"/>
      <c r="BE127" s="361"/>
      <c r="BF127" s="359"/>
      <c r="BG127" s="369">
        <v>45</v>
      </c>
      <c r="BH127" s="375"/>
      <c r="BI127" s="376"/>
      <c r="BK127" s="360"/>
      <c r="BL127" s="360"/>
      <c r="BM127" s="360"/>
      <c r="BN127" s="360"/>
      <c r="BO127" s="360"/>
      <c r="BP127" s="360"/>
      <c r="BQ127" s="360"/>
      <c r="BR127" s="360"/>
      <c r="BS127" s="360"/>
      <c r="BT127" s="360"/>
      <c r="BU127" s="360"/>
      <c r="BV127" s="360"/>
      <c r="BW127" s="360"/>
      <c r="BX127" s="361"/>
      <c r="BY127" s="359"/>
      <c r="BZ127" s="369">
        <v>45</v>
      </c>
      <c r="CA127" s="375"/>
      <c r="CB127" s="376"/>
      <c r="CD127" s="360"/>
      <c r="CE127" s="360"/>
      <c r="CF127" s="360"/>
      <c r="CG127" s="360"/>
      <c r="CH127" s="360"/>
      <c r="CI127" s="360"/>
      <c r="CJ127" s="360"/>
      <c r="CK127" s="360"/>
      <c r="CL127" s="360"/>
      <c r="CM127" s="360"/>
      <c r="CN127" s="360"/>
      <c r="CO127" s="360"/>
      <c r="CP127" s="360"/>
      <c r="CQ127" s="361"/>
    </row>
    <row r="128" spans="1:95">
      <c r="A128" s="359"/>
      <c r="B128" s="369">
        <v>46</v>
      </c>
      <c r="C128" s="375"/>
      <c r="D128" s="376"/>
      <c r="F128" s="360"/>
      <c r="G128" s="360"/>
      <c r="H128" s="360"/>
      <c r="I128" s="360"/>
      <c r="J128" s="360"/>
      <c r="K128" s="360"/>
      <c r="L128" s="360"/>
      <c r="M128" s="360"/>
      <c r="N128" s="360"/>
      <c r="O128" s="360"/>
      <c r="P128" s="360"/>
      <c r="Q128" s="360"/>
      <c r="R128" s="360"/>
      <c r="S128" s="361"/>
      <c r="T128" s="359"/>
      <c r="U128" s="369">
        <v>46</v>
      </c>
      <c r="V128" s="375"/>
      <c r="W128" s="376"/>
      <c r="Y128" s="360"/>
      <c r="Z128" s="360"/>
      <c r="AA128" s="360"/>
      <c r="AB128" s="360"/>
      <c r="AC128" s="360"/>
      <c r="AD128" s="360"/>
      <c r="AE128" s="360"/>
      <c r="AF128" s="360"/>
      <c r="AG128" s="360"/>
      <c r="AH128" s="360"/>
      <c r="AI128" s="360"/>
      <c r="AJ128" s="360"/>
      <c r="AK128" s="360"/>
      <c r="AL128" s="361"/>
      <c r="AM128" s="359"/>
      <c r="AN128" s="369">
        <v>46</v>
      </c>
      <c r="AO128" s="375"/>
      <c r="AP128" s="376"/>
      <c r="AR128" s="360"/>
      <c r="AS128" s="360"/>
      <c r="AT128" s="360"/>
      <c r="AU128" s="360"/>
      <c r="AV128" s="360"/>
      <c r="AW128" s="360"/>
      <c r="AX128" s="360"/>
      <c r="AY128" s="360"/>
      <c r="AZ128" s="360"/>
      <c r="BA128" s="360"/>
      <c r="BB128" s="360"/>
      <c r="BC128" s="360"/>
      <c r="BD128" s="360"/>
      <c r="BE128" s="361"/>
      <c r="BF128" s="359"/>
      <c r="BG128" s="369">
        <v>46</v>
      </c>
      <c r="BH128" s="375"/>
      <c r="BI128" s="376"/>
      <c r="BK128" s="360"/>
      <c r="BL128" s="360"/>
      <c r="BM128" s="360"/>
      <c r="BN128" s="360"/>
      <c r="BO128" s="360"/>
      <c r="BP128" s="360"/>
      <c r="BQ128" s="360"/>
      <c r="BR128" s="360"/>
      <c r="BS128" s="360"/>
      <c r="BT128" s="360"/>
      <c r="BU128" s="360"/>
      <c r="BV128" s="360"/>
      <c r="BW128" s="360"/>
      <c r="BX128" s="361"/>
      <c r="BY128" s="359"/>
      <c r="BZ128" s="369">
        <v>46</v>
      </c>
      <c r="CA128" s="375"/>
      <c r="CB128" s="376"/>
      <c r="CD128" s="360"/>
      <c r="CE128" s="360"/>
      <c r="CF128" s="360"/>
      <c r="CG128" s="360"/>
      <c r="CH128" s="360"/>
      <c r="CI128" s="360"/>
      <c r="CJ128" s="360"/>
      <c r="CK128" s="360"/>
      <c r="CL128" s="360"/>
      <c r="CM128" s="360"/>
      <c r="CN128" s="360"/>
      <c r="CO128" s="360"/>
      <c r="CP128" s="360"/>
      <c r="CQ128" s="361"/>
    </row>
    <row r="129" spans="1:95">
      <c r="A129" s="359"/>
      <c r="B129" s="369">
        <v>47</v>
      </c>
      <c r="C129" s="375"/>
      <c r="D129" s="376"/>
      <c r="F129" s="360"/>
      <c r="G129" s="360"/>
      <c r="H129" s="360"/>
      <c r="I129" s="360"/>
      <c r="J129" s="360"/>
      <c r="K129" s="360"/>
      <c r="L129" s="360"/>
      <c r="M129" s="360"/>
      <c r="N129" s="360"/>
      <c r="O129" s="360"/>
      <c r="P129" s="360"/>
      <c r="Q129" s="360"/>
      <c r="R129" s="360"/>
      <c r="S129" s="361"/>
      <c r="T129" s="359"/>
      <c r="U129" s="369">
        <v>47</v>
      </c>
      <c r="V129" s="375"/>
      <c r="W129" s="376"/>
      <c r="Y129" s="360"/>
      <c r="Z129" s="360"/>
      <c r="AA129" s="360"/>
      <c r="AB129" s="360"/>
      <c r="AC129" s="360"/>
      <c r="AD129" s="360"/>
      <c r="AE129" s="360"/>
      <c r="AF129" s="360"/>
      <c r="AG129" s="360"/>
      <c r="AH129" s="360"/>
      <c r="AI129" s="360"/>
      <c r="AJ129" s="360"/>
      <c r="AK129" s="360"/>
      <c r="AL129" s="361"/>
      <c r="AM129" s="359"/>
      <c r="AN129" s="369">
        <v>47</v>
      </c>
      <c r="AO129" s="375"/>
      <c r="AP129" s="376"/>
      <c r="AR129" s="360"/>
      <c r="AS129" s="360"/>
      <c r="AT129" s="360"/>
      <c r="AU129" s="360"/>
      <c r="AV129" s="360"/>
      <c r="AW129" s="360"/>
      <c r="AX129" s="360"/>
      <c r="AY129" s="360"/>
      <c r="AZ129" s="360"/>
      <c r="BA129" s="360"/>
      <c r="BB129" s="360"/>
      <c r="BC129" s="360"/>
      <c r="BD129" s="360"/>
      <c r="BE129" s="361"/>
      <c r="BF129" s="359"/>
      <c r="BG129" s="369">
        <v>47</v>
      </c>
      <c r="BH129" s="375"/>
      <c r="BI129" s="376"/>
      <c r="BK129" s="360"/>
      <c r="BL129" s="360"/>
      <c r="BM129" s="360"/>
      <c r="BN129" s="360"/>
      <c r="BO129" s="360"/>
      <c r="BP129" s="360"/>
      <c r="BQ129" s="360"/>
      <c r="BR129" s="360"/>
      <c r="BS129" s="360"/>
      <c r="BT129" s="360"/>
      <c r="BU129" s="360"/>
      <c r="BV129" s="360"/>
      <c r="BW129" s="360"/>
      <c r="BX129" s="361"/>
      <c r="BY129" s="359"/>
      <c r="BZ129" s="369">
        <v>47</v>
      </c>
      <c r="CA129" s="375"/>
      <c r="CB129" s="376"/>
      <c r="CD129" s="360"/>
      <c r="CE129" s="360"/>
      <c r="CF129" s="360"/>
      <c r="CG129" s="360"/>
      <c r="CH129" s="360"/>
      <c r="CI129" s="360"/>
      <c r="CJ129" s="360"/>
      <c r="CK129" s="360"/>
      <c r="CL129" s="360"/>
      <c r="CM129" s="360"/>
      <c r="CN129" s="360"/>
      <c r="CO129" s="360"/>
      <c r="CP129" s="360"/>
      <c r="CQ129" s="361"/>
    </row>
    <row r="130" spans="1:95">
      <c r="A130" s="359"/>
      <c r="B130" s="369">
        <v>48</v>
      </c>
      <c r="C130" s="375"/>
      <c r="D130" s="376"/>
      <c r="F130" s="360"/>
      <c r="G130" s="360"/>
      <c r="H130" s="360"/>
      <c r="I130" s="360"/>
      <c r="J130" s="360"/>
      <c r="K130" s="360"/>
      <c r="L130" s="360"/>
      <c r="M130" s="360"/>
      <c r="N130" s="360"/>
      <c r="O130" s="360"/>
      <c r="P130" s="360"/>
      <c r="Q130" s="360"/>
      <c r="R130" s="360"/>
      <c r="S130" s="361"/>
      <c r="T130" s="359"/>
      <c r="U130" s="369">
        <v>48</v>
      </c>
      <c r="V130" s="375"/>
      <c r="W130" s="376"/>
      <c r="Y130" s="360"/>
      <c r="Z130" s="360"/>
      <c r="AA130" s="360"/>
      <c r="AB130" s="360"/>
      <c r="AC130" s="360"/>
      <c r="AD130" s="360"/>
      <c r="AE130" s="360"/>
      <c r="AF130" s="360"/>
      <c r="AG130" s="360"/>
      <c r="AH130" s="360"/>
      <c r="AI130" s="360"/>
      <c r="AJ130" s="360"/>
      <c r="AK130" s="360"/>
      <c r="AL130" s="361"/>
      <c r="AM130" s="359"/>
      <c r="AN130" s="369">
        <v>48</v>
      </c>
      <c r="AO130" s="375"/>
      <c r="AP130" s="376"/>
      <c r="AR130" s="360"/>
      <c r="AS130" s="360"/>
      <c r="AT130" s="360"/>
      <c r="AU130" s="360"/>
      <c r="AV130" s="360"/>
      <c r="AW130" s="360"/>
      <c r="AX130" s="360"/>
      <c r="AY130" s="360"/>
      <c r="AZ130" s="360"/>
      <c r="BA130" s="360"/>
      <c r="BB130" s="360"/>
      <c r="BC130" s="360"/>
      <c r="BD130" s="360"/>
      <c r="BE130" s="361"/>
      <c r="BF130" s="359"/>
      <c r="BG130" s="369">
        <v>48</v>
      </c>
      <c r="BH130" s="375"/>
      <c r="BI130" s="376"/>
      <c r="BK130" s="360"/>
      <c r="BL130" s="360"/>
      <c r="BM130" s="360"/>
      <c r="BN130" s="360"/>
      <c r="BO130" s="360"/>
      <c r="BP130" s="360"/>
      <c r="BQ130" s="360"/>
      <c r="BR130" s="360"/>
      <c r="BS130" s="360"/>
      <c r="BT130" s="360"/>
      <c r="BU130" s="360"/>
      <c r="BV130" s="360"/>
      <c r="BW130" s="360"/>
      <c r="BX130" s="361"/>
      <c r="BY130" s="359"/>
      <c r="BZ130" s="369">
        <v>48</v>
      </c>
      <c r="CA130" s="375"/>
      <c r="CB130" s="376"/>
      <c r="CD130" s="360"/>
      <c r="CE130" s="360"/>
      <c r="CF130" s="360"/>
      <c r="CG130" s="360"/>
      <c r="CH130" s="360"/>
      <c r="CI130" s="360"/>
      <c r="CJ130" s="360"/>
      <c r="CK130" s="360"/>
      <c r="CL130" s="360"/>
      <c r="CM130" s="360"/>
      <c r="CN130" s="360"/>
      <c r="CO130" s="360"/>
      <c r="CP130" s="360"/>
      <c r="CQ130" s="361"/>
    </row>
    <row r="131" spans="1:95">
      <c r="A131" s="359"/>
      <c r="B131" s="369">
        <v>49</v>
      </c>
      <c r="C131" s="375"/>
      <c r="D131" s="376"/>
      <c r="F131" s="360"/>
      <c r="G131" s="360"/>
      <c r="H131" s="360"/>
      <c r="I131" s="360"/>
      <c r="J131" s="360"/>
      <c r="K131" s="360"/>
      <c r="L131" s="360"/>
      <c r="M131" s="360"/>
      <c r="N131" s="360"/>
      <c r="O131" s="360"/>
      <c r="P131" s="360"/>
      <c r="Q131" s="360"/>
      <c r="R131" s="360"/>
      <c r="S131" s="361"/>
      <c r="T131" s="359"/>
      <c r="U131" s="369">
        <v>49</v>
      </c>
      <c r="V131" s="375"/>
      <c r="W131" s="376"/>
      <c r="Y131" s="360"/>
      <c r="Z131" s="360"/>
      <c r="AA131" s="360"/>
      <c r="AB131" s="360"/>
      <c r="AC131" s="360"/>
      <c r="AD131" s="360"/>
      <c r="AE131" s="360"/>
      <c r="AF131" s="360"/>
      <c r="AG131" s="360"/>
      <c r="AH131" s="360"/>
      <c r="AI131" s="360"/>
      <c r="AJ131" s="360"/>
      <c r="AK131" s="360"/>
      <c r="AL131" s="361"/>
      <c r="AM131" s="359"/>
      <c r="AN131" s="369">
        <v>49</v>
      </c>
      <c r="AO131" s="375"/>
      <c r="AP131" s="376"/>
      <c r="AR131" s="360"/>
      <c r="AS131" s="360"/>
      <c r="AT131" s="360"/>
      <c r="AU131" s="360"/>
      <c r="AV131" s="360"/>
      <c r="AW131" s="360"/>
      <c r="AX131" s="360"/>
      <c r="AY131" s="360"/>
      <c r="AZ131" s="360"/>
      <c r="BA131" s="360"/>
      <c r="BB131" s="360"/>
      <c r="BC131" s="360"/>
      <c r="BD131" s="360"/>
      <c r="BE131" s="361"/>
      <c r="BF131" s="359"/>
      <c r="BG131" s="369">
        <v>49</v>
      </c>
      <c r="BH131" s="375"/>
      <c r="BI131" s="376"/>
      <c r="BK131" s="360"/>
      <c r="BL131" s="360"/>
      <c r="BM131" s="360"/>
      <c r="BN131" s="360"/>
      <c r="BO131" s="360"/>
      <c r="BP131" s="360"/>
      <c r="BQ131" s="360"/>
      <c r="BR131" s="360"/>
      <c r="BS131" s="360"/>
      <c r="BT131" s="360"/>
      <c r="BU131" s="360"/>
      <c r="BV131" s="360"/>
      <c r="BW131" s="360"/>
      <c r="BX131" s="361"/>
      <c r="BY131" s="359"/>
      <c r="BZ131" s="369">
        <v>49</v>
      </c>
      <c r="CA131" s="375"/>
      <c r="CB131" s="376"/>
      <c r="CD131" s="360"/>
      <c r="CE131" s="360"/>
      <c r="CF131" s="360"/>
      <c r="CG131" s="360"/>
      <c r="CH131" s="360"/>
      <c r="CI131" s="360"/>
      <c r="CJ131" s="360"/>
      <c r="CK131" s="360"/>
      <c r="CL131" s="360"/>
      <c r="CM131" s="360"/>
      <c r="CN131" s="360"/>
      <c r="CO131" s="360"/>
      <c r="CP131" s="360"/>
      <c r="CQ131" s="361"/>
    </row>
    <row r="132" spans="1:95">
      <c r="A132" s="359"/>
      <c r="B132" s="369">
        <v>50</v>
      </c>
      <c r="C132" s="375"/>
      <c r="D132" s="376"/>
      <c r="F132" s="360"/>
      <c r="G132" s="360"/>
      <c r="H132" s="360"/>
      <c r="I132" s="360"/>
      <c r="J132" s="360"/>
      <c r="K132" s="360"/>
      <c r="L132" s="360"/>
      <c r="M132" s="360"/>
      <c r="N132" s="360"/>
      <c r="O132" s="360"/>
      <c r="P132" s="360"/>
      <c r="Q132" s="360"/>
      <c r="R132" s="360"/>
      <c r="S132" s="361"/>
      <c r="T132" s="359"/>
      <c r="U132" s="369">
        <v>50</v>
      </c>
      <c r="V132" s="375"/>
      <c r="W132" s="376"/>
      <c r="Y132" s="360"/>
      <c r="Z132" s="360"/>
      <c r="AA132" s="360"/>
      <c r="AB132" s="360"/>
      <c r="AC132" s="360"/>
      <c r="AD132" s="360"/>
      <c r="AE132" s="360"/>
      <c r="AF132" s="360"/>
      <c r="AG132" s="360"/>
      <c r="AH132" s="360"/>
      <c r="AI132" s="360"/>
      <c r="AJ132" s="360"/>
      <c r="AK132" s="360"/>
      <c r="AL132" s="361"/>
      <c r="AM132" s="359"/>
      <c r="AN132" s="369">
        <v>50</v>
      </c>
      <c r="AO132" s="375"/>
      <c r="AP132" s="376"/>
      <c r="AR132" s="360"/>
      <c r="AS132" s="360"/>
      <c r="AT132" s="360"/>
      <c r="AU132" s="360"/>
      <c r="AV132" s="360"/>
      <c r="AW132" s="360"/>
      <c r="AX132" s="360"/>
      <c r="AY132" s="360"/>
      <c r="AZ132" s="360"/>
      <c r="BA132" s="360"/>
      <c r="BB132" s="360"/>
      <c r="BC132" s="360"/>
      <c r="BD132" s="360"/>
      <c r="BE132" s="361"/>
      <c r="BF132" s="359"/>
      <c r="BG132" s="369">
        <v>50</v>
      </c>
      <c r="BH132" s="375"/>
      <c r="BI132" s="376"/>
      <c r="BK132" s="360"/>
      <c r="BL132" s="360"/>
      <c r="BM132" s="360"/>
      <c r="BN132" s="360"/>
      <c r="BO132" s="360"/>
      <c r="BP132" s="360"/>
      <c r="BQ132" s="360"/>
      <c r="BR132" s="360"/>
      <c r="BS132" s="360"/>
      <c r="BT132" s="360"/>
      <c r="BU132" s="360"/>
      <c r="BV132" s="360"/>
      <c r="BW132" s="360"/>
      <c r="BX132" s="361"/>
      <c r="BY132" s="359"/>
      <c r="BZ132" s="369">
        <v>50</v>
      </c>
      <c r="CA132" s="375"/>
      <c r="CB132" s="376"/>
      <c r="CD132" s="360"/>
      <c r="CE132" s="360"/>
      <c r="CF132" s="360"/>
      <c r="CG132" s="360"/>
      <c r="CH132" s="360"/>
      <c r="CI132" s="360"/>
      <c r="CJ132" s="360"/>
      <c r="CK132" s="360"/>
      <c r="CL132" s="360"/>
      <c r="CM132" s="360"/>
      <c r="CN132" s="360"/>
      <c r="CO132" s="360"/>
      <c r="CP132" s="360"/>
      <c r="CQ132" s="361"/>
    </row>
    <row r="133" spans="1:95">
      <c r="A133" s="359"/>
      <c r="B133" s="369">
        <v>51</v>
      </c>
      <c r="C133" s="375"/>
      <c r="D133" s="376"/>
      <c r="F133" s="360"/>
      <c r="G133" s="360"/>
      <c r="H133" s="360"/>
      <c r="I133" s="360"/>
      <c r="J133" s="360"/>
      <c r="K133" s="360"/>
      <c r="L133" s="360"/>
      <c r="M133" s="360"/>
      <c r="N133" s="360"/>
      <c r="O133" s="360"/>
      <c r="P133" s="360"/>
      <c r="Q133" s="360"/>
      <c r="R133" s="360"/>
      <c r="S133" s="361"/>
      <c r="T133" s="359"/>
      <c r="U133" s="369">
        <v>51</v>
      </c>
      <c r="V133" s="375"/>
      <c r="W133" s="376"/>
      <c r="Y133" s="360"/>
      <c r="Z133" s="360"/>
      <c r="AA133" s="360"/>
      <c r="AB133" s="360"/>
      <c r="AC133" s="360"/>
      <c r="AD133" s="360"/>
      <c r="AE133" s="360"/>
      <c r="AF133" s="360"/>
      <c r="AG133" s="360"/>
      <c r="AH133" s="360"/>
      <c r="AI133" s="360"/>
      <c r="AJ133" s="360"/>
      <c r="AK133" s="360"/>
      <c r="AL133" s="361"/>
      <c r="AM133" s="359"/>
      <c r="AN133" s="369">
        <v>51</v>
      </c>
      <c r="AO133" s="375"/>
      <c r="AP133" s="376"/>
      <c r="AR133" s="360"/>
      <c r="AS133" s="360"/>
      <c r="AT133" s="360"/>
      <c r="AU133" s="360"/>
      <c r="AV133" s="360"/>
      <c r="AW133" s="360"/>
      <c r="AX133" s="360"/>
      <c r="AY133" s="360"/>
      <c r="AZ133" s="360"/>
      <c r="BA133" s="360"/>
      <c r="BB133" s="360"/>
      <c r="BC133" s="360"/>
      <c r="BD133" s="360"/>
      <c r="BE133" s="361"/>
      <c r="BF133" s="359"/>
      <c r="BG133" s="369">
        <v>51</v>
      </c>
      <c r="BH133" s="375"/>
      <c r="BI133" s="376"/>
      <c r="BK133" s="360"/>
      <c r="BL133" s="360"/>
      <c r="BM133" s="360"/>
      <c r="BN133" s="360"/>
      <c r="BO133" s="360"/>
      <c r="BP133" s="360"/>
      <c r="BQ133" s="360"/>
      <c r="BR133" s="360"/>
      <c r="BS133" s="360"/>
      <c r="BT133" s="360"/>
      <c r="BU133" s="360"/>
      <c r="BV133" s="360"/>
      <c r="BW133" s="360"/>
      <c r="BX133" s="361"/>
      <c r="BY133" s="359"/>
      <c r="BZ133" s="369">
        <v>51</v>
      </c>
      <c r="CA133" s="375"/>
      <c r="CB133" s="376"/>
      <c r="CD133" s="360"/>
      <c r="CE133" s="360"/>
      <c r="CF133" s="360"/>
      <c r="CG133" s="360"/>
      <c r="CH133" s="360"/>
      <c r="CI133" s="360"/>
      <c r="CJ133" s="360"/>
      <c r="CK133" s="360"/>
      <c r="CL133" s="360"/>
      <c r="CM133" s="360"/>
      <c r="CN133" s="360"/>
      <c r="CO133" s="360"/>
      <c r="CP133" s="360"/>
      <c r="CQ133" s="361"/>
    </row>
    <row r="134" spans="1:95">
      <c r="A134" s="359"/>
      <c r="B134" s="369">
        <v>52</v>
      </c>
      <c r="C134" s="375"/>
      <c r="D134" s="376"/>
      <c r="F134" s="360"/>
      <c r="G134" s="360"/>
      <c r="H134" s="360"/>
      <c r="I134" s="360"/>
      <c r="J134" s="360"/>
      <c r="K134" s="360"/>
      <c r="L134" s="360"/>
      <c r="M134" s="360"/>
      <c r="N134" s="360"/>
      <c r="O134" s="360"/>
      <c r="P134" s="360"/>
      <c r="Q134" s="360"/>
      <c r="R134" s="360"/>
      <c r="S134" s="361"/>
      <c r="T134" s="359"/>
      <c r="U134" s="369">
        <v>52</v>
      </c>
      <c r="V134" s="375"/>
      <c r="W134" s="376"/>
      <c r="Y134" s="360"/>
      <c r="Z134" s="360"/>
      <c r="AA134" s="360"/>
      <c r="AB134" s="360"/>
      <c r="AC134" s="360"/>
      <c r="AD134" s="360"/>
      <c r="AE134" s="360"/>
      <c r="AF134" s="360"/>
      <c r="AG134" s="360"/>
      <c r="AH134" s="360"/>
      <c r="AI134" s="360"/>
      <c r="AJ134" s="360"/>
      <c r="AK134" s="360"/>
      <c r="AL134" s="361"/>
      <c r="AM134" s="359"/>
      <c r="AN134" s="369">
        <v>52</v>
      </c>
      <c r="AO134" s="375"/>
      <c r="AP134" s="376"/>
      <c r="AR134" s="360"/>
      <c r="AS134" s="360"/>
      <c r="AT134" s="360"/>
      <c r="AU134" s="360"/>
      <c r="AV134" s="360"/>
      <c r="AW134" s="360"/>
      <c r="AX134" s="360"/>
      <c r="AY134" s="360"/>
      <c r="AZ134" s="360"/>
      <c r="BA134" s="360"/>
      <c r="BB134" s="360"/>
      <c r="BC134" s="360"/>
      <c r="BD134" s="360"/>
      <c r="BE134" s="361"/>
      <c r="BF134" s="359"/>
      <c r="BG134" s="369">
        <v>52</v>
      </c>
      <c r="BH134" s="375"/>
      <c r="BI134" s="376"/>
      <c r="BK134" s="360"/>
      <c r="BL134" s="360"/>
      <c r="BM134" s="360"/>
      <c r="BN134" s="360"/>
      <c r="BO134" s="360"/>
      <c r="BP134" s="360"/>
      <c r="BQ134" s="360"/>
      <c r="BR134" s="360"/>
      <c r="BS134" s="360"/>
      <c r="BT134" s="360"/>
      <c r="BU134" s="360"/>
      <c r="BV134" s="360"/>
      <c r="BW134" s="360"/>
      <c r="BX134" s="361"/>
      <c r="BY134" s="359"/>
      <c r="BZ134" s="369">
        <v>52</v>
      </c>
      <c r="CA134" s="375"/>
      <c r="CB134" s="376"/>
      <c r="CD134" s="360"/>
      <c r="CE134" s="360"/>
      <c r="CF134" s="360"/>
      <c r="CG134" s="360"/>
      <c r="CH134" s="360"/>
      <c r="CI134" s="360"/>
      <c r="CJ134" s="360"/>
      <c r="CK134" s="360"/>
      <c r="CL134" s="360"/>
      <c r="CM134" s="360"/>
      <c r="CN134" s="360"/>
      <c r="CO134" s="360"/>
      <c r="CP134" s="360"/>
      <c r="CQ134" s="361"/>
    </row>
    <row r="135" spans="1:95">
      <c r="A135" s="359"/>
      <c r="B135" s="369">
        <v>53</v>
      </c>
      <c r="C135" s="375"/>
      <c r="D135" s="376"/>
      <c r="F135" s="360"/>
      <c r="G135" s="360"/>
      <c r="H135" s="360"/>
      <c r="I135" s="360"/>
      <c r="J135" s="360"/>
      <c r="K135" s="360"/>
      <c r="L135" s="360"/>
      <c r="M135" s="360"/>
      <c r="N135" s="360"/>
      <c r="O135" s="360"/>
      <c r="P135" s="360"/>
      <c r="Q135" s="360"/>
      <c r="R135" s="360"/>
      <c r="S135" s="361"/>
      <c r="T135" s="359"/>
      <c r="U135" s="369">
        <v>53</v>
      </c>
      <c r="V135" s="375"/>
      <c r="W135" s="376"/>
      <c r="Y135" s="360"/>
      <c r="Z135" s="360"/>
      <c r="AA135" s="360"/>
      <c r="AB135" s="360"/>
      <c r="AC135" s="360"/>
      <c r="AD135" s="360"/>
      <c r="AE135" s="360"/>
      <c r="AF135" s="360"/>
      <c r="AG135" s="360"/>
      <c r="AH135" s="360"/>
      <c r="AI135" s="360"/>
      <c r="AJ135" s="360"/>
      <c r="AK135" s="360"/>
      <c r="AL135" s="361"/>
      <c r="AM135" s="359"/>
      <c r="AN135" s="369">
        <v>53</v>
      </c>
      <c r="AO135" s="375"/>
      <c r="AP135" s="376"/>
      <c r="AR135" s="360"/>
      <c r="AS135" s="360"/>
      <c r="AT135" s="360"/>
      <c r="AU135" s="360"/>
      <c r="AV135" s="360"/>
      <c r="AW135" s="360"/>
      <c r="AX135" s="360"/>
      <c r="AY135" s="360"/>
      <c r="AZ135" s="360"/>
      <c r="BA135" s="360"/>
      <c r="BB135" s="360"/>
      <c r="BC135" s="360"/>
      <c r="BD135" s="360"/>
      <c r="BE135" s="361"/>
      <c r="BF135" s="359"/>
      <c r="BG135" s="369">
        <v>53</v>
      </c>
      <c r="BH135" s="375"/>
      <c r="BI135" s="376"/>
      <c r="BK135" s="360"/>
      <c r="BL135" s="360"/>
      <c r="BM135" s="360"/>
      <c r="BN135" s="360"/>
      <c r="BO135" s="360"/>
      <c r="BP135" s="360"/>
      <c r="BQ135" s="360"/>
      <c r="BR135" s="360"/>
      <c r="BS135" s="360"/>
      <c r="BT135" s="360"/>
      <c r="BU135" s="360"/>
      <c r="BV135" s="360"/>
      <c r="BW135" s="360"/>
      <c r="BX135" s="361"/>
      <c r="BY135" s="359"/>
      <c r="BZ135" s="369">
        <v>53</v>
      </c>
      <c r="CA135" s="375"/>
      <c r="CB135" s="376"/>
      <c r="CD135" s="360"/>
      <c r="CE135" s="360"/>
      <c r="CF135" s="360"/>
      <c r="CG135" s="360"/>
      <c r="CH135" s="360"/>
      <c r="CI135" s="360"/>
      <c r="CJ135" s="360"/>
      <c r="CK135" s="360"/>
      <c r="CL135" s="360"/>
      <c r="CM135" s="360"/>
      <c r="CN135" s="360"/>
      <c r="CO135" s="360"/>
      <c r="CP135" s="360"/>
      <c r="CQ135" s="361"/>
    </row>
    <row r="136" spans="1:95">
      <c r="A136" s="359"/>
      <c r="B136" s="369">
        <v>54</v>
      </c>
      <c r="C136" s="375"/>
      <c r="D136" s="376"/>
      <c r="F136" s="360"/>
      <c r="G136" s="360"/>
      <c r="H136" s="360"/>
      <c r="I136" s="360"/>
      <c r="J136" s="360"/>
      <c r="K136" s="360"/>
      <c r="L136" s="360"/>
      <c r="M136" s="360"/>
      <c r="N136" s="360"/>
      <c r="O136" s="360"/>
      <c r="P136" s="360"/>
      <c r="Q136" s="360"/>
      <c r="R136" s="360"/>
      <c r="S136" s="361"/>
      <c r="T136" s="359"/>
      <c r="U136" s="369">
        <v>54</v>
      </c>
      <c r="V136" s="375"/>
      <c r="W136" s="376"/>
      <c r="Y136" s="360"/>
      <c r="Z136" s="360"/>
      <c r="AA136" s="360"/>
      <c r="AB136" s="360"/>
      <c r="AC136" s="360"/>
      <c r="AD136" s="360"/>
      <c r="AE136" s="360"/>
      <c r="AF136" s="360"/>
      <c r="AG136" s="360"/>
      <c r="AH136" s="360"/>
      <c r="AI136" s="360"/>
      <c r="AJ136" s="360"/>
      <c r="AK136" s="360"/>
      <c r="AL136" s="361"/>
      <c r="AM136" s="359"/>
      <c r="AN136" s="369">
        <v>54</v>
      </c>
      <c r="AO136" s="375"/>
      <c r="AP136" s="376"/>
      <c r="AR136" s="360"/>
      <c r="AS136" s="360"/>
      <c r="AT136" s="360"/>
      <c r="AU136" s="360"/>
      <c r="AV136" s="360"/>
      <c r="AW136" s="360"/>
      <c r="AX136" s="360"/>
      <c r="AY136" s="360"/>
      <c r="AZ136" s="360"/>
      <c r="BA136" s="360"/>
      <c r="BB136" s="360"/>
      <c r="BC136" s="360"/>
      <c r="BD136" s="360"/>
      <c r="BE136" s="361"/>
      <c r="BF136" s="359"/>
      <c r="BG136" s="369">
        <v>54</v>
      </c>
      <c r="BH136" s="375"/>
      <c r="BI136" s="376"/>
      <c r="BK136" s="360"/>
      <c r="BL136" s="360"/>
      <c r="BM136" s="360"/>
      <c r="BN136" s="360"/>
      <c r="BO136" s="360"/>
      <c r="BP136" s="360"/>
      <c r="BQ136" s="360"/>
      <c r="BR136" s="360"/>
      <c r="BS136" s="360"/>
      <c r="BT136" s="360"/>
      <c r="BU136" s="360"/>
      <c r="BV136" s="360"/>
      <c r="BW136" s="360"/>
      <c r="BX136" s="361"/>
      <c r="BY136" s="359"/>
      <c r="BZ136" s="369">
        <v>54</v>
      </c>
      <c r="CA136" s="375"/>
      <c r="CB136" s="376"/>
      <c r="CD136" s="360"/>
      <c r="CE136" s="360"/>
      <c r="CF136" s="360"/>
      <c r="CG136" s="360"/>
      <c r="CH136" s="360"/>
      <c r="CI136" s="360"/>
      <c r="CJ136" s="360"/>
      <c r="CK136" s="360"/>
      <c r="CL136" s="360"/>
      <c r="CM136" s="360"/>
      <c r="CN136" s="360"/>
      <c r="CO136" s="360"/>
      <c r="CP136" s="360"/>
      <c r="CQ136" s="361"/>
    </row>
    <row r="137" spans="1:95">
      <c r="A137" s="359"/>
      <c r="B137" s="369">
        <v>55</v>
      </c>
      <c r="C137" s="375"/>
      <c r="D137" s="376"/>
      <c r="F137" s="360"/>
      <c r="G137" s="360"/>
      <c r="H137" s="360"/>
      <c r="I137" s="360"/>
      <c r="J137" s="360"/>
      <c r="K137" s="360"/>
      <c r="L137" s="360"/>
      <c r="M137" s="360"/>
      <c r="N137" s="360"/>
      <c r="O137" s="360"/>
      <c r="P137" s="360"/>
      <c r="Q137" s="360"/>
      <c r="R137" s="360"/>
      <c r="S137" s="361"/>
      <c r="T137" s="359"/>
      <c r="U137" s="369">
        <v>55</v>
      </c>
      <c r="V137" s="375"/>
      <c r="W137" s="376"/>
      <c r="Y137" s="360"/>
      <c r="Z137" s="360"/>
      <c r="AA137" s="360"/>
      <c r="AB137" s="360"/>
      <c r="AC137" s="360"/>
      <c r="AD137" s="360"/>
      <c r="AE137" s="360"/>
      <c r="AF137" s="360"/>
      <c r="AG137" s="360"/>
      <c r="AH137" s="360"/>
      <c r="AI137" s="360"/>
      <c r="AJ137" s="360"/>
      <c r="AK137" s="360"/>
      <c r="AL137" s="361"/>
      <c r="AM137" s="359"/>
      <c r="AN137" s="369">
        <v>55</v>
      </c>
      <c r="AO137" s="375"/>
      <c r="AP137" s="376"/>
      <c r="AR137" s="360"/>
      <c r="AS137" s="360"/>
      <c r="AT137" s="360"/>
      <c r="AU137" s="360"/>
      <c r="AV137" s="360"/>
      <c r="AW137" s="360"/>
      <c r="AX137" s="360"/>
      <c r="AY137" s="360"/>
      <c r="AZ137" s="360"/>
      <c r="BA137" s="360"/>
      <c r="BB137" s="360"/>
      <c r="BC137" s="360"/>
      <c r="BD137" s="360"/>
      <c r="BE137" s="361"/>
      <c r="BF137" s="359"/>
      <c r="BG137" s="369">
        <v>55</v>
      </c>
      <c r="BH137" s="375"/>
      <c r="BI137" s="376"/>
      <c r="BK137" s="360"/>
      <c r="BL137" s="360"/>
      <c r="BM137" s="360"/>
      <c r="BN137" s="360"/>
      <c r="BO137" s="360"/>
      <c r="BP137" s="360"/>
      <c r="BQ137" s="360"/>
      <c r="BR137" s="360"/>
      <c r="BS137" s="360"/>
      <c r="BT137" s="360"/>
      <c r="BU137" s="360"/>
      <c r="BV137" s="360"/>
      <c r="BW137" s="360"/>
      <c r="BX137" s="361"/>
      <c r="BY137" s="359"/>
      <c r="BZ137" s="369">
        <v>55</v>
      </c>
      <c r="CA137" s="375"/>
      <c r="CB137" s="376"/>
      <c r="CD137" s="360"/>
      <c r="CE137" s="360"/>
      <c r="CF137" s="360"/>
      <c r="CG137" s="360"/>
      <c r="CH137" s="360"/>
      <c r="CI137" s="360"/>
      <c r="CJ137" s="360"/>
      <c r="CK137" s="360"/>
      <c r="CL137" s="360"/>
      <c r="CM137" s="360"/>
      <c r="CN137" s="360"/>
      <c r="CO137" s="360"/>
      <c r="CP137" s="360"/>
      <c r="CQ137" s="361"/>
    </row>
    <row r="138" spans="1:95">
      <c r="A138" s="359"/>
      <c r="B138" s="369">
        <v>56</v>
      </c>
      <c r="C138" s="375"/>
      <c r="D138" s="376"/>
      <c r="F138" s="360"/>
      <c r="G138" s="360"/>
      <c r="H138" s="360"/>
      <c r="I138" s="360"/>
      <c r="J138" s="360"/>
      <c r="K138" s="360"/>
      <c r="L138" s="360"/>
      <c r="M138" s="360"/>
      <c r="N138" s="360"/>
      <c r="O138" s="360"/>
      <c r="P138" s="360"/>
      <c r="Q138" s="360"/>
      <c r="R138" s="360"/>
      <c r="S138" s="361"/>
      <c r="T138" s="359"/>
      <c r="U138" s="369">
        <v>56</v>
      </c>
      <c r="V138" s="375"/>
      <c r="W138" s="376"/>
      <c r="Y138" s="360"/>
      <c r="Z138" s="360"/>
      <c r="AA138" s="360"/>
      <c r="AB138" s="360"/>
      <c r="AC138" s="360"/>
      <c r="AD138" s="360"/>
      <c r="AE138" s="360"/>
      <c r="AF138" s="360"/>
      <c r="AG138" s="360"/>
      <c r="AH138" s="360"/>
      <c r="AI138" s="360"/>
      <c r="AJ138" s="360"/>
      <c r="AK138" s="360"/>
      <c r="AL138" s="361"/>
      <c r="AM138" s="359"/>
      <c r="AN138" s="369">
        <v>56</v>
      </c>
      <c r="AO138" s="375"/>
      <c r="AP138" s="376"/>
      <c r="AR138" s="360"/>
      <c r="AS138" s="360"/>
      <c r="AT138" s="360"/>
      <c r="AU138" s="360"/>
      <c r="AV138" s="360"/>
      <c r="AW138" s="360"/>
      <c r="AX138" s="360"/>
      <c r="AY138" s="360"/>
      <c r="AZ138" s="360"/>
      <c r="BA138" s="360"/>
      <c r="BB138" s="360"/>
      <c r="BC138" s="360"/>
      <c r="BD138" s="360"/>
      <c r="BE138" s="361"/>
      <c r="BF138" s="359"/>
      <c r="BG138" s="369">
        <v>56</v>
      </c>
      <c r="BH138" s="375"/>
      <c r="BI138" s="376"/>
      <c r="BK138" s="360"/>
      <c r="BL138" s="360"/>
      <c r="BM138" s="360"/>
      <c r="BN138" s="360"/>
      <c r="BO138" s="360"/>
      <c r="BP138" s="360"/>
      <c r="BQ138" s="360"/>
      <c r="BR138" s="360"/>
      <c r="BS138" s="360"/>
      <c r="BT138" s="360"/>
      <c r="BU138" s="360"/>
      <c r="BV138" s="360"/>
      <c r="BW138" s="360"/>
      <c r="BX138" s="361"/>
      <c r="BY138" s="359"/>
      <c r="BZ138" s="369">
        <v>56</v>
      </c>
      <c r="CA138" s="375"/>
      <c r="CB138" s="376"/>
      <c r="CD138" s="360"/>
      <c r="CE138" s="360"/>
      <c r="CF138" s="360"/>
      <c r="CG138" s="360"/>
      <c r="CH138" s="360"/>
      <c r="CI138" s="360"/>
      <c r="CJ138" s="360"/>
      <c r="CK138" s="360"/>
      <c r="CL138" s="360"/>
      <c r="CM138" s="360"/>
      <c r="CN138" s="360"/>
      <c r="CO138" s="360"/>
      <c r="CP138" s="360"/>
      <c r="CQ138" s="361"/>
    </row>
    <row r="139" spans="1:95">
      <c r="A139" s="359"/>
      <c r="B139" s="369">
        <v>57</v>
      </c>
      <c r="C139" s="375"/>
      <c r="D139" s="376"/>
      <c r="F139" s="360"/>
      <c r="G139" s="360"/>
      <c r="H139" s="360"/>
      <c r="I139" s="360"/>
      <c r="J139" s="360"/>
      <c r="K139" s="360"/>
      <c r="L139" s="360"/>
      <c r="M139" s="360"/>
      <c r="N139" s="360"/>
      <c r="O139" s="360"/>
      <c r="P139" s="360"/>
      <c r="Q139" s="360"/>
      <c r="R139" s="360"/>
      <c r="S139" s="361"/>
      <c r="T139" s="359"/>
      <c r="U139" s="369">
        <v>57</v>
      </c>
      <c r="V139" s="375"/>
      <c r="W139" s="376"/>
      <c r="Y139" s="360"/>
      <c r="Z139" s="360"/>
      <c r="AA139" s="360"/>
      <c r="AB139" s="360"/>
      <c r="AC139" s="360"/>
      <c r="AD139" s="360"/>
      <c r="AE139" s="360"/>
      <c r="AF139" s="360"/>
      <c r="AG139" s="360"/>
      <c r="AH139" s="360"/>
      <c r="AI139" s="360"/>
      <c r="AJ139" s="360"/>
      <c r="AK139" s="360"/>
      <c r="AL139" s="361"/>
      <c r="AM139" s="359"/>
      <c r="AN139" s="369">
        <v>57</v>
      </c>
      <c r="AO139" s="375"/>
      <c r="AP139" s="376"/>
      <c r="AR139" s="360"/>
      <c r="AS139" s="360"/>
      <c r="AT139" s="360"/>
      <c r="AU139" s="360"/>
      <c r="AV139" s="360"/>
      <c r="AW139" s="360"/>
      <c r="AX139" s="360"/>
      <c r="AY139" s="360"/>
      <c r="AZ139" s="360"/>
      <c r="BA139" s="360"/>
      <c r="BB139" s="360"/>
      <c r="BC139" s="360"/>
      <c r="BD139" s="360"/>
      <c r="BE139" s="361"/>
      <c r="BF139" s="359"/>
      <c r="BG139" s="369">
        <v>57</v>
      </c>
      <c r="BH139" s="375"/>
      <c r="BI139" s="376"/>
      <c r="BK139" s="360"/>
      <c r="BL139" s="360"/>
      <c r="BM139" s="360"/>
      <c r="BN139" s="360"/>
      <c r="BO139" s="360"/>
      <c r="BP139" s="360"/>
      <c r="BQ139" s="360"/>
      <c r="BR139" s="360"/>
      <c r="BS139" s="360"/>
      <c r="BT139" s="360"/>
      <c r="BU139" s="360"/>
      <c r="BV139" s="360"/>
      <c r="BW139" s="360"/>
      <c r="BX139" s="361"/>
      <c r="BY139" s="359"/>
      <c r="BZ139" s="369">
        <v>57</v>
      </c>
      <c r="CA139" s="375"/>
      <c r="CB139" s="376"/>
      <c r="CD139" s="360"/>
      <c r="CE139" s="360"/>
      <c r="CF139" s="360"/>
      <c r="CG139" s="360"/>
      <c r="CH139" s="360"/>
      <c r="CI139" s="360"/>
      <c r="CJ139" s="360"/>
      <c r="CK139" s="360"/>
      <c r="CL139" s="360"/>
      <c r="CM139" s="360"/>
      <c r="CN139" s="360"/>
      <c r="CO139" s="360"/>
      <c r="CP139" s="360"/>
      <c r="CQ139" s="361"/>
    </row>
    <row r="140" spans="1:95">
      <c r="A140" s="359"/>
      <c r="B140" s="369">
        <v>58</v>
      </c>
      <c r="C140" s="375"/>
      <c r="D140" s="376"/>
      <c r="F140" s="360"/>
      <c r="G140" s="360"/>
      <c r="H140" s="360"/>
      <c r="I140" s="360"/>
      <c r="J140" s="360"/>
      <c r="K140" s="360"/>
      <c r="L140" s="360"/>
      <c r="M140" s="360"/>
      <c r="N140" s="360"/>
      <c r="O140" s="360"/>
      <c r="P140" s="360"/>
      <c r="Q140" s="360"/>
      <c r="R140" s="360"/>
      <c r="S140" s="361"/>
      <c r="T140" s="359"/>
      <c r="U140" s="369">
        <v>58</v>
      </c>
      <c r="V140" s="375"/>
      <c r="W140" s="376"/>
      <c r="Y140" s="360"/>
      <c r="Z140" s="360"/>
      <c r="AA140" s="360"/>
      <c r="AB140" s="360"/>
      <c r="AC140" s="360"/>
      <c r="AD140" s="360"/>
      <c r="AE140" s="360"/>
      <c r="AF140" s="360"/>
      <c r="AG140" s="360"/>
      <c r="AH140" s="360"/>
      <c r="AI140" s="360"/>
      <c r="AJ140" s="360"/>
      <c r="AK140" s="360"/>
      <c r="AL140" s="361"/>
      <c r="AM140" s="359"/>
      <c r="AN140" s="369">
        <v>58</v>
      </c>
      <c r="AO140" s="375"/>
      <c r="AP140" s="376"/>
      <c r="AR140" s="360"/>
      <c r="AS140" s="360"/>
      <c r="AT140" s="360"/>
      <c r="AU140" s="360"/>
      <c r="AV140" s="360"/>
      <c r="AW140" s="360"/>
      <c r="AX140" s="360"/>
      <c r="AY140" s="360"/>
      <c r="AZ140" s="360"/>
      <c r="BA140" s="360"/>
      <c r="BB140" s="360"/>
      <c r="BC140" s="360"/>
      <c r="BD140" s="360"/>
      <c r="BE140" s="361"/>
      <c r="BF140" s="359"/>
      <c r="BG140" s="369">
        <v>58</v>
      </c>
      <c r="BH140" s="375"/>
      <c r="BI140" s="376"/>
      <c r="BK140" s="360"/>
      <c r="BL140" s="360"/>
      <c r="BM140" s="360"/>
      <c r="BN140" s="360"/>
      <c r="BO140" s="360"/>
      <c r="BP140" s="360"/>
      <c r="BQ140" s="360"/>
      <c r="BR140" s="360"/>
      <c r="BS140" s="360"/>
      <c r="BT140" s="360"/>
      <c r="BU140" s="360"/>
      <c r="BV140" s="360"/>
      <c r="BW140" s="360"/>
      <c r="BX140" s="361"/>
      <c r="BY140" s="359"/>
      <c r="BZ140" s="369">
        <v>58</v>
      </c>
      <c r="CA140" s="375"/>
      <c r="CB140" s="376"/>
      <c r="CD140" s="360"/>
      <c r="CE140" s="360"/>
      <c r="CF140" s="360"/>
      <c r="CG140" s="360"/>
      <c r="CH140" s="360"/>
      <c r="CI140" s="360"/>
      <c r="CJ140" s="360"/>
      <c r="CK140" s="360"/>
      <c r="CL140" s="360"/>
      <c r="CM140" s="360"/>
      <c r="CN140" s="360"/>
      <c r="CO140" s="360"/>
      <c r="CP140" s="360"/>
      <c r="CQ140" s="361"/>
    </row>
    <row r="141" spans="1:95">
      <c r="A141" s="359"/>
      <c r="B141" s="369">
        <v>59</v>
      </c>
      <c r="C141" s="375"/>
      <c r="D141" s="376"/>
      <c r="F141" s="360"/>
      <c r="G141" s="360"/>
      <c r="H141" s="360"/>
      <c r="I141" s="360"/>
      <c r="J141" s="360"/>
      <c r="K141" s="360"/>
      <c r="L141" s="360"/>
      <c r="M141" s="360"/>
      <c r="N141" s="360"/>
      <c r="O141" s="360"/>
      <c r="P141" s="360"/>
      <c r="Q141" s="360"/>
      <c r="R141" s="360"/>
      <c r="S141" s="361"/>
      <c r="T141" s="359"/>
      <c r="U141" s="369">
        <v>59</v>
      </c>
      <c r="V141" s="375"/>
      <c r="W141" s="376"/>
      <c r="Y141" s="360"/>
      <c r="Z141" s="360"/>
      <c r="AA141" s="360"/>
      <c r="AB141" s="360"/>
      <c r="AC141" s="360"/>
      <c r="AD141" s="360"/>
      <c r="AE141" s="360"/>
      <c r="AF141" s="360"/>
      <c r="AG141" s="360"/>
      <c r="AH141" s="360"/>
      <c r="AI141" s="360"/>
      <c r="AJ141" s="360"/>
      <c r="AK141" s="360"/>
      <c r="AL141" s="361"/>
      <c r="AM141" s="359"/>
      <c r="AN141" s="369">
        <v>59</v>
      </c>
      <c r="AO141" s="375"/>
      <c r="AP141" s="376"/>
      <c r="AR141" s="360"/>
      <c r="AS141" s="360"/>
      <c r="AT141" s="360"/>
      <c r="AU141" s="360"/>
      <c r="AV141" s="360"/>
      <c r="AW141" s="360"/>
      <c r="AX141" s="360"/>
      <c r="AY141" s="360"/>
      <c r="AZ141" s="360"/>
      <c r="BA141" s="360"/>
      <c r="BB141" s="360"/>
      <c r="BC141" s="360"/>
      <c r="BD141" s="360"/>
      <c r="BE141" s="361"/>
      <c r="BF141" s="359"/>
      <c r="BG141" s="369">
        <v>59</v>
      </c>
      <c r="BH141" s="375"/>
      <c r="BI141" s="376"/>
      <c r="BK141" s="360"/>
      <c r="BL141" s="360"/>
      <c r="BM141" s="360"/>
      <c r="BN141" s="360"/>
      <c r="BO141" s="360"/>
      <c r="BP141" s="360"/>
      <c r="BQ141" s="360"/>
      <c r="BR141" s="360"/>
      <c r="BS141" s="360"/>
      <c r="BT141" s="360"/>
      <c r="BU141" s="360"/>
      <c r="BV141" s="360"/>
      <c r="BW141" s="360"/>
      <c r="BX141" s="361"/>
      <c r="BY141" s="359"/>
      <c r="BZ141" s="369">
        <v>59</v>
      </c>
      <c r="CA141" s="375"/>
      <c r="CB141" s="376"/>
      <c r="CD141" s="360"/>
      <c r="CE141" s="360"/>
      <c r="CF141" s="360"/>
      <c r="CG141" s="360"/>
      <c r="CH141" s="360"/>
      <c r="CI141" s="360"/>
      <c r="CJ141" s="360"/>
      <c r="CK141" s="360"/>
      <c r="CL141" s="360"/>
      <c r="CM141" s="360"/>
      <c r="CN141" s="360"/>
      <c r="CO141" s="360"/>
      <c r="CP141" s="360"/>
      <c r="CQ141" s="361"/>
    </row>
    <row r="142" spans="1:95">
      <c r="A142" s="359"/>
      <c r="B142" s="369">
        <v>60</v>
      </c>
      <c r="C142" s="375"/>
      <c r="D142" s="376"/>
      <c r="F142" s="360"/>
      <c r="G142" s="360"/>
      <c r="H142" s="360"/>
      <c r="I142" s="360"/>
      <c r="J142" s="360"/>
      <c r="K142" s="360"/>
      <c r="L142" s="360"/>
      <c r="M142" s="360"/>
      <c r="N142" s="360"/>
      <c r="O142" s="360"/>
      <c r="P142" s="360"/>
      <c r="Q142" s="360"/>
      <c r="R142" s="360"/>
      <c r="S142" s="361"/>
      <c r="T142" s="359"/>
      <c r="U142" s="369">
        <v>60</v>
      </c>
      <c r="V142" s="375"/>
      <c r="W142" s="376"/>
      <c r="Y142" s="360"/>
      <c r="Z142" s="360"/>
      <c r="AA142" s="360"/>
      <c r="AB142" s="360"/>
      <c r="AC142" s="360"/>
      <c r="AD142" s="360"/>
      <c r="AE142" s="360"/>
      <c r="AF142" s="360"/>
      <c r="AG142" s="360"/>
      <c r="AH142" s="360"/>
      <c r="AI142" s="360"/>
      <c r="AJ142" s="360"/>
      <c r="AK142" s="360"/>
      <c r="AL142" s="361"/>
      <c r="AM142" s="359"/>
      <c r="AN142" s="369">
        <v>60</v>
      </c>
      <c r="AO142" s="375"/>
      <c r="AP142" s="376"/>
      <c r="AR142" s="360"/>
      <c r="AS142" s="360"/>
      <c r="AT142" s="360"/>
      <c r="AU142" s="360"/>
      <c r="AV142" s="360"/>
      <c r="AW142" s="360"/>
      <c r="AX142" s="360"/>
      <c r="AY142" s="360"/>
      <c r="AZ142" s="360"/>
      <c r="BA142" s="360"/>
      <c r="BB142" s="360"/>
      <c r="BC142" s="360"/>
      <c r="BD142" s="360"/>
      <c r="BE142" s="361"/>
      <c r="BF142" s="359"/>
      <c r="BG142" s="369">
        <v>60</v>
      </c>
      <c r="BH142" s="375"/>
      <c r="BI142" s="376"/>
      <c r="BK142" s="360"/>
      <c r="BL142" s="360"/>
      <c r="BM142" s="360"/>
      <c r="BN142" s="360"/>
      <c r="BO142" s="360"/>
      <c r="BP142" s="360"/>
      <c r="BQ142" s="360"/>
      <c r="BR142" s="360"/>
      <c r="BS142" s="360"/>
      <c r="BT142" s="360"/>
      <c r="BU142" s="360"/>
      <c r="BV142" s="360"/>
      <c r="BW142" s="360"/>
      <c r="BX142" s="361"/>
      <c r="BY142" s="359"/>
      <c r="BZ142" s="369">
        <v>60</v>
      </c>
      <c r="CA142" s="375"/>
      <c r="CB142" s="376"/>
      <c r="CD142" s="360"/>
      <c r="CE142" s="360"/>
      <c r="CF142" s="360"/>
      <c r="CG142" s="360"/>
      <c r="CH142" s="360"/>
      <c r="CI142" s="360"/>
      <c r="CJ142" s="360"/>
      <c r="CK142" s="360"/>
      <c r="CL142" s="360"/>
      <c r="CM142" s="360"/>
      <c r="CN142" s="360"/>
      <c r="CO142" s="360"/>
      <c r="CP142" s="360"/>
      <c r="CQ142" s="361"/>
    </row>
    <row r="143" spans="1:95">
      <c r="A143" s="359"/>
      <c r="B143" s="369">
        <v>61</v>
      </c>
      <c r="C143" s="375"/>
      <c r="D143" s="376"/>
      <c r="F143" s="360"/>
      <c r="G143" s="360"/>
      <c r="H143" s="360"/>
      <c r="I143" s="360"/>
      <c r="J143" s="360"/>
      <c r="K143" s="360"/>
      <c r="L143" s="360"/>
      <c r="M143" s="360"/>
      <c r="N143" s="360"/>
      <c r="O143" s="360"/>
      <c r="P143" s="360"/>
      <c r="Q143" s="360"/>
      <c r="R143" s="360"/>
      <c r="S143" s="361"/>
      <c r="T143" s="359"/>
      <c r="U143" s="369">
        <v>61</v>
      </c>
      <c r="V143" s="375"/>
      <c r="W143" s="376"/>
      <c r="Y143" s="360"/>
      <c r="Z143" s="360"/>
      <c r="AA143" s="360"/>
      <c r="AB143" s="360"/>
      <c r="AC143" s="360"/>
      <c r="AD143" s="360"/>
      <c r="AE143" s="360"/>
      <c r="AF143" s="360"/>
      <c r="AG143" s="360"/>
      <c r="AH143" s="360"/>
      <c r="AI143" s="360"/>
      <c r="AJ143" s="360"/>
      <c r="AK143" s="360"/>
      <c r="AL143" s="361"/>
      <c r="AM143" s="359"/>
      <c r="AN143" s="369">
        <v>61</v>
      </c>
      <c r="AO143" s="375"/>
      <c r="AP143" s="376"/>
      <c r="AR143" s="360"/>
      <c r="AS143" s="360"/>
      <c r="AT143" s="360"/>
      <c r="AU143" s="360"/>
      <c r="AV143" s="360"/>
      <c r="AW143" s="360"/>
      <c r="AX143" s="360"/>
      <c r="AY143" s="360"/>
      <c r="AZ143" s="360"/>
      <c r="BA143" s="360"/>
      <c r="BB143" s="360"/>
      <c r="BC143" s="360"/>
      <c r="BD143" s="360"/>
      <c r="BE143" s="361"/>
      <c r="BF143" s="359"/>
      <c r="BG143" s="369">
        <v>61</v>
      </c>
      <c r="BH143" s="375"/>
      <c r="BI143" s="376"/>
      <c r="BK143" s="360"/>
      <c r="BL143" s="360"/>
      <c r="BM143" s="360"/>
      <c r="BN143" s="360"/>
      <c r="BO143" s="360"/>
      <c r="BP143" s="360"/>
      <c r="BQ143" s="360"/>
      <c r="BR143" s="360"/>
      <c r="BS143" s="360"/>
      <c r="BT143" s="360"/>
      <c r="BU143" s="360"/>
      <c r="BV143" s="360"/>
      <c r="BW143" s="360"/>
      <c r="BX143" s="361"/>
      <c r="BY143" s="359"/>
      <c r="BZ143" s="369">
        <v>61</v>
      </c>
      <c r="CA143" s="375"/>
      <c r="CB143" s="376"/>
      <c r="CD143" s="360"/>
      <c r="CE143" s="360"/>
      <c r="CF143" s="360"/>
      <c r="CG143" s="360"/>
      <c r="CH143" s="360"/>
      <c r="CI143" s="360"/>
      <c r="CJ143" s="360"/>
      <c r="CK143" s="360"/>
      <c r="CL143" s="360"/>
      <c r="CM143" s="360"/>
      <c r="CN143" s="360"/>
      <c r="CO143" s="360"/>
      <c r="CP143" s="360"/>
      <c r="CQ143" s="361"/>
    </row>
    <row r="144" spans="1:95">
      <c r="A144" s="359"/>
      <c r="B144" s="369">
        <v>62</v>
      </c>
      <c r="C144" s="375"/>
      <c r="D144" s="376"/>
      <c r="F144" s="360"/>
      <c r="G144" s="360"/>
      <c r="H144" s="360"/>
      <c r="I144" s="360"/>
      <c r="J144" s="360"/>
      <c r="K144" s="360"/>
      <c r="L144" s="360"/>
      <c r="M144" s="360"/>
      <c r="N144" s="360"/>
      <c r="O144" s="360"/>
      <c r="P144" s="360"/>
      <c r="Q144" s="360"/>
      <c r="R144" s="360"/>
      <c r="S144" s="361"/>
      <c r="T144" s="359"/>
      <c r="U144" s="369">
        <v>62</v>
      </c>
      <c r="V144" s="375"/>
      <c r="W144" s="376"/>
      <c r="Y144" s="360"/>
      <c r="Z144" s="360"/>
      <c r="AA144" s="360"/>
      <c r="AB144" s="360"/>
      <c r="AC144" s="360"/>
      <c r="AD144" s="360"/>
      <c r="AE144" s="360"/>
      <c r="AF144" s="360"/>
      <c r="AG144" s="360"/>
      <c r="AH144" s="360"/>
      <c r="AI144" s="360"/>
      <c r="AJ144" s="360"/>
      <c r="AK144" s="360"/>
      <c r="AL144" s="361"/>
      <c r="AM144" s="359"/>
      <c r="AN144" s="369">
        <v>62</v>
      </c>
      <c r="AO144" s="375"/>
      <c r="AP144" s="376"/>
      <c r="AR144" s="360"/>
      <c r="AS144" s="360"/>
      <c r="AT144" s="360"/>
      <c r="AU144" s="360"/>
      <c r="AV144" s="360"/>
      <c r="AW144" s="360"/>
      <c r="AX144" s="360"/>
      <c r="AY144" s="360"/>
      <c r="AZ144" s="360"/>
      <c r="BA144" s="360"/>
      <c r="BB144" s="360"/>
      <c r="BC144" s="360"/>
      <c r="BD144" s="360"/>
      <c r="BE144" s="361"/>
      <c r="BF144" s="359"/>
      <c r="BG144" s="369">
        <v>62</v>
      </c>
      <c r="BH144" s="375"/>
      <c r="BI144" s="376"/>
      <c r="BK144" s="360"/>
      <c r="BL144" s="360"/>
      <c r="BM144" s="360"/>
      <c r="BN144" s="360"/>
      <c r="BO144" s="360"/>
      <c r="BP144" s="360"/>
      <c r="BQ144" s="360"/>
      <c r="BR144" s="360"/>
      <c r="BS144" s="360"/>
      <c r="BT144" s="360"/>
      <c r="BU144" s="360"/>
      <c r="BV144" s="360"/>
      <c r="BW144" s="360"/>
      <c r="BX144" s="361"/>
      <c r="BY144" s="359"/>
      <c r="BZ144" s="369">
        <v>62</v>
      </c>
      <c r="CA144" s="375"/>
      <c r="CB144" s="376"/>
      <c r="CD144" s="360"/>
      <c r="CE144" s="360"/>
      <c r="CF144" s="360"/>
      <c r="CG144" s="360"/>
      <c r="CH144" s="360"/>
      <c r="CI144" s="360"/>
      <c r="CJ144" s="360"/>
      <c r="CK144" s="360"/>
      <c r="CL144" s="360"/>
      <c r="CM144" s="360"/>
      <c r="CN144" s="360"/>
      <c r="CO144" s="360"/>
      <c r="CP144" s="360"/>
      <c r="CQ144" s="361"/>
    </row>
    <row r="145" spans="1:95">
      <c r="A145" s="359"/>
      <c r="B145" s="369">
        <v>63</v>
      </c>
      <c r="C145" s="375"/>
      <c r="D145" s="376"/>
      <c r="F145" s="360"/>
      <c r="G145" s="360"/>
      <c r="H145" s="360"/>
      <c r="I145" s="360"/>
      <c r="J145" s="360"/>
      <c r="K145" s="360"/>
      <c r="L145" s="360"/>
      <c r="M145" s="360"/>
      <c r="N145" s="360"/>
      <c r="O145" s="360"/>
      <c r="P145" s="360"/>
      <c r="Q145" s="360"/>
      <c r="R145" s="360"/>
      <c r="S145" s="361"/>
      <c r="T145" s="359"/>
      <c r="U145" s="369">
        <v>63</v>
      </c>
      <c r="V145" s="375"/>
      <c r="W145" s="376"/>
      <c r="Y145" s="360"/>
      <c r="Z145" s="360"/>
      <c r="AA145" s="360"/>
      <c r="AB145" s="360"/>
      <c r="AC145" s="360"/>
      <c r="AD145" s="360"/>
      <c r="AE145" s="360"/>
      <c r="AF145" s="360"/>
      <c r="AG145" s="360"/>
      <c r="AH145" s="360"/>
      <c r="AI145" s="360"/>
      <c r="AJ145" s="360"/>
      <c r="AK145" s="360"/>
      <c r="AL145" s="361"/>
      <c r="AM145" s="359"/>
      <c r="AN145" s="369">
        <v>63</v>
      </c>
      <c r="AO145" s="375"/>
      <c r="AP145" s="376"/>
      <c r="AR145" s="360"/>
      <c r="AS145" s="360"/>
      <c r="AT145" s="360"/>
      <c r="AU145" s="360"/>
      <c r="AV145" s="360"/>
      <c r="AW145" s="360"/>
      <c r="AX145" s="360"/>
      <c r="AY145" s="360"/>
      <c r="AZ145" s="360"/>
      <c r="BA145" s="360"/>
      <c r="BB145" s="360"/>
      <c r="BC145" s="360"/>
      <c r="BD145" s="360"/>
      <c r="BE145" s="361"/>
      <c r="BF145" s="359"/>
      <c r="BG145" s="369">
        <v>63</v>
      </c>
      <c r="BH145" s="375"/>
      <c r="BI145" s="376"/>
      <c r="BK145" s="360"/>
      <c r="BL145" s="360"/>
      <c r="BM145" s="360"/>
      <c r="BN145" s="360"/>
      <c r="BO145" s="360"/>
      <c r="BP145" s="360"/>
      <c r="BQ145" s="360"/>
      <c r="BR145" s="360"/>
      <c r="BS145" s="360"/>
      <c r="BT145" s="360"/>
      <c r="BU145" s="360"/>
      <c r="BV145" s="360"/>
      <c r="BW145" s="360"/>
      <c r="BX145" s="361"/>
      <c r="BY145" s="359"/>
      <c r="BZ145" s="369">
        <v>63</v>
      </c>
      <c r="CA145" s="375"/>
      <c r="CB145" s="376"/>
      <c r="CD145" s="360"/>
      <c r="CE145" s="360"/>
      <c r="CF145" s="360"/>
      <c r="CG145" s="360"/>
      <c r="CH145" s="360"/>
      <c r="CI145" s="360"/>
      <c r="CJ145" s="360"/>
      <c r="CK145" s="360"/>
      <c r="CL145" s="360"/>
      <c r="CM145" s="360"/>
      <c r="CN145" s="360"/>
      <c r="CO145" s="360"/>
      <c r="CP145" s="360"/>
      <c r="CQ145" s="361"/>
    </row>
    <row r="146" spans="1:95">
      <c r="A146" s="359"/>
      <c r="B146" s="369">
        <v>64</v>
      </c>
      <c r="C146" s="375"/>
      <c r="D146" s="376"/>
      <c r="F146" s="360"/>
      <c r="G146" s="360"/>
      <c r="H146" s="360"/>
      <c r="I146" s="360"/>
      <c r="J146" s="360"/>
      <c r="K146" s="360"/>
      <c r="L146" s="360"/>
      <c r="M146" s="360"/>
      <c r="N146" s="360"/>
      <c r="O146" s="360"/>
      <c r="P146" s="360"/>
      <c r="Q146" s="360"/>
      <c r="R146" s="360"/>
      <c r="S146" s="361"/>
      <c r="T146" s="359"/>
      <c r="U146" s="369">
        <v>64</v>
      </c>
      <c r="V146" s="375"/>
      <c r="W146" s="376"/>
      <c r="Y146" s="360"/>
      <c r="Z146" s="360"/>
      <c r="AA146" s="360"/>
      <c r="AB146" s="360"/>
      <c r="AC146" s="360"/>
      <c r="AD146" s="360"/>
      <c r="AE146" s="360"/>
      <c r="AF146" s="360"/>
      <c r="AG146" s="360"/>
      <c r="AH146" s="360"/>
      <c r="AI146" s="360"/>
      <c r="AJ146" s="360"/>
      <c r="AK146" s="360"/>
      <c r="AL146" s="361"/>
      <c r="AM146" s="359"/>
      <c r="AN146" s="369">
        <v>64</v>
      </c>
      <c r="AO146" s="375"/>
      <c r="AP146" s="376"/>
      <c r="AR146" s="360"/>
      <c r="AS146" s="360"/>
      <c r="AT146" s="360"/>
      <c r="AU146" s="360"/>
      <c r="AV146" s="360"/>
      <c r="AW146" s="360"/>
      <c r="AX146" s="360"/>
      <c r="AY146" s="360"/>
      <c r="AZ146" s="360"/>
      <c r="BA146" s="360"/>
      <c r="BB146" s="360"/>
      <c r="BC146" s="360"/>
      <c r="BD146" s="360"/>
      <c r="BE146" s="361"/>
      <c r="BF146" s="359"/>
      <c r="BG146" s="369">
        <v>64</v>
      </c>
      <c r="BH146" s="375"/>
      <c r="BI146" s="376"/>
      <c r="BK146" s="360"/>
      <c r="BL146" s="360"/>
      <c r="BM146" s="360"/>
      <c r="BN146" s="360"/>
      <c r="BO146" s="360"/>
      <c r="BP146" s="360"/>
      <c r="BQ146" s="360"/>
      <c r="BR146" s="360"/>
      <c r="BS146" s="360"/>
      <c r="BT146" s="360"/>
      <c r="BU146" s="360"/>
      <c r="BV146" s="360"/>
      <c r="BW146" s="360"/>
      <c r="BX146" s="361"/>
      <c r="BY146" s="359"/>
      <c r="BZ146" s="369">
        <v>64</v>
      </c>
      <c r="CA146" s="375"/>
      <c r="CB146" s="376"/>
      <c r="CD146" s="360"/>
      <c r="CE146" s="360"/>
      <c r="CF146" s="360"/>
      <c r="CG146" s="360"/>
      <c r="CH146" s="360"/>
      <c r="CI146" s="360"/>
      <c r="CJ146" s="360"/>
      <c r="CK146" s="360"/>
      <c r="CL146" s="360"/>
      <c r="CM146" s="360"/>
      <c r="CN146" s="360"/>
      <c r="CO146" s="360"/>
      <c r="CP146" s="360"/>
      <c r="CQ146" s="361"/>
    </row>
    <row r="147" spans="1:95">
      <c r="A147" s="359"/>
      <c r="B147" s="369">
        <v>65</v>
      </c>
      <c r="C147" s="375"/>
      <c r="D147" s="376"/>
      <c r="F147" s="360"/>
      <c r="G147" s="360"/>
      <c r="H147" s="360"/>
      <c r="I147" s="360"/>
      <c r="J147" s="360"/>
      <c r="K147" s="360"/>
      <c r="L147" s="360"/>
      <c r="M147" s="360"/>
      <c r="N147" s="360"/>
      <c r="O147" s="360"/>
      <c r="P147" s="360"/>
      <c r="Q147" s="360"/>
      <c r="R147" s="360"/>
      <c r="S147" s="361"/>
      <c r="T147" s="359"/>
      <c r="U147" s="369">
        <v>65</v>
      </c>
      <c r="V147" s="375"/>
      <c r="W147" s="376"/>
      <c r="Y147" s="360"/>
      <c r="Z147" s="360"/>
      <c r="AA147" s="360"/>
      <c r="AB147" s="360"/>
      <c r="AC147" s="360"/>
      <c r="AD147" s="360"/>
      <c r="AE147" s="360"/>
      <c r="AF147" s="360"/>
      <c r="AG147" s="360"/>
      <c r="AH147" s="360"/>
      <c r="AI147" s="360"/>
      <c r="AJ147" s="360"/>
      <c r="AK147" s="360"/>
      <c r="AL147" s="361"/>
      <c r="AM147" s="359"/>
      <c r="AN147" s="369">
        <v>65</v>
      </c>
      <c r="AO147" s="375"/>
      <c r="AP147" s="376"/>
      <c r="AR147" s="360"/>
      <c r="AS147" s="360"/>
      <c r="AT147" s="360"/>
      <c r="AU147" s="360"/>
      <c r="AV147" s="360"/>
      <c r="AW147" s="360"/>
      <c r="AX147" s="360"/>
      <c r="AY147" s="360"/>
      <c r="AZ147" s="360"/>
      <c r="BA147" s="360"/>
      <c r="BB147" s="360"/>
      <c r="BC147" s="360"/>
      <c r="BD147" s="360"/>
      <c r="BE147" s="361"/>
      <c r="BF147" s="359"/>
      <c r="BG147" s="369">
        <v>65</v>
      </c>
      <c r="BH147" s="375"/>
      <c r="BI147" s="376"/>
      <c r="BK147" s="360"/>
      <c r="BL147" s="360"/>
      <c r="BM147" s="360"/>
      <c r="BN147" s="360"/>
      <c r="BO147" s="360"/>
      <c r="BP147" s="360"/>
      <c r="BQ147" s="360"/>
      <c r="BR147" s="360"/>
      <c r="BS147" s="360"/>
      <c r="BT147" s="360"/>
      <c r="BU147" s="360"/>
      <c r="BV147" s="360"/>
      <c r="BW147" s="360"/>
      <c r="BX147" s="361"/>
      <c r="BY147" s="359"/>
      <c r="BZ147" s="369">
        <v>65</v>
      </c>
      <c r="CA147" s="375"/>
      <c r="CB147" s="376"/>
      <c r="CD147" s="360"/>
      <c r="CE147" s="360"/>
      <c r="CF147" s="360"/>
      <c r="CG147" s="360"/>
      <c r="CH147" s="360"/>
      <c r="CI147" s="360"/>
      <c r="CJ147" s="360"/>
      <c r="CK147" s="360"/>
      <c r="CL147" s="360"/>
      <c r="CM147" s="360"/>
      <c r="CN147" s="360"/>
      <c r="CO147" s="360"/>
      <c r="CP147" s="360"/>
      <c r="CQ147" s="361"/>
    </row>
    <row r="148" spans="1:95">
      <c r="A148" s="359"/>
      <c r="B148" s="369">
        <v>66</v>
      </c>
      <c r="C148" s="375"/>
      <c r="D148" s="376"/>
      <c r="F148" s="360"/>
      <c r="G148" s="360"/>
      <c r="H148" s="360"/>
      <c r="I148" s="360"/>
      <c r="J148" s="360"/>
      <c r="K148" s="360"/>
      <c r="L148" s="360"/>
      <c r="M148" s="360"/>
      <c r="N148" s="360"/>
      <c r="O148" s="360"/>
      <c r="P148" s="360"/>
      <c r="Q148" s="360"/>
      <c r="R148" s="360"/>
      <c r="S148" s="361"/>
      <c r="T148" s="359"/>
      <c r="U148" s="369">
        <v>66</v>
      </c>
      <c r="V148" s="375"/>
      <c r="W148" s="376"/>
      <c r="Y148" s="360"/>
      <c r="Z148" s="360"/>
      <c r="AA148" s="360"/>
      <c r="AB148" s="360"/>
      <c r="AC148" s="360"/>
      <c r="AD148" s="360"/>
      <c r="AE148" s="360"/>
      <c r="AF148" s="360"/>
      <c r="AG148" s="360"/>
      <c r="AH148" s="360"/>
      <c r="AI148" s="360"/>
      <c r="AJ148" s="360"/>
      <c r="AK148" s="360"/>
      <c r="AL148" s="361"/>
      <c r="AM148" s="359"/>
      <c r="AN148" s="369">
        <v>66</v>
      </c>
      <c r="AO148" s="375"/>
      <c r="AP148" s="376"/>
      <c r="AR148" s="360"/>
      <c r="AS148" s="360"/>
      <c r="AT148" s="360"/>
      <c r="AU148" s="360"/>
      <c r="AV148" s="360"/>
      <c r="AW148" s="360"/>
      <c r="AX148" s="360"/>
      <c r="AY148" s="360"/>
      <c r="AZ148" s="360"/>
      <c r="BA148" s="360"/>
      <c r="BB148" s="360"/>
      <c r="BC148" s="360"/>
      <c r="BD148" s="360"/>
      <c r="BE148" s="361"/>
      <c r="BF148" s="359"/>
      <c r="BG148" s="369">
        <v>66</v>
      </c>
      <c r="BH148" s="375"/>
      <c r="BI148" s="376"/>
      <c r="BK148" s="360"/>
      <c r="BL148" s="360"/>
      <c r="BM148" s="360"/>
      <c r="BN148" s="360"/>
      <c r="BO148" s="360"/>
      <c r="BP148" s="360"/>
      <c r="BQ148" s="360"/>
      <c r="BR148" s="360"/>
      <c r="BS148" s="360"/>
      <c r="BT148" s="360"/>
      <c r="BU148" s="360"/>
      <c r="BV148" s="360"/>
      <c r="BW148" s="360"/>
      <c r="BX148" s="361"/>
      <c r="BY148" s="359"/>
      <c r="BZ148" s="369">
        <v>66</v>
      </c>
      <c r="CA148" s="375"/>
      <c r="CB148" s="376"/>
      <c r="CD148" s="360"/>
      <c r="CE148" s="360"/>
      <c r="CF148" s="360"/>
      <c r="CG148" s="360"/>
      <c r="CH148" s="360"/>
      <c r="CI148" s="360"/>
      <c r="CJ148" s="360"/>
      <c r="CK148" s="360"/>
      <c r="CL148" s="360"/>
      <c r="CM148" s="360"/>
      <c r="CN148" s="360"/>
      <c r="CO148" s="360"/>
      <c r="CP148" s="360"/>
      <c r="CQ148" s="361"/>
    </row>
    <row r="149" spans="1:95">
      <c r="A149" s="359"/>
      <c r="B149" s="369">
        <v>67</v>
      </c>
      <c r="C149" s="375"/>
      <c r="D149" s="376"/>
      <c r="F149" s="360"/>
      <c r="G149" s="360"/>
      <c r="H149" s="360"/>
      <c r="I149" s="360"/>
      <c r="J149" s="360"/>
      <c r="K149" s="360"/>
      <c r="L149" s="360"/>
      <c r="M149" s="360"/>
      <c r="N149" s="360"/>
      <c r="O149" s="360"/>
      <c r="P149" s="360"/>
      <c r="Q149" s="360"/>
      <c r="R149" s="360"/>
      <c r="S149" s="361"/>
      <c r="T149" s="359"/>
      <c r="U149" s="369">
        <v>67</v>
      </c>
      <c r="V149" s="375"/>
      <c r="W149" s="376"/>
      <c r="Y149" s="360"/>
      <c r="Z149" s="360"/>
      <c r="AA149" s="360"/>
      <c r="AB149" s="360"/>
      <c r="AC149" s="360"/>
      <c r="AD149" s="360"/>
      <c r="AE149" s="360"/>
      <c r="AF149" s="360"/>
      <c r="AG149" s="360"/>
      <c r="AH149" s="360"/>
      <c r="AI149" s="360"/>
      <c r="AJ149" s="360"/>
      <c r="AK149" s="360"/>
      <c r="AL149" s="361"/>
      <c r="AM149" s="359"/>
      <c r="AN149" s="369">
        <v>67</v>
      </c>
      <c r="AO149" s="375"/>
      <c r="AP149" s="376"/>
      <c r="AR149" s="360"/>
      <c r="AS149" s="360"/>
      <c r="AT149" s="360"/>
      <c r="AU149" s="360"/>
      <c r="AV149" s="360"/>
      <c r="AW149" s="360"/>
      <c r="AX149" s="360"/>
      <c r="AY149" s="360"/>
      <c r="AZ149" s="360"/>
      <c r="BA149" s="360"/>
      <c r="BB149" s="360"/>
      <c r="BC149" s="360"/>
      <c r="BD149" s="360"/>
      <c r="BE149" s="361"/>
      <c r="BF149" s="359"/>
      <c r="BG149" s="369">
        <v>67</v>
      </c>
      <c r="BH149" s="375"/>
      <c r="BI149" s="376"/>
      <c r="BK149" s="360"/>
      <c r="BL149" s="360"/>
      <c r="BM149" s="360"/>
      <c r="BN149" s="360"/>
      <c r="BO149" s="360"/>
      <c r="BP149" s="360"/>
      <c r="BQ149" s="360"/>
      <c r="BR149" s="360"/>
      <c r="BS149" s="360"/>
      <c r="BT149" s="360"/>
      <c r="BU149" s="360"/>
      <c r="BV149" s="360"/>
      <c r="BW149" s="360"/>
      <c r="BX149" s="361"/>
      <c r="BY149" s="359"/>
      <c r="BZ149" s="369">
        <v>67</v>
      </c>
      <c r="CA149" s="375"/>
      <c r="CB149" s="376"/>
      <c r="CD149" s="360"/>
      <c r="CE149" s="360"/>
      <c r="CF149" s="360"/>
      <c r="CG149" s="360"/>
      <c r="CH149" s="360"/>
      <c r="CI149" s="360"/>
      <c r="CJ149" s="360"/>
      <c r="CK149" s="360"/>
      <c r="CL149" s="360"/>
      <c r="CM149" s="360"/>
      <c r="CN149" s="360"/>
      <c r="CO149" s="360"/>
      <c r="CP149" s="360"/>
      <c r="CQ149" s="361"/>
    </row>
    <row r="150" spans="1:95">
      <c r="A150" s="359"/>
      <c r="B150" s="369">
        <v>68</v>
      </c>
      <c r="C150" s="375"/>
      <c r="D150" s="376"/>
      <c r="F150" s="360"/>
      <c r="G150" s="360"/>
      <c r="H150" s="360"/>
      <c r="I150" s="360"/>
      <c r="J150" s="360"/>
      <c r="K150" s="360"/>
      <c r="L150" s="360"/>
      <c r="M150" s="360"/>
      <c r="N150" s="360"/>
      <c r="O150" s="360"/>
      <c r="P150" s="360"/>
      <c r="Q150" s="360"/>
      <c r="R150" s="360"/>
      <c r="S150" s="361"/>
      <c r="T150" s="359"/>
      <c r="U150" s="369">
        <v>68</v>
      </c>
      <c r="V150" s="375"/>
      <c r="W150" s="376"/>
      <c r="Y150" s="360"/>
      <c r="Z150" s="360"/>
      <c r="AA150" s="360"/>
      <c r="AB150" s="360"/>
      <c r="AC150" s="360"/>
      <c r="AD150" s="360"/>
      <c r="AE150" s="360"/>
      <c r="AF150" s="360"/>
      <c r="AG150" s="360"/>
      <c r="AH150" s="360"/>
      <c r="AI150" s="360"/>
      <c r="AJ150" s="360"/>
      <c r="AK150" s="360"/>
      <c r="AL150" s="361"/>
      <c r="AM150" s="359"/>
      <c r="AN150" s="369">
        <v>68</v>
      </c>
      <c r="AO150" s="375"/>
      <c r="AP150" s="376"/>
      <c r="AR150" s="360"/>
      <c r="AS150" s="360"/>
      <c r="AT150" s="360"/>
      <c r="AU150" s="360"/>
      <c r="AV150" s="360"/>
      <c r="AW150" s="360"/>
      <c r="AX150" s="360"/>
      <c r="AY150" s="360"/>
      <c r="AZ150" s="360"/>
      <c r="BA150" s="360"/>
      <c r="BB150" s="360"/>
      <c r="BC150" s="360"/>
      <c r="BD150" s="360"/>
      <c r="BE150" s="361"/>
      <c r="BF150" s="359"/>
      <c r="BG150" s="369">
        <v>68</v>
      </c>
      <c r="BH150" s="375"/>
      <c r="BI150" s="376"/>
      <c r="BK150" s="360"/>
      <c r="BL150" s="360"/>
      <c r="BM150" s="360"/>
      <c r="BN150" s="360"/>
      <c r="BO150" s="360"/>
      <c r="BP150" s="360"/>
      <c r="BQ150" s="360"/>
      <c r="BR150" s="360"/>
      <c r="BS150" s="360"/>
      <c r="BT150" s="360"/>
      <c r="BU150" s="360"/>
      <c r="BV150" s="360"/>
      <c r="BW150" s="360"/>
      <c r="BX150" s="361"/>
      <c r="BY150" s="359"/>
      <c r="BZ150" s="369">
        <v>68</v>
      </c>
      <c r="CA150" s="375"/>
      <c r="CB150" s="376"/>
      <c r="CD150" s="360"/>
      <c r="CE150" s="360"/>
      <c r="CF150" s="360"/>
      <c r="CG150" s="360"/>
      <c r="CH150" s="360"/>
      <c r="CI150" s="360"/>
      <c r="CJ150" s="360"/>
      <c r="CK150" s="360"/>
      <c r="CL150" s="360"/>
      <c r="CM150" s="360"/>
      <c r="CN150" s="360"/>
      <c r="CO150" s="360"/>
      <c r="CP150" s="360"/>
      <c r="CQ150" s="361"/>
    </row>
    <row r="151" spans="1:95">
      <c r="A151" s="359"/>
      <c r="B151" s="369">
        <v>69</v>
      </c>
      <c r="C151" s="375"/>
      <c r="D151" s="376"/>
      <c r="F151" s="360"/>
      <c r="G151" s="360"/>
      <c r="H151" s="360"/>
      <c r="I151" s="360"/>
      <c r="J151" s="360"/>
      <c r="K151" s="360"/>
      <c r="L151" s="360"/>
      <c r="M151" s="360"/>
      <c r="N151" s="360"/>
      <c r="O151" s="360"/>
      <c r="P151" s="360"/>
      <c r="Q151" s="360"/>
      <c r="R151" s="360"/>
      <c r="S151" s="361"/>
      <c r="T151" s="359"/>
      <c r="U151" s="369">
        <v>69</v>
      </c>
      <c r="V151" s="375"/>
      <c r="W151" s="376"/>
      <c r="Y151" s="360"/>
      <c r="Z151" s="360"/>
      <c r="AA151" s="360"/>
      <c r="AB151" s="360"/>
      <c r="AC151" s="360"/>
      <c r="AD151" s="360"/>
      <c r="AE151" s="360"/>
      <c r="AF151" s="360"/>
      <c r="AG151" s="360"/>
      <c r="AH151" s="360"/>
      <c r="AI151" s="360"/>
      <c r="AJ151" s="360"/>
      <c r="AK151" s="360"/>
      <c r="AL151" s="361"/>
      <c r="AM151" s="359"/>
      <c r="AN151" s="369">
        <v>69</v>
      </c>
      <c r="AO151" s="375"/>
      <c r="AP151" s="376"/>
      <c r="AR151" s="360"/>
      <c r="AS151" s="360"/>
      <c r="AT151" s="360"/>
      <c r="AU151" s="360"/>
      <c r="AV151" s="360"/>
      <c r="AW151" s="360"/>
      <c r="AX151" s="360"/>
      <c r="AY151" s="360"/>
      <c r="AZ151" s="360"/>
      <c r="BA151" s="360"/>
      <c r="BB151" s="360"/>
      <c r="BC151" s="360"/>
      <c r="BD151" s="360"/>
      <c r="BE151" s="361"/>
      <c r="BF151" s="359"/>
      <c r="BG151" s="369">
        <v>69</v>
      </c>
      <c r="BH151" s="375"/>
      <c r="BI151" s="376"/>
      <c r="BK151" s="360"/>
      <c r="BL151" s="360"/>
      <c r="BM151" s="360"/>
      <c r="BN151" s="360"/>
      <c r="BO151" s="360"/>
      <c r="BP151" s="360"/>
      <c r="BQ151" s="360"/>
      <c r="BR151" s="360"/>
      <c r="BS151" s="360"/>
      <c r="BT151" s="360"/>
      <c r="BU151" s="360"/>
      <c r="BV151" s="360"/>
      <c r="BW151" s="360"/>
      <c r="BX151" s="361"/>
      <c r="BY151" s="359"/>
      <c r="BZ151" s="369">
        <v>69</v>
      </c>
      <c r="CA151" s="375"/>
      <c r="CB151" s="376"/>
      <c r="CD151" s="360"/>
      <c r="CE151" s="360"/>
      <c r="CF151" s="360"/>
      <c r="CG151" s="360"/>
      <c r="CH151" s="360"/>
      <c r="CI151" s="360"/>
      <c r="CJ151" s="360"/>
      <c r="CK151" s="360"/>
      <c r="CL151" s="360"/>
      <c r="CM151" s="360"/>
      <c r="CN151" s="360"/>
      <c r="CO151" s="360"/>
      <c r="CP151" s="360"/>
      <c r="CQ151" s="361"/>
    </row>
    <row r="152" spans="1:95">
      <c r="A152" s="359"/>
      <c r="B152" s="369">
        <v>70</v>
      </c>
      <c r="C152" s="375"/>
      <c r="D152" s="376"/>
      <c r="F152" s="360"/>
      <c r="G152" s="360"/>
      <c r="H152" s="360"/>
      <c r="I152" s="360"/>
      <c r="J152" s="360"/>
      <c r="K152" s="360"/>
      <c r="L152" s="360"/>
      <c r="M152" s="360"/>
      <c r="N152" s="360"/>
      <c r="O152" s="360"/>
      <c r="P152" s="360"/>
      <c r="Q152" s="360"/>
      <c r="R152" s="360"/>
      <c r="S152" s="361"/>
      <c r="T152" s="359"/>
      <c r="U152" s="369">
        <v>70</v>
      </c>
      <c r="V152" s="375"/>
      <c r="W152" s="376"/>
      <c r="Y152" s="360"/>
      <c r="Z152" s="360"/>
      <c r="AA152" s="360"/>
      <c r="AB152" s="360"/>
      <c r="AC152" s="360"/>
      <c r="AD152" s="360"/>
      <c r="AE152" s="360"/>
      <c r="AF152" s="360"/>
      <c r="AG152" s="360"/>
      <c r="AH152" s="360"/>
      <c r="AI152" s="360"/>
      <c r="AJ152" s="360"/>
      <c r="AK152" s="360"/>
      <c r="AL152" s="361"/>
      <c r="AM152" s="359"/>
      <c r="AN152" s="369">
        <v>70</v>
      </c>
      <c r="AO152" s="375"/>
      <c r="AP152" s="376"/>
      <c r="AR152" s="360"/>
      <c r="AS152" s="360"/>
      <c r="AT152" s="360"/>
      <c r="AU152" s="360"/>
      <c r="AV152" s="360"/>
      <c r="AW152" s="360"/>
      <c r="AX152" s="360"/>
      <c r="AY152" s="360"/>
      <c r="AZ152" s="360"/>
      <c r="BA152" s="360"/>
      <c r="BB152" s="360"/>
      <c r="BC152" s="360"/>
      <c r="BD152" s="360"/>
      <c r="BE152" s="361"/>
      <c r="BF152" s="359"/>
      <c r="BG152" s="369">
        <v>70</v>
      </c>
      <c r="BH152" s="375"/>
      <c r="BI152" s="376"/>
      <c r="BK152" s="360"/>
      <c r="BL152" s="360"/>
      <c r="BM152" s="360"/>
      <c r="BN152" s="360"/>
      <c r="BO152" s="360"/>
      <c r="BP152" s="360"/>
      <c r="BQ152" s="360"/>
      <c r="BR152" s="360"/>
      <c r="BS152" s="360"/>
      <c r="BT152" s="360"/>
      <c r="BU152" s="360"/>
      <c r="BV152" s="360"/>
      <c r="BW152" s="360"/>
      <c r="BX152" s="361"/>
      <c r="BY152" s="359"/>
      <c r="BZ152" s="369">
        <v>70</v>
      </c>
      <c r="CA152" s="375"/>
      <c r="CB152" s="376"/>
      <c r="CD152" s="360"/>
      <c r="CE152" s="360"/>
      <c r="CF152" s="360"/>
      <c r="CG152" s="360"/>
      <c r="CH152" s="360"/>
      <c r="CI152" s="360"/>
      <c r="CJ152" s="360"/>
      <c r="CK152" s="360"/>
      <c r="CL152" s="360"/>
      <c r="CM152" s="360"/>
      <c r="CN152" s="360"/>
      <c r="CO152" s="360"/>
      <c r="CP152" s="360"/>
      <c r="CQ152" s="361"/>
    </row>
    <row r="153" spans="1:95">
      <c r="A153" s="359"/>
      <c r="B153" s="369">
        <v>71</v>
      </c>
      <c r="C153" s="375"/>
      <c r="D153" s="376"/>
      <c r="F153" s="360"/>
      <c r="G153" s="360"/>
      <c r="H153" s="360"/>
      <c r="I153" s="360"/>
      <c r="J153" s="360"/>
      <c r="K153" s="360"/>
      <c r="L153" s="360"/>
      <c r="M153" s="360"/>
      <c r="N153" s="360"/>
      <c r="O153" s="360"/>
      <c r="P153" s="360"/>
      <c r="Q153" s="360"/>
      <c r="R153" s="360"/>
      <c r="S153" s="361"/>
      <c r="T153" s="359"/>
      <c r="U153" s="369">
        <v>71</v>
      </c>
      <c r="V153" s="375"/>
      <c r="W153" s="376"/>
      <c r="Y153" s="360"/>
      <c r="Z153" s="360"/>
      <c r="AA153" s="360"/>
      <c r="AB153" s="360"/>
      <c r="AC153" s="360"/>
      <c r="AD153" s="360"/>
      <c r="AE153" s="360"/>
      <c r="AF153" s="360"/>
      <c r="AG153" s="360"/>
      <c r="AH153" s="360"/>
      <c r="AI153" s="360"/>
      <c r="AJ153" s="360"/>
      <c r="AK153" s="360"/>
      <c r="AL153" s="361"/>
      <c r="AM153" s="359"/>
      <c r="AN153" s="369">
        <v>71</v>
      </c>
      <c r="AO153" s="375"/>
      <c r="AP153" s="376"/>
      <c r="AR153" s="360"/>
      <c r="AS153" s="360"/>
      <c r="AT153" s="360"/>
      <c r="AU153" s="360"/>
      <c r="AV153" s="360"/>
      <c r="AW153" s="360"/>
      <c r="AX153" s="360"/>
      <c r="AY153" s="360"/>
      <c r="AZ153" s="360"/>
      <c r="BA153" s="360"/>
      <c r="BB153" s="360"/>
      <c r="BC153" s="360"/>
      <c r="BD153" s="360"/>
      <c r="BE153" s="361"/>
      <c r="BF153" s="359"/>
      <c r="BG153" s="369">
        <v>71</v>
      </c>
      <c r="BH153" s="375"/>
      <c r="BI153" s="376"/>
      <c r="BK153" s="360"/>
      <c r="BL153" s="360"/>
      <c r="BM153" s="360"/>
      <c r="BN153" s="360"/>
      <c r="BO153" s="360"/>
      <c r="BP153" s="360"/>
      <c r="BQ153" s="360"/>
      <c r="BR153" s="360"/>
      <c r="BS153" s="360"/>
      <c r="BT153" s="360"/>
      <c r="BU153" s="360"/>
      <c r="BV153" s="360"/>
      <c r="BW153" s="360"/>
      <c r="BX153" s="361"/>
      <c r="BY153" s="359"/>
      <c r="BZ153" s="369">
        <v>71</v>
      </c>
      <c r="CA153" s="375"/>
      <c r="CB153" s="376"/>
      <c r="CD153" s="360"/>
      <c r="CE153" s="360"/>
      <c r="CF153" s="360"/>
      <c r="CG153" s="360"/>
      <c r="CH153" s="360"/>
      <c r="CI153" s="360"/>
      <c r="CJ153" s="360"/>
      <c r="CK153" s="360"/>
      <c r="CL153" s="360"/>
      <c r="CM153" s="360"/>
      <c r="CN153" s="360"/>
      <c r="CO153" s="360"/>
      <c r="CP153" s="360"/>
      <c r="CQ153" s="361"/>
    </row>
    <row r="154" spans="1:95">
      <c r="A154" s="359"/>
      <c r="B154" s="369">
        <v>72</v>
      </c>
      <c r="C154" s="375"/>
      <c r="D154" s="376"/>
      <c r="F154" s="360"/>
      <c r="G154" s="360"/>
      <c r="H154" s="360"/>
      <c r="I154" s="360"/>
      <c r="J154" s="360"/>
      <c r="K154" s="360"/>
      <c r="L154" s="360"/>
      <c r="M154" s="360"/>
      <c r="N154" s="360"/>
      <c r="O154" s="360"/>
      <c r="P154" s="360"/>
      <c r="Q154" s="360"/>
      <c r="R154" s="360"/>
      <c r="S154" s="361"/>
      <c r="T154" s="359"/>
      <c r="U154" s="369">
        <v>72</v>
      </c>
      <c r="V154" s="375"/>
      <c r="W154" s="376"/>
      <c r="Y154" s="360"/>
      <c r="Z154" s="360"/>
      <c r="AA154" s="360"/>
      <c r="AB154" s="360"/>
      <c r="AC154" s="360"/>
      <c r="AD154" s="360"/>
      <c r="AE154" s="360"/>
      <c r="AF154" s="360"/>
      <c r="AG154" s="360"/>
      <c r="AH154" s="360"/>
      <c r="AI154" s="360"/>
      <c r="AJ154" s="360"/>
      <c r="AK154" s="360"/>
      <c r="AL154" s="361"/>
      <c r="AM154" s="359"/>
      <c r="AN154" s="369">
        <v>72</v>
      </c>
      <c r="AO154" s="375"/>
      <c r="AP154" s="376"/>
      <c r="AR154" s="360"/>
      <c r="AS154" s="360"/>
      <c r="AT154" s="360"/>
      <c r="AU154" s="360"/>
      <c r="AV154" s="360"/>
      <c r="AW154" s="360"/>
      <c r="AX154" s="360"/>
      <c r="AY154" s="360"/>
      <c r="AZ154" s="360"/>
      <c r="BA154" s="360"/>
      <c r="BB154" s="360"/>
      <c r="BC154" s="360"/>
      <c r="BD154" s="360"/>
      <c r="BE154" s="361"/>
      <c r="BF154" s="359"/>
      <c r="BG154" s="369">
        <v>72</v>
      </c>
      <c r="BH154" s="375"/>
      <c r="BI154" s="376"/>
      <c r="BK154" s="360"/>
      <c r="BL154" s="360"/>
      <c r="BM154" s="360"/>
      <c r="BN154" s="360"/>
      <c r="BO154" s="360"/>
      <c r="BP154" s="360"/>
      <c r="BQ154" s="360"/>
      <c r="BR154" s="360"/>
      <c r="BS154" s="360"/>
      <c r="BT154" s="360"/>
      <c r="BU154" s="360"/>
      <c r="BV154" s="360"/>
      <c r="BW154" s="360"/>
      <c r="BX154" s="361"/>
      <c r="BY154" s="359"/>
      <c r="BZ154" s="369">
        <v>72</v>
      </c>
      <c r="CA154" s="375"/>
      <c r="CB154" s="376"/>
      <c r="CD154" s="360"/>
      <c r="CE154" s="360"/>
      <c r="CF154" s="360"/>
      <c r="CG154" s="360"/>
      <c r="CH154" s="360"/>
      <c r="CI154" s="360"/>
      <c r="CJ154" s="360"/>
      <c r="CK154" s="360"/>
      <c r="CL154" s="360"/>
      <c r="CM154" s="360"/>
      <c r="CN154" s="360"/>
      <c r="CO154" s="360"/>
      <c r="CP154" s="360"/>
      <c r="CQ154" s="361"/>
    </row>
    <row r="155" spans="1:95">
      <c r="A155" s="359"/>
      <c r="B155" s="369">
        <v>73</v>
      </c>
      <c r="C155" s="375"/>
      <c r="D155" s="376"/>
      <c r="F155" s="360"/>
      <c r="G155" s="360"/>
      <c r="H155" s="360"/>
      <c r="I155" s="360"/>
      <c r="J155" s="360"/>
      <c r="K155" s="360"/>
      <c r="L155" s="360"/>
      <c r="M155" s="360"/>
      <c r="N155" s="360"/>
      <c r="O155" s="360"/>
      <c r="P155" s="360"/>
      <c r="Q155" s="360"/>
      <c r="R155" s="360"/>
      <c r="S155" s="361"/>
      <c r="T155" s="359"/>
      <c r="U155" s="369">
        <v>73</v>
      </c>
      <c r="V155" s="375"/>
      <c r="W155" s="376"/>
      <c r="Y155" s="360"/>
      <c r="Z155" s="360"/>
      <c r="AA155" s="360"/>
      <c r="AB155" s="360"/>
      <c r="AC155" s="360"/>
      <c r="AD155" s="360"/>
      <c r="AE155" s="360"/>
      <c r="AF155" s="360"/>
      <c r="AG155" s="360"/>
      <c r="AH155" s="360"/>
      <c r="AI155" s="360"/>
      <c r="AJ155" s="360"/>
      <c r="AK155" s="360"/>
      <c r="AL155" s="361"/>
      <c r="AM155" s="359"/>
      <c r="AN155" s="369">
        <v>73</v>
      </c>
      <c r="AO155" s="375"/>
      <c r="AP155" s="376"/>
      <c r="AR155" s="360"/>
      <c r="AS155" s="360"/>
      <c r="AT155" s="360"/>
      <c r="AU155" s="360"/>
      <c r="AV155" s="360"/>
      <c r="AW155" s="360"/>
      <c r="AX155" s="360"/>
      <c r="AY155" s="360"/>
      <c r="AZ155" s="360"/>
      <c r="BA155" s="360"/>
      <c r="BB155" s="360"/>
      <c r="BC155" s="360"/>
      <c r="BD155" s="360"/>
      <c r="BE155" s="361"/>
      <c r="BF155" s="359"/>
      <c r="BG155" s="369">
        <v>73</v>
      </c>
      <c r="BH155" s="375"/>
      <c r="BI155" s="376"/>
      <c r="BK155" s="360"/>
      <c r="BL155" s="360"/>
      <c r="BM155" s="360"/>
      <c r="BN155" s="360"/>
      <c r="BO155" s="360"/>
      <c r="BP155" s="360"/>
      <c r="BQ155" s="360"/>
      <c r="BR155" s="360"/>
      <c r="BS155" s="360"/>
      <c r="BT155" s="360"/>
      <c r="BU155" s="360"/>
      <c r="BV155" s="360"/>
      <c r="BW155" s="360"/>
      <c r="BX155" s="361"/>
      <c r="BY155" s="359"/>
      <c r="BZ155" s="369">
        <v>73</v>
      </c>
      <c r="CA155" s="375"/>
      <c r="CB155" s="376"/>
      <c r="CD155" s="360"/>
      <c r="CE155" s="360"/>
      <c r="CF155" s="360"/>
      <c r="CG155" s="360"/>
      <c r="CH155" s="360"/>
      <c r="CI155" s="360"/>
      <c r="CJ155" s="360"/>
      <c r="CK155" s="360"/>
      <c r="CL155" s="360"/>
      <c r="CM155" s="360"/>
      <c r="CN155" s="360"/>
      <c r="CO155" s="360"/>
      <c r="CP155" s="360"/>
      <c r="CQ155" s="361"/>
    </row>
    <row r="156" spans="1:95">
      <c r="A156" s="359"/>
      <c r="B156" s="369">
        <v>74</v>
      </c>
      <c r="C156" s="375"/>
      <c r="D156" s="376"/>
      <c r="F156" s="360"/>
      <c r="G156" s="360"/>
      <c r="H156" s="360"/>
      <c r="I156" s="360"/>
      <c r="J156" s="360"/>
      <c r="K156" s="360"/>
      <c r="L156" s="360"/>
      <c r="M156" s="360"/>
      <c r="N156" s="360"/>
      <c r="O156" s="360"/>
      <c r="P156" s="360"/>
      <c r="Q156" s="360"/>
      <c r="R156" s="360"/>
      <c r="S156" s="361"/>
      <c r="T156" s="359"/>
      <c r="U156" s="369">
        <v>74</v>
      </c>
      <c r="V156" s="375"/>
      <c r="W156" s="376"/>
      <c r="Y156" s="360"/>
      <c r="Z156" s="360"/>
      <c r="AA156" s="360"/>
      <c r="AB156" s="360"/>
      <c r="AC156" s="360"/>
      <c r="AD156" s="360"/>
      <c r="AE156" s="360"/>
      <c r="AF156" s="360"/>
      <c r="AG156" s="360"/>
      <c r="AH156" s="360"/>
      <c r="AI156" s="360"/>
      <c r="AJ156" s="360"/>
      <c r="AK156" s="360"/>
      <c r="AL156" s="361"/>
      <c r="AM156" s="359"/>
      <c r="AN156" s="369">
        <v>74</v>
      </c>
      <c r="AO156" s="375"/>
      <c r="AP156" s="376"/>
      <c r="AR156" s="360"/>
      <c r="AS156" s="360"/>
      <c r="AT156" s="360"/>
      <c r="AU156" s="360"/>
      <c r="AV156" s="360"/>
      <c r="AW156" s="360"/>
      <c r="AX156" s="360"/>
      <c r="AY156" s="360"/>
      <c r="AZ156" s="360"/>
      <c r="BA156" s="360"/>
      <c r="BB156" s="360"/>
      <c r="BC156" s="360"/>
      <c r="BD156" s="360"/>
      <c r="BE156" s="361"/>
      <c r="BF156" s="359"/>
      <c r="BG156" s="369">
        <v>74</v>
      </c>
      <c r="BH156" s="375"/>
      <c r="BI156" s="376"/>
      <c r="BK156" s="360"/>
      <c r="BL156" s="360"/>
      <c r="BM156" s="360"/>
      <c r="BN156" s="360"/>
      <c r="BO156" s="360"/>
      <c r="BP156" s="360"/>
      <c r="BQ156" s="360"/>
      <c r="BR156" s="360"/>
      <c r="BS156" s="360"/>
      <c r="BT156" s="360"/>
      <c r="BU156" s="360"/>
      <c r="BV156" s="360"/>
      <c r="BW156" s="360"/>
      <c r="BX156" s="361"/>
      <c r="BY156" s="359"/>
      <c r="BZ156" s="369">
        <v>74</v>
      </c>
      <c r="CA156" s="375"/>
      <c r="CB156" s="376"/>
      <c r="CD156" s="360"/>
      <c r="CE156" s="360"/>
      <c r="CF156" s="360"/>
      <c r="CG156" s="360"/>
      <c r="CH156" s="360"/>
      <c r="CI156" s="360"/>
      <c r="CJ156" s="360"/>
      <c r="CK156" s="360"/>
      <c r="CL156" s="360"/>
      <c r="CM156" s="360"/>
      <c r="CN156" s="360"/>
      <c r="CO156" s="360"/>
      <c r="CP156" s="360"/>
      <c r="CQ156" s="361"/>
    </row>
    <row r="157" spans="1:95">
      <c r="A157" s="359"/>
      <c r="B157" s="369">
        <v>75</v>
      </c>
      <c r="C157" s="375"/>
      <c r="D157" s="376"/>
      <c r="F157" s="360"/>
      <c r="G157" s="360"/>
      <c r="H157" s="360"/>
      <c r="I157" s="360"/>
      <c r="J157" s="360"/>
      <c r="K157" s="360"/>
      <c r="L157" s="360"/>
      <c r="M157" s="360"/>
      <c r="N157" s="360"/>
      <c r="O157" s="360"/>
      <c r="P157" s="360"/>
      <c r="Q157" s="360"/>
      <c r="R157" s="360"/>
      <c r="S157" s="361"/>
      <c r="T157" s="359"/>
      <c r="U157" s="369">
        <v>75</v>
      </c>
      <c r="V157" s="375"/>
      <c r="W157" s="376"/>
      <c r="Y157" s="360"/>
      <c r="Z157" s="360"/>
      <c r="AA157" s="360"/>
      <c r="AB157" s="360"/>
      <c r="AC157" s="360"/>
      <c r="AD157" s="360"/>
      <c r="AE157" s="360"/>
      <c r="AF157" s="360"/>
      <c r="AG157" s="360"/>
      <c r="AH157" s="360"/>
      <c r="AI157" s="360"/>
      <c r="AJ157" s="360"/>
      <c r="AK157" s="360"/>
      <c r="AL157" s="361"/>
      <c r="AM157" s="359"/>
      <c r="AN157" s="369">
        <v>75</v>
      </c>
      <c r="AO157" s="375"/>
      <c r="AP157" s="376"/>
      <c r="AR157" s="360"/>
      <c r="AS157" s="360"/>
      <c r="AT157" s="360"/>
      <c r="AU157" s="360"/>
      <c r="AV157" s="360"/>
      <c r="AW157" s="360"/>
      <c r="AX157" s="360"/>
      <c r="AY157" s="360"/>
      <c r="AZ157" s="360"/>
      <c r="BA157" s="360"/>
      <c r="BB157" s="360"/>
      <c r="BC157" s="360"/>
      <c r="BD157" s="360"/>
      <c r="BE157" s="361"/>
      <c r="BF157" s="359"/>
      <c r="BG157" s="369">
        <v>75</v>
      </c>
      <c r="BH157" s="375"/>
      <c r="BI157" s="376"/>
      <c r="BK157" s="360"/>
      <c r="BL157" s="360"/>
      <c r="BM157" s="360"/>
      <c r="BN157" s="360"/>
      <c r="BO157" s="360"/>
      <c r="BP157" s="360"/>
      <c r="BQ157" s="360"/>
      <c r="BR157" s="360"/>
      <c r="BS157" s="360"/>
      <c r="BT157" s="360"/>
      <c r="BU157" s="360"/>
      <c r="BV157" s="360"/>
      <c r="BW157" s="360"/>
      <c r="BX157" s="361"/>
      <c r="BY157" s="359"/>
      <c r="BZ157" s="369">
        <v>75</v>
      </c>
      <c r="CA157" s="375"/>
      <c r="CB157" s="376"/>
      <c r="CD157" s="360"/>
      <c r="CE157" s="360"/>
      <c r="CF157" s="360"/>
      <c r="CG157" s="360"/>
      <c r="CH157" s="360"/>
      <c r="CI157" s="360"/>
      <c r="CJ157" s="360"/>
      <c r="CK157" s="360"/>
      <c r="CL157" s="360"/>
      <c r="CM157" s="360"/>
      <c r="CN157" s="360"/>
      <c r="CO157" s="360"/>
      <c r="CP157" s="360"/>
      <c r="CQ157" s="361"/>
    </row>
    <row r="158" spans="1:95">
      <c r="A158" s="359"/>
      <c r="B158" s="369">
        <v>76</v>
      </c>
      <c r="C158" s="375"/>
      <c r="D158" s="376"/>
      <c r="F158" s="360"/>
      <c r="G158" s="360"/>
      <c r="H158" s="360"/>
      <c r="I158" s="360"/>
      <c r="J158" s="360"/>
      <c r="K158" s="360"/>
      <c r="L158" s="360"/>
      <c r="M158" s="360"/>
      <c r="N158" s="360"/>
      <c r="O158" s="360"/>
      <c r="P158" s="360"/>
      <c r="Q158" s="360"/>
      <c r="R158" s="360"/>
      <c r="S158" s="361"/>
      <c r="T158" s="359"/>
      <c r="U158" s="369">
        <v>76</v>
      </c>
      <c r="V158" s="375"/>
      <c r="W158" s="376"/>
      <c r="Y158" s="360"/>
      <c r="Z158" s="360"/>
      <c r="AA158" s="360"/>
      <c r="AB158" s="360"/>
      <c r="AC158" s="360"/>
      <c r="AD158" s="360"/>
      <c r="AE158" s="360"/>
      <c r="AF158" s="360"/>
      <c r="AG158" s="360"/>
      <c r="AH158" s="360"/>
      <c r="AI158" s="360"/>
      <c r="AJ158" s="360"/>
      <c r="AK158" s="360"/>
      <c r="AL158" s="361"/>
      <c r="AM158" s="359"/>
      <c r="AN158" s="369">
        <v>76</v>
      </c>
      <c r="AO158" s="375"/>
      <c r="AP158" s="376"/>
      <c r="AR158" s="360"/>
      <c r="AS158" s="360"/>
      <c r="AT158" s="360"/>
      <c r="AU158" s="360"/>
      <c r="AV158" s="360"/>
      <c r="AW158" s="360"/>
      <c r="AX158" s="360"/>
      <c r="AY158" s="360"/>
      <c r="AZ158" s="360"/>
      <c r="BA158" s="360"/>
      <c r="BB158" s="360"/>
      <c r="BC158" s="360"/>
      <c r="BD158" s="360"/>
      <c r="BE158" s="361"/>
      <c r="BF158" s="359"/>
      <c r="BG158" s="369">
        <v>76</v>
      </c>
      <c r="BH158" s="375"/>
      <c r="BI158" s="376"/>
      <c r="BK158" s="360"/>
      <c r="BL158" s="360"/>
      <c r="BM158" s="360"/>
      <c r="BN158" s="360"/>
      <c r="BO158" s="360"/>
      <c r="BP158" s="360"/>
      <c r="BQ158" s="360"/>
      <c r="BR158" s="360"/>
      <c r="BS158" s="360"/>
      <c r="BT158" s="360"/>
      <c r="BU158" s="360"/>
      <c r="BV158" s="360"/>
      <c r="BW158" s="360"/>
      <c r="BX158" s="361"/>
      <c r="BY158" s="359"/>
      <c r="BZ158" s="369">
        <v>76</v>
      </c>
      <c r="CA158" s="375"/>
      <c r="CB158" s="376"/>
      <c r="CD158" s="360"/>
      <c r="CE158" s="360"/>
      <c r="CF158" s="360"/>
      <c r="CG158" s="360"/>
      <c r="CH158" s="360"/>
      <c r="CI158" s="360"/>
      <c r="CJ158" s="360"/>
      <c r="CK158" s="360"/>
      <c r="CL158" s="360"/>
      <c r="CM158" s="360"/>
      <c r="CN158" s="360"/>
      <c r="CO158" s="360"/>
      <c r="CP158" s="360"/>
      <c r="CQ158" s="361"/>
    </row>
    <row r="159" spans="1:95">
      <c r="A159" s="359"/>
      <c r="B159" s="369">
        <v>77</v>
      </c>
      <c r="C159" s="375"/>
      <c r="D159" s="376"/>
      <c r="F159" s="360"/>
      <c r="G159" s="360"/>
      <c r="H159" s="360"/>
      <c r="I159" s="360"/>
      <c r="J159" s="360"/>
      <c r="K159" s="360"/>
      <c r="L159" s="360"/>
      <c r="M159" s="360"/>
      <c r="N159" s="360"/>
      <c r="O159" s="360"/>
      <c r="P159" s="360"/>
      <c r="Q159" s="360"/>
      <c r="R159" s="360"/>
      <c r="S159" s="361"/>
      <c r="T159" s="359"/>
      <c r="U159" s="369">
        <v>77</v>
      </c>
      <c r="V159" s="375"/>
      <c r="W159" s="376"/>
      <c r="Y159" s="360"/>
      <c r="Z159" s="360"/>
      <c r="AA159" s="360"/>
      <c r="AB159" s="360"/>
      <c r="AC159" s="360"/>
      <c r="AD159" s="360"/>
      <c r="AE159" s="360"/>
      <c r="AF159" s="360"/>
      <c r="AG159" s="360"/>
      <c r="AH159" s="360"/>
      <c r="AI159" s="360"/>
      <c r="AJ159" s="360"/>
      <c r="AK159" s="360"/>
      <c r="AL159" s="361"/>
      <c r="AM159" s="359"/>
      <c r="AN159" s="369">
        <v>77</v>
      </c>
      <c r="AO159" s="375"/>
      <c r="AP159" s="376"/>
      <c r="AR159" s="360"/>
      <c r="AS159" s="360"/>
      <c r="AT159" s="360"/>
      <c r="AU159" s="360"/>
      <c r="AV159" s="360"/>
      <c r="AW159" s="360"/>
      <c r="AX159" s="360"/>
      <c r="AY159" s="360"/>
      <c r="AZ159" s="360"/>
      <c r="BA159" s="360"/>
      <c r="BB159" s="360"/>
      <c r="BC159" s="360"/>
      <c r="BD159" s="360"/>
      <c r="BE159" s="361"/>
      <c r="BF159" s="359"/>
      <c r="BG159" s="369">
        <v>77</v>
      </c>
      <c r="BH159" s="375"/>
      <c r="BI159" s="376"/>
      <c r="BK159" s="360"/>
      <c r="BL159" s="360"/>
      <c r="BM159" s="360"/>
      <c r="BN159" s="360"/>
      <c r="BO159" s="360"/>
      <c r="BP159" s="360"/>
      <c r="BQ159" s="360"/>
      <c r="BR159" s="360"/>
      <c r="BS159" s="360"/>
      <c r="BT159" s="360"/>
      <c r="BU159" s="360"/>
      <c r="BV159" s="360"/>
      <c r="BW159" s="360"/>
      <c r="BX159" s="361"/>
      <c r="BY159" s="359"/>
      <c r="BZ159" s="369">
        <v>77</v>
      </c>
      <c r="CA159" s="375"/>
      <c r="CB159" s="376"/>
      <c r="CD159" s="360"/>
      <c r="CE159" s="360"/>
      <c r="CF159" s="360"/>
      <c r="CG159" s="360"/>
      <c r="CH159" s="360"/>
      <c r="CI159" s="360"/>
      <c r="CJ159" s="360"/>
      <c r="CK159" s="360"/>
      <c r="CL159" s="360"/>
      <c r="CM159" s="360"/>
      <c r="CN159" s="360"/>
      <c r="CO159" s="360"/>
      <c r="CP159" s="360"/>
      <c r="CQ159" s="361"/>
    </row>
    <row r="160" spans="1:95">
      <c r="A160" s="359"/>
      <c r="B160" s="369">
        <v>78</v>
      </c>
      <c r="C160" s="375"/>
      <c r="D160" s="376"/>
      <c r="F160" s="360"/>
      <c r="G160" s="360"/>
      <c r="H160" s="360"/>
      <c r="I160" s="360"/>
      <c r="J160" s="360"/>
      <c r="K160" s="360"/>
      <c r="L160" s="360"/>
      <c r="M160" s="360"/>
      <c r="N160" s="360"/>
      <c r="O160" s="360"/>
      <c r="P160" s="360"/>
      <c r="Q160" s="360"/>
      <c r="R160" s="360"/>
      <c r="S160" s="361"/>
      <c r="T160" s="359"/>
      <c r="U160" s="369">
        <v>78</v>
      </c>
      <c r="V160" s="375"/>
      <c r="W160" s="376"/>
      <c r="Y160" s="360"/>
      <c r="Z160" s="360"/>
      <c r="AA160" s="360"/>
      <c r="AB160" s="360"/>
      <c r="AC160" s="360"/>
      <c r="AD160" s="360"/>
      <c r="AE160" s="360"/>
      <c r="AF160" s="360"/>
      <c r="AG160" s="360"/>
      <c r="AH160" s="360"/>
      <c r="AI160" s="360"/>
      <c r="AJ160" s="360"/>
      <c r="AK160" s="360"/>
      <c r="AL160" s="361"/>
      <c r="AM160" s="359"/>
      <c r="AN160" s="369">
        <v>78</v>
      </c>
      <c r="AO160" s="375"/>
      <c r="AP160" s="376"/>
      <c r="AR160" s="360"/>
      <c r="AS160" s="360"/>
      <c r="AT160" s="360"/>
      <c r="AU160" s="360"/>
      <c r="AV160" s="360"/>
      <c r="AW160" s="360"/>
      <c r="AX160" s="360"/>
      <c r="AY160" s="360"/>
      <c r="AZ160" s="360"/>
      <c r="BA160" s="360"/>
      <c r="BB160" s="360"/>
      <c r="BC160" s="360"/>
      <c r="BD160" s="360"/>
      <c r="BE160" s="361"/>
      <c r="BF160" s="359"/>
      <c r="BG160" s="369">
        <v>78</v>
      </c>
      <c r="BH160" s="375"/>
      <c r="BI160" s="376"/>
      <c r="BK160" s="360"/>
      <c r="BL160" s="360"/>
      <c r="BM160" s="360"/>
      <c r="BN160" s="360"/>
      <c r="BO160" s="360"/>
      <c r="BP160" s="360"/>
      <c r="BQ160" s="360"/>
      <c r="BR160" s="360"/>
      <c r="BS160" s="360"/>
      <c r="BT160" s="360"/>
      <c r="BU160" s="360"/>
      <c r="BV160" s="360"/>
      <c r="BW160" s="360"/>
      <c r="BX160" s="361"/>
      <c r="BY160" s="359"/>
      <c r="BZ160" s="369">
        <v>78</v>
      </c>
      <c r="CA160" s="375"/>
      <c r="CB160" s="376"/>
      <c r="CD160" s="360"/>
      <c r="CE160" s="360"/>
      <c r="CF160" s="360"/>
      <c r="CG160" s="360"/>
      <c r="CH160" s="360"/>
      <c r="CI160" s="360"/>
      <c r="CJ160" s="360"/>
      <c r="CK160" s="360"/>
      <c r="CL160" s="360"/>
      <c r="CM160" s="360"/>
      <c r="CN160" s="360"/>
      <c r="CO160" s="360"/>
      <c r="CP160" s="360"/>
      <c r="CQ160" s="361"/>
    </row>
    <row r="161" spans="1:95">
      <c r="A161" s="359"/>
      <c r="B161" s="369">
        <v>79</v>
      </c>
      <c r="C161" s="375"/>
      <c r="D161" s="376"/>
      <c r="F161" s="360"/>
      <c r="G161" s="360"/>
      <c r="H161" s="360"/>
      <c r="I161" s="360"/>
      <c r="J161" s="360"/>
      <c r="K161" s="360"/>
      <c r="L161" s="360"/>
      <c r="M161" s="360"/>
      <c r="N161" s="360"/>
      <c r="O161" s="360"/>
      <c r="P161" s="360"/>
      <c r="Q161" s="360"/>
      <c r="R161" s="360"/>
      <c r="S161" s="361"/>
      <c r="T161" s="359"/>
      <c r="U161" s="369">
        <v>79</v>
      </c>
      <c r="V161" s="375"/>
      <c r="W161" s="376"/>
      <c r="Y161" s="360"/>
      <c r="Z161" s="360"/>
      <c r="AA161" s="360"/>
      <c r="AB161" s="360"/>
      <c r="AC161" s="360"/>
      <c r="AD161" s="360"/>
      <c r="AE161" s="360"/>
      <c r="AF161" s="360"/>
      <c r="AG161" s="360"/>
      <c r="AH161" s="360"/>
      <c r="AI161" s="360"/>
      <c r="AJ161" s="360"/>
      <c r="AK161" s="360"/>
      <c r="AL161" s="361"/>
      <c r="AM161" s="359"/>
      <c r="AN161" s="369">
        <v>79</v>
      </c>
      <c r="AO161" s="375"/>
      <c r="AP161" s="376"/>
      <c r="AR161" s="360"/>
      <c r="AS161" s="360"/>
      <c r="AT161" s="360"/>
      <c r="AU161" s="360"/>
      <c r="AV161" s="360"/>
      <c r="AW161" s="360"/>
      <c r="AX161" s="360"/>
      <c r="AY161" s="360"/>
      <c r="AZ161" s="360"/>
      <c r="BA161" s="360"/>
      <c r="BB161" s="360"/>
      <c r="BC161" s="360"/>
      <c r="BD161" s="360"/>
      <c r="BE161" s="361"/>
      <c r="BF161" s="359"/>
      <c r="BG161" s="369">
        <v>79</v>
      </c>
      <c r="BH161" s="375"/>
      <c r="BI161" s="376"/>
      <c r="BK161" s="360"/>
      <c r="BL161" s="360"/>
      <c r="BM161" s="360"/>
      <c r="BN161" s="360"/>
      <c r="BO161" s="360"/>
      <c r="BP161" s="360"/>
      <c r="BQ161" s="360"/>
      <c r="BR161" s="360"/>
      <c r="BS161" s="360"/>
      <c r="BT161" s="360"/>
      <c r="BU161" s="360"/>
      <c r="BV161" s="360"/>
      <c r="BW161" s="360"/>
      <c r="BX161" s="361"/>
      <c r="BY161" s="359"/>
      <c r="BZ161" s="369">
        <v>79</v>
      </c>
      <c r="CA161" s="375"/>
      <c r="CB161" s="376"/>
      <c r="CD161" s="360"/>
      <c r="CE161" s="360"/>
      <c r="CF161" s="360"/>
      <c r="CG161" s="360"/>
      <c r="CH161" s="360"/>
      <c r="CI161" s="360"/>
      <c r="CJ161" s="360"/>
      <c r="CK161" s="360"/>
      <c r="CL161" s="360"/>
      <c r="CM161" s="360"/>
      <c r="CN161" s="360"/>
      <c r="CO161" s="360"/>
      <c r="CP161" s="360"/>
      <c r="CQ161" s="361"/>
    </row>
    <row r="162" spans="1:95">
      <c r="A162" s="359"/>
      <c r="B162" s="369">
        <v>80</v>
      </c>
      <c r="C162" s="375"/>
      <c r="D162" s="376"/>
      <c r="F162" s="360"/>
      <c r="G162" s="360"/>
      <c r="H162" s="360"/>
      <c r="I162" s="360"/>
      <c r="J162" s="360"/>
      <c r="K162" s="360"/>
      <c r="L162" s="360"/>
      <c r="M162" s="360"/>
      <c r="N162" s="360"/>
      <c r="O162" s="360"/>
      <c r="P162" s="360"/>
      <c r="Q162" s="360"/>
      <c r="R162" s="360"/>
      <c r="S162" s="361"/>
      <c r="T162" s="359"/>
      <c r="U162" s="369">
        <v>80</v>
      </c>
      <c r="V162" s="375"/>
      <c r="W162" s="376"/>
      <c r="Y162" s="360"/>
      <c r="Z162" s="360"/>
      <c r="AA162" s="360"/>
      <c r="AB162" s="360"/>
      <c r="AC162" s="360"/>
      <c r="AD162" s="360"/>
      <c r="AE162" s="360"/>
      <c r="AF162" s="360"/>
      <c r="AG162" s="360"/>
      <c r="AH162" s="360"/>
      <c r="AI162" s="360"/>
      <c r="AJ162" s="360"/>
      <c r="AK162" s="360"/>
      <c r="AL162" s="361"/>
      <c r="AM162" s="359"/>
      <c r="AN162" s="369">
        <v>80</v>
      </c>
      <c r="AO162" s="375"/>
      <c r="AP162" s="376"/>
      <c r="AR162" s="360"/>
      <c r="AS162" s="360"/>
      <c r="AT162" s="360"/>
      <c r="AU162" s="360"/>
      <c r="AV162" s="360"/>
      <c r="AW162" s="360"/>
      <c r="AX162" s="360"/>
      <c r="AY162" s="360"/>
      <c r="AZ162" s="360"/>
      <c r="BA162" s="360"/>
      <c r="BB162" s="360"/>
      <c r="BC162" s="360"/>
      <c r="BD162" s="360"/>
      <c r="BE162" s="361"/>
      <c r="BF162" s="359"/>
      <c r="BG162" s="369">
        <v>80</v>
      </c>
      <c r="BH162" s="375"/>
      <c r="BI162" s="376"/>
      <c r="BK162" s="360"/>
      <c r="BL162" s="360"/>
      <c r="BM162" s="360"/>
      <c r="BN162" s="360"/>
      <c r="BO162" s="360"/>
      <c r="BP162" s="360"/>
      <c r="BQ162" s="360"/>
      <c r="BR162" s="360"/>
      <c r="BS162" s="360"/>
      <c r="BT162" s="360"/>
      <c r="BU162" s="360"/>
      <c r="BV162" s="360"/>
      <c r="BW162" s="360"/>
      <c r="BX162" s="361"/>
      <c r="BY162" s="359"/>
      <c r="BZ162" s="369">
        <v>80</v>
      </c>
      <c r="CA162" s="375"/>
      <c r="CB162" s="376"/>
      <c r="CD162" s="360"/>
      <c r="CE162" s="360"/>
      <c r="CF162" s="360"/>
      <c r="CG162" s="360"/>
      <c r="CH162" s="360"/>
      <c r="CI162" s="360"/>
      <c r="CJ162" s="360"/>
      <c r="CK162" s="360"/>
      <c r="CL162" s="360"/>
      <c r="CM162" s="360"/>
      <c r="CN162" s="360"/>
      <c r="CO162" s="360"/>
      <c r="CP162" s="360"/>
      <c r="CQ162" s="361"/>
    </row>
    <row r="163" spans="1:95">
      <c r="A163" s="359"/>
      <c r="B163" s="369">
        <v>81</v>
      </c>
      <c r="C163" s="375"/>
      <c r="D163" s="376"/>
      <c r="F163" s="360"/>
      <c r="G163" s="360"/>
      <c r="H163" s="360"/>
      <c r="I163" s="360"/>
      <c r="J163" s="360"/>
      <c r="K163" s="360"/>
      <c r="L163" s="360"/>
      <c r="M163" s="360"/>
      <c r="N163" s="360"/>
      <c r="O163" s="360"/>
      <c r="P163" s="360"/>
      <c r="Q163" s="360"/>
      <c r="R163" s="360"/>
      <c r="S163" s="361"/>
      <c r="T163" s="359"/>
      <c r="U163" s="369">
        <v>81</v>
      </c>
      <c r="V163" s="375"/>
      <c r="W163" s="376"/>
      <c r="Y163" s="360"/>
      <c r="Z163" s="360"/>
      <c r="AA163" s="360"/>
      <c r="AB163" s="360"/>
      <c r="AC163" s="360"/>
      <c r="AD163" s="360"/>
      <c r="AE163" s="360"/>
      <c r="AF163" s="360"/>
      <c r="AG163" s="360"/>
      <c r="AH163" s="360"/>
      <c r="AI163" s="360"/>
      <c r="AJ163" s="360"/>
      <c r="AK163" s="360"/>
      <c r="AL163" s="361"/>
      <c r="AM163" s="359"/>
      <c r="AN163" s="369">
        <v>81</v>
      </c>
      <c r="AO163" s="375"/>
      <c r="AP163" s="376"/>
      <c r="AR163" s="360"/>
      <c r="AS163" s="360"/>
      <c r="AT163" s="360"/>
      <c r="AU163" s="360"/>
      <c r="AV163" s="360"/>
      <c r="AW163" s="360"/>
      <c r="AX163" s="360"/>
      <c r="AY163" s="360"/>
      <c r="AZ163" s="360"/>
      <c r="BA163" s="360"/>
      <c r="BB163" s="360"/>
      <c r="BC163" s="360"/>
      <c r="BD163" s="360"/>
      <c r="BE163" s="361"/>
      <c r="BF163" s="359"/>
      <c r="BG163" s="369">
        <v>81</v>
      </c>
      <c r="BH163" s="375"/>
      <c r="BI163" s="376"/>
      <c r="BK163" s="360"/>
      <c r="BL163" s="360"/>
      <c r="BM163" s="360"/>
      <c r="BN163" s="360"/>
      <c r="BO163" s="360"/>
      <c r="BP163" s="360"/>
      <c r="BQ163" s="360"/>
      <c r="BR163" s="360"/>
      <c r="BS163" s="360"/>
      <c r="BT163" s="360"/>
      <c r="BU163" s="360"/>
      <c r="BV163" s="360"/>
      <c r="BW163" s="360"/>
      <c r="BX163" s="361"/>
      <c r="BY163" s="359"/>
      <c r="BZ163" s="369">
        <v>81</v>
      </c>
      <c r="CA163" s="375"/>
      <c r="CB163" s="376"/>
      <c r="CD163" s="360"/>
      <c r="CE163" s="360"/>
      <c r="CF163" s="360"/>
      <c r="CG163" s="360"/>
      <c r="CH163" s="360"/>
      <c r="CI163" s="360"/>
      <c r="CJ163" s="360"/>
      <c r="CK163" s="360"/>
      <c r="CL163" s="360"/>
      <c r="CM163" s="360"/>
      <c r="CN163" s="360"/>
      <c r="CO163" s="360"/>
      <c r="CP163" s="360"/>
      <c r="CQ163" s="361"/>
    </row>
    <row r="164" spans="1:95">
      <c r="A164" s="359"/>
      <c r="B164" s="369">
        <v>82</v>
      </c>
      <c r="C164" s="375"/>
      <c r="D164" s="376"/>
      <c r="F164" s="360"/>
      <c r="G164" s="360"/>
      <c r="H164" s="360"/>
      <c r="I164" s="360"/>
      <c r="J164" s="360"/>
      <c r="K164" s="360"/>
      <c r="L164" s="360"/>
      <c r="M164" s="360"/>
      <c r="N164" s="360"/>
      <c r="O164" s="360"/>
      <c r="P164" s="360"/>
      <c r="Q164" s="360"/>
      <c r="R164" s="360"/>
      <c r="S164" s="361"/>
      <c r="T164" s="359"/>
      <c r="U164" s="369">
        <v>82</v>
      </c>
      <c r="V164" s="375"/>
      <c r="W164" s="376"/>
      <c r="Y164" s="360"/>
      <c r="Z164" s="360"/>
      <c r="AA164" s="360"/>
      <c r="AB164" s="360"/>
      <c r="AC164" s="360"/>
      <c r="AD164" s="360"/>
      <c r="AE164" s="360"/>
      <c r="AF164" s="360"/>
      <c r="AG164" s="360"/>
      <c r="AH164" s="360"/>
      <c r="AI164" s="360"/>
      <c r="AJ164" s="360"/>
      <c r="AK164" s="360"/>
      <c r="AL164" s="361"/>
      <c r="AM164" s="359"/>
      <c r="AN164" s="369">
        <v>82</v>
      </c>
      <c r="AO164" s="375"/>
      <c r="AP164" s="376"/>
      <c r="AR164" s="360"/>
      <c r="AS164" s="360"/>
      <c r="AT164" s="360"/>
      <c r="AU164" s="360"/>
      <c r="AV164" s="360"/>
      <c r="AW164" s="360"/>
      <c r="AX164" s="360"/>
      <c r="AY164" s="360"/>
      <c r="AZ164" s="360"/>
      <c r="BA164" s="360"/>
      <c r="BB164" s="360"/>
      <c r="BC164" s="360"/>
      <c r="BD164" s="360"/>
      <c r="BE164" s="361"/>
      <c r="BF164" s="359"/>
      <c r="BG164" s="369">
        <v>82</v>
      </c>
      <c r="BH164" s="375"/>
      <c r="BI164" s="376"/>
      <c r="BK164" s="360"/>
      <c r="BL164" s="360"/>
      <c r="BM164" s="360"/>
      <c r="BN164" s="360"/>
      <c r="BO164" s="360"/>
      <c r="BP164" s="360"/>
      <c r="BQ164" s="360"/>
      <c r="BR164" s="360"/>
      <c r="BS164" s="360"/>
      <c r="BT164" s="360"/>
      <c r="BU164" s="360"/>
      <c r="BV164" s="360"/>
      <c r="BW164" s="360"/>
      <c r="BX164" s="361"/>
      <c r="BY164" s="359"/>
      <c r="BZ164" s="369">
        <v>82</v>
      </c>
      <c r="CA164" s="375"/>
      <c r="CB164" s="376"/>
      <c r="CD164" s="360"/>
      <c r="CE164" s="360"/>
      <c r="CF164" s="360"/>
      <c r="CG164" s="360"/>
      <c r="CH164" s="360"/>
      <c r="CI164" s="360"/>
      <c r="CJ164" s="360"/>
      <c r="CK164" s="360"/>
      <c r="CL164" s="360"/>
      <c r="CM164" s="360"/>
      <c r="CN164" s="360"/>
      <c r="CO164" s="360"/>
      <c r="CP164" s="360"/>
      <c r="CQ164" s="361"/>
    </row>
    <row r="165" spans="1:95">
      <c r="A165" s="359"/>
      <c r="B165" s="369">
        <v>83</v>
      </c>
      <c r="C165" s="375"/>
      <c r="D165" s="376"/>
      <c r="F165" s="360"/>
      <c r="G165" s="360"/>
      <c r="H165" s="360"/>
      <c r="I165" s="360"/>
      <c r="J165" s="360"/>
      <c r="K165" s="360"/>
      <c r="L165" s="360"/>
      <c r="M165" s="360"/>
      <c r="N165" s="360"/>
      <c r="O165" s="360"/>
      <c r="P165" s="360"/>
      <c r="Q165" s="360"/>
      <c r="R165" s="360"/>
      <c r="S165" s="361"/>
      <c r="T165" s="359"/>
      <c r="U165" s="369">
        <v>83</v>
      </c>
      <c r="V165" s="375"/>
      <c r="W165" s="376"/>
      <c r="Y165" s="360"/>
      <c r="Z165" s="360"/>
      <c r="AA165" s="360"/>
      <c r="AB165" s="360"/>
      <c r="AC165" s="360"/>
      <c r="AD165" s="360"/>
      <c r="AE165" s="360"/>
      <c r="AF165" s="360"/>
      <c r="AG165" s="360"/>
      <c r="AH165" s="360"/>
      <c r="AI165" s="360"/>
      <c r="AJ165" s="360"/>
      <c r="AK165" s="360"/>
      <c r="AL165" s="361"/>
      <c r="AM165" s="359"/>
      <c r="AN165" s="369">
        <v>83</v>
      </c>
      <c r="AO165" s="375"/>
      <c r="AP165" s="376"/>
      <c r="AR165" s="360"/>
      <c r="AS165" s="360"/>
      <c r="AT165" s="360"/>
      <c r="AU165" s="360"/>
      <c r="AV165" s="360"/>
      <c r="AW165" s="360"/>
      <c r="AX165" s="360"/>
      <c r="AY165" s="360"/>
      <c r="AZ165" s="360"/>
      <c r="BA165" s="360"/>
      <c r="BB165" s="360"/>
      <c r="BC165" s="360"/>
      <c r="BD165" s="360"/>
      <c r="BE165" s="361"/>
      <c r="BF165" s="359"/>
      <c r="BG165" s="369">
        <v>83</v>
      </c>
      <c r="BH165" s="375"/>
      <c r="BI165" s="376"/>
      <c r="BK165" s="360"/>
      <c r="BL165" s="360"/>
      <c r="BM165" s="360"/>
      <c r="BN165" s="360"/>
      <c r="BO165" s="360"/>
      <c r="BP165" s="360"/>
      <c r="BQ165" s="360"/>
      <c r="BR165" s="360"/>
      <c r="BS165" s="360"/>
      <c r="BT165" s="360"/>
      <c r="BU165" s="360"/>
      <c r="BV165" s="360"/>
      <c r="BW165" s="360"/>
      <c r="BX165" s="361"/>
      <c r="BY165" s="359"/>
      <c r="BZ165" s="369">
        <v>83</v>
      </c>
      <c r="CA165" s="375"/>
      <c r="CB165" s="376"/>
      <c r="CD165" s="360"/>
      <c r="CE165" s="360"/>
      <c r="CF165" s="360"/>
      <c r="CG165" s="360"/>
      <c r="CH165" s="360"/>
      <c r="CI165" s="360"/>
      <c r="CJ165" s="360"/>
      <c r="CK165" s="360"/>
      <c r="CL165" s="360"/>
      <c r="CM165" s="360"/>
      <c r="CN165" s="360"/>
      <c r="CO165" s="360"/>
      <c r="CP165" s="360"/>
      <c r="CQ165" s="361"/>
    </row>
    <row r="166" spans="1:95">
      <c r="A166" s="359"/>
      <c r="B166" s="369">
        <v>84</v>
      </c>
      <c r="C166" s="375"/>
      <c r="D166" s="376"/>
      <c r="F166" s="360"/>
      <c r="G166" s="360"/>
      <c r="H166" s="360"/>
      <c r="I166" s="360"/>
      <c r="J166" s="360"/>
      <c r="K166" s="360"/>
      <c r="L166" s="360"/>
      <c r="M166" s="360"/>
      <c r="N166" s="360"/>
      <c r="O166" s="360"/>
      <c r="P166" s="360"/>
      <c r="Q166" s="360"/>
      <c r="R166" s="360"/>
      <c r="S166" s="361"/>
      <c r="T166" s="359"/>
      <c r="U166" s="369">
        <v>84</v>
      </c>
      <c r="V166" s="375"/>
      <c r="W166" s="376"/>
      <c r="Y166" s="360"/>
      <c r="Z166" s="360"/>
      <c r="AA166" s="360"/>
      <c r="AB166" s="360"/>
      <c r="AC166" s="360"/>
      <c r="AD166" s="360"/>
      <c r="AE166" s="360"/>
      <c r="AF166" s="360"/>
      <c r="AG166" s="360"/>
      <c r="AH166" s="360"/>
      <c r="AI166" s="360"/>
      <c r="AJ166" s="360"/>
      <c r="AK166" s="360"/>
      <c r="AL166" s="361"/>
      <c r="AM166" s="359"/>
      <c r="AN166" s="369">
        <v>84</v>
      </c>
      <c r="AO166" s="375"/>
      <c r="AP166" s="376"/>
      <c r="AR166" s="360"/>
      <c r="AS166" s="360"/>
      <c r="AT166" s="360"/>
      <c r="AU166" s="360"/>
      <c r="AV166" s="360"/>
      <c r="AW166" s="360"/>
      <c r="AX166" s="360"/>
      <c r="AY166" s="360"/>
      <c r="AZ166" s="360"/>
      <c r="BA166" s="360"/>
      <c r="BB166" s="360"/>
      <c r="BC166" s="360"/>
      <c r="BD166" s="360"/>
      <c r="BE166" s="361"/>
      <c r="BF166" s="359"/>
      <c r="BG166" s="369">
        <v>84</v>
      </c>
      <c r="BH166" s="375"/>
      <c r="BI166" s="376"/>
      <c r="BK166" s="360"/>
      <c r="BL166" s="360"/>
      <c r="BM166" s="360"/>
      <c r="BN166" s="360"/>
      <c r="BO166" s="360"/>
      <c r="BP166" s="360"/>
      <c r="BQ166" s="360"/>
      <c r="BR166" s="360"/>
      <c r="BS166" s="360"/>
      <c r="BT166" s="360"/>
      <c r="BU166" s="360"/>
      <c r="BV166" s="360"/>
      <c r="BW166" s="360"/>
      <c r="BX166" s="361"/>
      <c r="BY166" s="359"/>
      <c r="BZ166" s="369">
        <v>84</v>
      </c>
      <c r="CA166" s="375"/>
      <c r="CB166" s="376"/>
      <c r="CD166" s="360"/>
      <c r="CE166" s="360"/>
      <c r="CF166" s="360"/>
      <c r="CG166" s="360"/>
      <c r="CH166" s="360"/>
      <c r="CI166" s="360"/>
      <c r="CJ166" s="360"/>
      <c r="CK166" s="360"/>
      <c r="CL166" s="360"/>
      <c r="CM166" s="360"/>
      <c r="CN166" s="360"/>
      <c r="CO166" s="360"/>
      <c r="CP166" s="360"/>
      <c r="CQ166" s="361"/>
    </row>
    <row r="167" spans="1:95">
      <c r="A167" s="359"/>
      <c r="B167" s="369">
        <v>85</v>
      </c>
      <c r="C167" s="375"/>
      <c r="D167" s="376"/>
      <c r="F167" s="360"/>
      <c r="G167" s="360"/>
      <c r="H167" s="360"/>
      <c r="I167" s="360"/>
      <c r="J167" s="360"/>
      <c r="K167" s="360"/>
      <c r="L167" s="360"/>
      <c r="M167" s="360"/>
      <c r="N167" s="360"/>
      <c r="O167" s="360"/>
      <c r="P167" s="360"/>
      <c r="Q167" s="360"/>
      <c r="R167" s="360"/>
      <c r="S167" s="361"/>
      <c r="T167" s="359"/>
      <c r="U167" s="369">
        <v>85</v>
      </c>
      <c r="V167" s="375"/>
      <c r="W167" s="376"/>
      <c r="Y167" s="360"/>
      <c r="Z167" s="360"/>
      <c r="AA167" s="360"/>
      <c r="AB167" s="360"/>
      <c r="AC167" s="360"/>
      <c r="AD167" s="360"/>
      <c r="AE167" s="360"/>
      <c r="AF167" s="360"/>
      <c r="AG167" s="360"/>
      <c r="AH167" s="360"/>
      <c r="AI167" s="360"/>
      <c r="AJ167" s="360"/>
      <c r="AK167" s="360"/>
      <c r="AL167" s="361"/>
      <c r="AM167" s="359"/>
      <c r="AN167" s="369">
        <v>85</v>
      </c>
      <c r="AO167" s="375"/>
      <c r="AP167" s="376"/>
      <c r="AR167" s="360"/>
      <c r="AS167" s="360"/>
      <c r="AT167" s="360"/>
      <c r="AU167" s="360"/>
      <c r="AV167" s="360"/>
      <c r="AW167" s="360"/>
      <c r="AX167" s="360"/>
      <c r="AY167" s="360"/>
      <c r="AZ167" s="360"/>
      <c r="BA167" s="360"/>
      <c r="BB167" s="360"/>
      <c r="BC167" s="360"/>
      <c r="BD167" s="360"/>
      <c r="BE167" s="361"/>
      <c r="BF167" s="359"/>
      <c r="BG167" s="369">
        <v>85</v>
      </c>
      <c r="BH167" s="375"/>
      <c r="BI167" s="376"/>
      <c r="BK167" s="360"/>
      <c r="BL167" s="360"/>
      <c r="BM167" s="360"/>
      <c r="BN167" s="360"/>
      <c r="BO167" s="360"/>
      <c r="BP167" s="360"/>
      <c r="BQ167" s="360"/>
      <c r="BR167" s="360"/>
      <c r="BS167" s="360"/>
      <c r="BT167" s="360"/>
      <c r="BU167" s="360"/>
      <c r="BV167" s="360"/>
      <c r="BW167" s="360"/>
      <c r="BX167" s="361"/>
      <c r="BY167" s="359"/>
      <c r="BZ167" s="369">
        <v>85</v>
      </c>
      <c r="CA167" s="375"/>
      <c r="CB167" s="376"/>
      <c r="CD167" s="360"/>
      <c r="CE167" s="360"/>
      <c r="CF167" s="360"/>
      <c r="CG167" s="360"/>
      <c r="CH167" s="360"/>
      <c r="CI167" s="360"/>
      <c r="CJ167" s="360"/>
      <c r="CK167" s="360"/>
      <c r="CL167" s="360"/>
      <c r="CM167" s="360"/>
      <c r="CN167" s="360"/>
      <c r="CO167" s="360"/>
      <c r="CP167" s="360"/>
      <c r="CQ167" s="361"/>
    </row>
    <row r="168" spans="1:95">
      <c r="A168" s="359"/>
      <c r="B168" s="369">
        <v>86</v>
      </c>
      <c r="C168" s="375"/>
      <c r="D168" s="376"/>
      <c r="F168" s="360"/>
      <c r="G168" s="360"/>
      <c r="H168" s="360"/>
      <c r="I168" s="360"/>
      <c r="J168" s="360"/>
      <c r="K168" s="360"/>
      <c r="L168" s="360"/>
      <c r="M168" s="360"/>
      <c r="N168" s="360"/>
      <c r="O168" s="360"/>
      <c r="P168" s="360"/>
      <c r="Q168" s="360"/>
      <c r="R168" s="360"/>
      <c r="S168" s="361"/>
      <c r="T168" s="359"/>
      <c r="U168" s="369">
        <v>86</v>
      </c>
      <c r="V168" s="375"/>
      <c r="W168" s="376"/>
      <c r="Y168" s="360"/>
      <c r="Z168" s="360"/>
      <c r="AA168" s="360"/>
      <c r="AB168" s="360"/>
      <c r="AC168" s="360"/>
      <c r="AD168" s="360"/>
      <c r="AE168" s="360"/>
      <c r="AF168" s="360"/>
      <c r="AG168" s="360"/>
      <c r="AH168" s="360"/>
      <c r="AI168" s="360"/>
      <c r="AJ168" s="360"/>
      <c r="AK168" s="360"/>
      <c r="AL168" s="361"/>
      <c r="AM168" s="359"/>
      <c r="AN168" s="369">
        <v>86</v>
      </c>
      <c r="AO168" s="375"/>
      <c r="AP168" s="376"/>
      <c r="AR168" s="360"/>
      <c r="AS168" s="360"/>
      <c r="AT168" s="360"/>
      <c r="AU168" s="360"/>
      <c r="AV168" s="360"/>
      <c r="AW168" s="360"/>
      <c r="AX168" s="360"/>
      <c r="AY168" s="360"/>
      <c r="AZ168" s="360"/>
      <c r="BA168" s="360"/>
      <c r="BB168" s="360"/>
      <c r="BC168" s="360"/>
      <c r="BD168" s="360"/>
      <c r="BE168" s="361"/>
      <c r="BF168" s="359"/>
      <c r="BG168" s="369">
        <v>86</v>
      </c>
      <c r="BH168" s="375"/>
      <c r="BI168" s="376"/>
      <c r="BK168" s="360"/>
      <c r="BL168" s="360"/>
      <c r="BM168" s="360"/>
      <c r="BN168" s="360"/>
      <c r="BO168" s="360"/>
      <c r="BP168" s="360"/>
      <c r="BQ168" s="360"/>
      <c r="BR168" s="360"/>
      <c r="BS168" s="360"/>
      <c r="BT168" s="360"/>
      <c r="BU168" s="360"/>
      <c r="BV168" s="360"/>
      <c r="BW168" s="360"/>
      <c r="BX168" s="361"/>
      <c r="BY168" s="359"/>
      <c r="BZ168" s="369">
        <v>86</v>
      </c>
      <c r="CA168" s="375"/>
      <c r="CB168" s="376"/>
      <c r="CD168" s="360"/>
      <c r="CE168" s="360"/>
      <c r="CF168" s="360"/>
      <c r="CG168" s="360"/>
      <c r="CH168" s="360"/>
      <c r="CI168" s="360"/>
      <c r="CJ168" s="360"/>
      <c r="CK168" s="360"/>
      <c r="CL168" s="360"/>
      <c r="CM168" s="360"/>
      <c r="CN168" s="360"/>
      <c r="CO168" s="360"/>
      <c r="CP168" s="360"/>
      <c r="CQ168" s="361"/>
    </row>
    <row r="169" spans="1:95">
      <c r="A169" s="359"/>
      <c r="B169" s="369">
        <v>87</v>
      </c>
      <c r="C169" s="375"/>
      <c r="D169" s="376"/>
      <c r="F169" s="360"/>
      <c r="G169" s="360"/>
      <c r="H169" s="360"/>
      <c r="I169" s="360"/>
      <c r="J169" s="360"/>
      <c r="K169" s="360"/>
      <c r="L169" s="360"/>
      <c r="M169" s="360"/>
      <c r="N169" s="360"/>
      <c r="O169" s="360"/>
      <c r="P169" s="360"/>
      <c r="Q169" s="360"/>
      <c r="R169" s="360"/>
      <c r="S169" s="361"/>
      <c r="T169" s="359"/>
      <c r="U169" s="369">
        <v>87</v>
      </c>
      <c r="V169" s="375"/>
      <c r="W169" s="376"/>
      <c r="Y169" s="360"/>
      <c r="Z169" s="360"/>
      <c r="AA169" s="360"/>
      <c r="AB169" s="360"/>
      <c r="AC169" s="360"/>
      <c r="AD169" s="360"/>
      <c r="AE169" s="360"/>
      <c r="AF169" s="360"/>
      <c r="AG169" s="360"/>
      <c r="AH169" s="360"/>
      <c r="AI169" s="360"/>
      <c r="AJ169" s="360"/>
      <c r="AK169" s="360"/>
      <c r="AL169" s="361"/>
      <c r="AM169" s="359"/>
      <c r="AN169" s="369">
        <v>87</v>
      </c>
      <c r="AO169" s="375"/>
      <c r="AP169" s="376"/>
      <c r="AR169" s="360"/>
      <c r="AS169" s="360"/>
      <c r="AT169" s="360"/>
      <c r="AU169" s="360"/>
      <c r="AV169" s="360"/>
      <c r="AW169" s="360"/>
      <c r="AX169" s="360"/>
      <c r="AY169" s="360"/>
      <c r="AZ169" s="360"/>
      <c r="BA169" s="360"/>
      <c r="BB169" s="360"/>
      <c r="BC169" s="360"/>
      <c r="BD169" s="360"/>
      <c r="BE169" s="361"/>
      <c r="BF169" s="359"/>
      <c r="BG169" s="369">
        <v>87</v>
      </c>
      <c r="BH169" s="375"/>
      <c r="BI169" s="376"/>
      <c r="BK169" s="360"/>
      <c r="BL169" s="360"/>
      <c r="BM169" s="360"/>
      <c r="BN169" s="360"/>
      <c r="BO169" s="360"/>
      <c r="BP169" s="360"/>
      <c r="BQ169" s="360"/>
      <c r="BR169" s="360"/>
      <c r="BS169" s="360"/>
      <c r="BT169" s="360"/>
      <c r="BU169" s="360"/>
      <c r="BV169" s="360"/>
      <c r="BW169" s="360"/>
      <c r="BX169" s="361"/>
      <c r="BY169" s="359"/>
      <c r="BZ169" s="369">
        <v>87</v>
      </c>
      <c r="CA169" s="375"/>
      <c r="CB169" s="376"/>
      <c r="CD169" s="360"/>
      <c r="CE169" s="360"/>
      <c r="CF169" s="360"/>
      <c r="CG169" s="360"/>
      <c r="CH169" s="360"/>
      <c r="CI169" s="360"/>
      <c r="CJ169" s="360"/>
      <c r="CK169" s="360"/>
      <c r="CL169" s="360"/>
      <c r="CM169" s="360"/>
      <c r="CN169" s="360"/>
      <c r="CO169" s="360"/>
      <c r="CP169" s="360"/>
      <c r="CQ169" s="361"/>
    </row>
    <row r="170" spans="1:95">
      <c r="A170" s="359"/>
      <c r="B170" s="369">
        <v>88</v>
      </c>
      <c r="C170" s="375"/>
      <c r="D170" s="376"/>
      <c r="F170" s="360"/>
      <c r="G170" s="360"/>
      <c r="H170" s="360"/>
      <c r="I170" s="360"/>
      <c r="J170" s="360"/>
      <c r="K170" s="360"/>
      <c r="L170" s="360"/>
      <c r="M170" s="360"/>
      <c r="N170" s="360"/>
      <c r="O170" s="360"/>
      <c r="P170" s="360"/>
      <c r="Q170" s="360"/>
      <c r="R170" s="360"/>
      <c r="S170" s="361"/>
      <c r="T170" s="359"/>
      <c r="U170" s="369">
        <v>88</v>
      </c>
      <c r="V170" s="375"/>
      <c r="W170" s="376"/>
      <c r="Y170" s="360"/>
      <c r="Z170" s="360"/>
      <c r="AA170" s="360"/>
      <c r="AB170" s="360"/>
      <c r="AC170" s="360"/>
      <c r="AD170" s="360"/>
      <c r="AE170" s="360"/>
      <c r="AF170" s="360"/>
      <c r="AG170" s="360"/>
      <c r="AH170" s="360"/>
      <c r="AI170" s="360"/>
      <c r="AJ170" s="360"/>
      <c r="AK170" s="360"/>
      <c r="AL170" s="361"/>
      <c r="AM170" s="359"/>
      <c r="AN170" s="369">
        <v>88</v>
      </c>
      <c r="AO170" s="375"/>
      <c r="AP170" s="376"/>
      <c r="AR170" s="360"/>
      <c r="AS170" s="360"/>
      <c r="AT170" s="360"/>
      <c r="AU170" s="360"/>
      <c r="AV170" s="360"/>
      <c r="AW170" s="360"/>
      <c r="AX170" s="360"/>
      <c r="AY170" s="360"/>
      <c r="AZ170" s="360"/>
      <c r="BA170" s="360"/>
      <c r="BB170" s="360"/>
      <c r="BC170" s="360"/>
      <c r="BD170" s="360"/>
      <c r="BE170" s="361"/>
      <c r="BF170" s="359"/>
      <c r="BG170" s="369">
        <v>88</v>
      </c>
      <c r="BH170" s="375"/>
      <c r="BI170" s="376"/>
      <c r="BK170" s="360"/>
      <c r="BL170" s="360"/>
      <c r="BM170" s="360"/>
      <c r="BN170" s="360"/>
      <c r="BO170" s="360"/>
      <c r="BP170" s="360"/>
      <c r="BQ170" s="360"/>
      <c r="BR170" s="360"/>
      <c r="BS170" s="360"/>
      <c r="BT170" s="360"/>
      <c r="BU170" s="360"/>
      <c r="BV170" s="360"/>
      <c r="BW170" s="360"/>
      <c r="BX170" s="361"/>
      <c r="BY170" s="359"/>
      <c r="BZ170" s="369">
        <v>88</v>
      </c>
      <c r="CA170" s="375"/>
      <c r="CB170" s="376"/>
      <c r="CD170" s="360"/>
      <c r="CE170" s="360"/>
      <c r="CF170" s="360"/>
      <c r="CG170" s="360"/>
      <c r="CH170" s="360"/>
      <c r="CI170" s="360"/>
      <c r="CJ170" s="360"/>
      <c r="CK170" s="360"/>
      <c r="CL170" s="360"/>
      <c r="CM170" s="360"/>
      <c r="CN170" s="360"/>
      <c r="CO170" s="360"/>
      <c r="CP170" s="360"/>
      <c r="CQ170" s="361"/>
    </row>
    <row r="171" spans="1:95">
      <c r="A171" s="359"/>
      <c r="B171" s="369">
        <v>89</v>
      </c>
      <c r="C171" s="375"/>
      <c r="D171" s="376"/>
      <c r="F171" s="360"/>
      <c r="G171" s="360"/>
      <c r="H171" s="360"/>
      <c r="I171" s="360"/>
      <c r="J171" s="360"/>
      <c r="K171" s="360"/>
      <c r="L171" s="360"/>
      <c r="M171" s="360"/>
      <c r="N171" s="360"/>
      <c r="O171" s="360"/>
      <c r="P171" s="360"/>
      <c r="Q171" s="360"/>
      <c r="R171" s="360"/>
      <c r="S171" s="361"/>
      <c r="T171" s="359"/>
      <c r="U171" s="369">
        <v>89</v>
      </c>
      <c r="V171" s="375"/>
      <c r="W171" s="376"/>
      <c r="Y171" s="360"/>
      <c r="Z171" s="360"/>
      <c r="AA171" s="360"/>
      <c r="AB171" s="360"/>
      <c r="AC171" s="360"/>
      <c r="AD171" s="360"/>
      <c r="AE171" s="360"/>
      <c r="AF171" s="360"/>
      <c r="AG171" s="360"/>
      <c r="AH171" s="360"/>
      <c r="AI171" s="360"/>
      <c r="AJ171" s="360"/>
      <c r="AK171" s="360"/>
      <c r="AL171" s="361"/>
      <c r="AM171" s="359"/>
      <c r="AN171" s="369">
        <v>89</v>
      </c>
      <c r="AO171" s="375"/>
      <c r="AP171" s="376"/>
      <c r="AR171" s="360"/>
      <c r="AS171" s="360"/>
      <c r="AT171" s="360"/>
      <c r="AU171" s="360"/>
      <c r="AV171" s="360"/>
      <c r="AW171" s="360"/>
      <c r="AX171" s="360"/>
      <c r="AY171" s="360"/>
      <c r="AZ171" s="360"/>
      <c r="BA171" s="360"/>
      <c r="BB171" s="360"/>
      <c r="BC171" s="360"/>
      <c r="BD171" s="360"/>
      <c r="BE171" s="361"/>
      <c r="BF171" s="359"/>
      <c r="BG171" s="369">
        <v>89</v>
      </c>
      <c r="BH171" s="375"/>
      <c r="BI171" s="376"/>
      <c r="BK171" s="360"/>
      <c r="BL171" s="360"/>
      <c r="BM171" s="360"/>
      <c r="BN171" s="360"/>
      <c r="BO171" s="360"/>
      <c r="BP171" s="360"/>
      <c r="BQ171" s="360"/>
      <c r="BR171" s="360"/>
      <c r="BS171" s="360"/>
      <c r="BT171" s="360"/>
      <c r="BU171" s="360"/>
      <c r="BV171" s="360"/>
      <c r="BW171" s="360"/>
      <c r="BX171" s="361"/>
      <c r="BY171" s="359"/>
      <c r="BZ171" s="369">
        <v>89</v>
      </c>
      <c r="CA171" s="375"/>
      <c r="CB171" s="376"/>
      <c r="CD171" s="360"/>
      <c r="CE171" s="360"/>
      <c r="CF171" s="360"/>
      <c r="CG171" s="360"/>
      <c r="CH171" s="360"/>
      <c r="CI171" s="360"/>
      <c r="CJ171" s="360"/>
      <c r="CK171" s="360"/>
      <c r="CL171" s="360"/>
      <c r="CM171" s="360"/>
      <c r="CN171" s="360"/>
      <c r="CO171" s="360"/>
      <c r="CP171" s="360"/>
      <c r="CQ171" s="361"/>
    </row>
    <row r="172" spans="1:95">
      <c r="A172" s="359"/>
      <c r="B172" s="369">
        <v>90</v>
      </c>
      <c r="C172" s="375"/>
      <c r="D172" s="376"/>
      <c r="F172" s="360"/>
      <c r="G172" s="360"/>
      <c r="H172" s="360"/>
      <c r="I172" s="360"/>
      <c r="J172" s="360"/>
      <c r="K172" s="360"/>
      <c r="L172" s="360"/>
      <c r="M172" s="360"/>
      <c r="N172" s="360"/>
      <c r="O172" s="360"/>
      <c r="P172" s="360"/>
      <c r="Q172" s="360"/>
      <c r="R172" s="360"/>
      <c r="S172" s="361"/>
      <c r="T172" s="359"/>
      <c r="U172" s="369">
        <v>90</v>
      </c>
      <c r="V172" s="375"/>
      <c r="W172" s="376"/>
      <c r="Y172" s="360"/>
      <c r="Z172" s="360"/>
      <c r="AA172" s="360"/>
      <c r="AB172" s="360"/>
      <c r="AC172" s="360"/>
      <c r="AD172" s="360"/>
      <c r="AE172" s="360"/>
      <c r="AF172" s="360"/>
      <c r="AG172" s="360"/>
      <c r="AH172" s="360"/>
      <c r="AI172" s="360"/>
      <c r="AJ172" s="360"/>
      <c r="AK172" s="360"/>
      <c r="AL172" s="361"/>
      <c r="AM172" s="359"/>
      <c r="AN172" s="369">
        <v>90</v>
      </c>
      <c r="AO172" s="375"/>
      <c r="AP172" s="376"/>
      <c r="AR172" s="360"/>
      <c r="AS172" s="360"/>
      <c r="AT172" s="360"/>
      <c r="AU172" s="360"/>
      <c r="AV172" s="360"/>
      <c r="AW172" s="360"/>
      <c r="AX172" s="360"/>
      <c r="AY172" s="360"/>
      <c r="AZ172" s="360"/>
      <c r="BA172" s="360"/>
      <c r="BB172" s="360"/>
      <c r="BC172" s="360"/>
      <c r="BD172" s="360"/>
      <c r="BE172" s="361"/>
      <c r="BF172" s="359"/>
      <c r="BG172" s="369">
        <v>90</v>
      </c>
      <c r="BH172" s="375"/>
      <c r="BI172" s="376"/>
      <c r="BK172" s="360"/>
      <c r="BL172" s="360"/>
      <c r="BM172" s="360"/>
      <c r="BN172" s="360"/>
      <c r="BO172" s="360"/>
      <c r="BP172" s="360"/>
      <c r="BQ172" s="360"/>
      <c r="BR172" s="360"/>
      <c r="BS172" s="360"/>
      <c r="BT172" s="360"/>
      <c r="BU172" s="360"/>
      <c r="BV172" s="360"/>
      <c r="BW172" s="360"/>
      <c r="BX172" s="361"/>
      <c r="BY172" s="359"/>
      <c r="BZ172" s="369">
        <v>90</v>
      </c>
      <c r="CA172" s="375"/>
      <c r="CB172" s="376"/>
      <c r="CD172" s="360"/>
      <c r="CE172" s="360"/>
      <c r="CF172" s="360"/>
      <c r="CG172" s="360"/>
      <c r="CH172" s="360"/>
      <c r="CI172" s="360"/>
      <c r="CJ172" s="360"/>
      <c r="CK172" s="360"/>
      <c r="CL172" s="360"/>
      <c r="CM172" s="360"/>
      <c r="CN172" s="360"/>
      <c r="CO172" s="360"/>
      <c r="CP172" s="360"/>
      <c r="CQ172" s="361"/>
    </row>
    <row r="173" spans="1:95">
      <c r="A173" s="359"/>
      <c r="B173" s="369">
        <v>91</v>
      </c>
      <c r="C173" s="375"/>
      <c r="D173" s="376"/>
      <c r="F173" s="360"/>
      <c r="G173" s="360"/>
      <c r="H173" s="360"/>
      <c r="I173" s="360"/>
      <c r="J173" s="360"/>
      <c r="K173" s="360"/>
      <c r="L173" s="360"/>
      <c r="M173" s="360"/>
      <c r="N173" s="360"/>
      <c r="O173" s="360"/>
      <c r="P173" s="360"/>
      <c r="Q173" s="360"/>
      <c r="R173" s="360"/>
      <c r="S173" s="361"/>
      <c r="T173" s="359"/>
      <c r="U173" s="369">
        <v>91</v>
      </c>
      <c r="V173" s="375"/>
      <c r="W173" s="376"/>
      <c r="Y173" s="360"/>
      <c r="Z173" s="360"/>
      <c r="AA173" s="360"/>
      <c r="AB173" s="360"/>
      <c r="AC173" s="360"/>
      <c r="AD173" s="360"/>
      <c r="AE173" s="360"/>
      <c r="AF173" s="360"/>
      <c r="AG173" s="360"/>
      <c r="AH173" s="360"/>
      <c r="AI173" s="360"/>
      <c r="AJ173" s="360"/>
      <c r="AK173" s="360"/>
      <c r="AL173" s="361"/>
      <c r="AM173" s="359"/>
      <c r="AN173" s="369">
        <v>91</v>
      </c>
      <c r="AO173" s="375"/>
      <c r="AP173" s="376"/>
      <c r="AR173" s="360"/>
      <c r="AS173" s="360"/>
      <c r="AT173" s="360"/>
      <c r="AU173" s="360"/>
      <c r="AV173" s="360"/>
      <c r="AW173" s="360"/>
      <c r="AX173" s="360"/>
      <c r="AY173" s="360"/>
      <c r="AZ173" s="360"/>
      <c r="BA173" s="360"/>
      <c r="BB173" s="360"/>
      <c r="BC173" s="360"/>
      <c r="BD173" s="360"/>
      <c r="BE173" s="361"/>
      <c r="BF173" s="359"/>
      <c r="BG173" s="369">
        <v>91</v>
      </c>
      <c r="BH173" s="375"/>
      <c r="BI173" s="376"/>
      <c r="BK173" s="360"/>
      <c r="BL173" s="360"/>
      <c r="BM173" s="360"/>
      <c r="BN173" s="360"/>
      <c r="BO173" s="360"/>
      <c r="BP173" s="360"/>
      <c r="BQ173" s="360"/>
      <c r="BR173" s="360"/>
      <c r="BS173" s="360"/>
      <c r="BT173" s="360"/>
      <c r="BU173" s="360"/>
      <c r="BV173" s="360"/>
      <c r="BW173" s="360"/>
      <c r="BX173" s="361"/>
      <c r="BY173" s="359"/>
      <c r="BZ173" s="369">
        <v>91</v>
      </c>
      <c r="CA173" s="375"/>
      <c r="CB173" s="376"/>
      <c r="CD173" s="360"/>
      <c r="CE173" s="360"/>
      <c r="CF173" s="360"/>
      <c r="CG173" s="360"/>
      <c r="CH173" s="360"/>
      <c r="CI173" s="360"/>
      <c r="CJ173" s="360"/>
      <c r="CK173" s="360"/>
      <c r="CL173" s="360"/>
      <c r="CM173" s="360"/>
      <c r="CN173" s="360"/>
      <c r="CO173" s="360"/>
      <c r="CP173" s="360"/>
      <c r="CQ173" s="361"/>
    </row>
    <row r="174" spans="1:95">
      <c r="A174" s="359"/>
      <c r="B174" s="369">
        <v>92</v>
      </c>
      <c r="C174" s="375"/>
      <c r="D174" s="376"/>
      <c r="F174" s="360"/>
      <c r="G174" s="360"/>
      <c r="H174" s="360"/>
      <c r="I174" s="360"/>
      <c r="J174" s="360"/>
      <c r="K174" s="360"/>
      <c r="L174" s="360"/>
      <c r="M174" s="360"/>
      <c r="N174" s="360"/>
      <c r="O174" s="360"/>
      <c r="P174" s="360"/>
      <c r="Q174" s="360"/>
      <c r="R174" s="360"/>
      <c r="S174" s="361"/>
      <c r="T174" s="359"/>
      <c r="U174" s="369">
        <v>92</v>
      </c>
      <c r="V174" s="375"/>
      <c r="W174" s="376"/>
      <c r="Y174" s="360"/>
      <c r="Z174" s="360"/>
      <c r="AA174" s="360"/>
      <c r="AB174" s="360"/>
      <c r="AC174" s="360"/>
      <c r="AD174" s="360"/>
      <c r="AE174" s="360"/>
      <c r="AF174" s="360"/>
      <c r="AG174" s="360"/>
      <c r="AH174" s="360"/>
      <c r="AI174" s="360"/>
      <c r="AJ174" s="360"/>
      <c r="AK174" s="360"/>
      <c r="AL174" s="361"/>
      <c r="AM174" s="359"/>
      <c r="AN174" s="369">
        <v>92</v>
      </c>
      <c r="AO174" s="375"/>
      <c r="AP174" s="376"/>
      <c r="AR174" s="360"/>
      <c r="AS174" s="360"/>
      <c r="AT174" s="360"/>
      <c r="AU174" s="360"/>
      <c r="AV174" s="360"/>
      <c r="AW174" s="360"/>
      <c r="AX174" s="360"/>
      <c r="AY174" s="360"/>
      <c r="AZ174" s="360"/>
      <c r="BA174" s="360"/>
      <c r="BB174" s="360"/>
      <c r="BC174" s="360"/>
      <c r="BD174" s="360"/>
      <c r="BE174" s="361"/>
      <c r="BF174" s="359"/>
      <c r="BG174" s="369">
        <v>92</v>
      </c>
      <c r="BH174" s="375"/>
      <c r="BI174" s="376"/>
      <c r="BK174" s="360"/>
      <c r="BL174" s="360"/>
      <c r="BM174" s="360"/>
      <c r="BN174" s="360"/>
      <c r="BO174" s="360"/>
      <c r="BP174" s="360"/>
      <c r="BQ174" s="360"/>
      <c r="BR174" s="360"/>
      <c r="BS174" s="360"/>
      <c r="BT174" s="360"/>
      <c r="BU174" s="360"/>
      <c r="BV174" s="360"/>
      <c r="BW174" s="360"/>
      <c r="BX174" s="361"/>
      <c r="BY174" s="359"/>
      <c r="BZ174" s="369">
        <v>92</v>
      </c>
      <c r="CA174" s="375"/>
      <c r="CB174" s="376"/>
      <c r="CD174" s="360"/>
      <c r="CE174" s="360"/>
      <c r="CF174" s="360"/>
      <c r="CG174" s="360"/>
      <c r="CH174" s="360"/>
      <c r="CI174" s="360"/>
      <c r="CJ174" s="360"/>
      <c r="CK174" s="360"/>
      <c r="CL174" s="360"/>
      <c r="CM174" s="360"/>
      <c r="CN174" s="360"/>
      <c r="CO174" s="360"/>
      <c r="CP174" s="360"/>
      <c r="CQ174" s="361"/>
    </row>
    <row r="175" spans="1:95">
      <c r="A175" s="359"/>
      <c r="B175" s="369">
        <v>93</v>
      </c>
      <c r="C175" s="375"/>
      <c r="D175" s="376"/>
      <c r="F175" s="360"/>
      <c r="G175" s="360"/>
      <c r="H175" s="360"/>
      <c r="I175" s="360"/>
      <c r="J175" s="360"/>
      <c r="K175" s="360"/>
      <c r="L175" s="360"/>
      <c r="M175" s="360"/>
      <c r="N175" s="360"/>
      <c r="O175" s="360"/>
      <c r="P175" s="360"/>
      <c r="Q175" s="360"/>
      <c r="R175" s="360"/>
      <c r="S175" s="361"/>
      <c r="T175" s="359"/>
      <c r="U175" s="369">
        <v>93</v>
      </c>
      <c r="V175" s="375"/>
      <c r="W175" s="376"/>
      <c r="Y175" s="360"/>
      <c r="Z175" s="360"/>
      <c r="AA175" s="360"/>
      <c r="AB175" s="360"/>
      <c r="AC175" s="360"/>
      <c r="AD175" s="360"/>
      <c r="AE175" s="360"/>
      <c r="AF175" s="360"/>
      <c r="AG175" s="360"/>
      <c r="AH175" s="360"/>
      <c r="AI175" s="360"/>
      <c r="AJ175" s="360"/>
      <c r="AK175" s="360"/>
      <c r="AL175" s="361"/>
      <c r="AM175" s="359"/>
      <c r="AN175" s="369">
        <v>93</v>
      </c>
      <c r="AO175" s="375"/>
      <c r="AP175" s="376"/>
      <c r="AR175" s="360"/>
      <c r="AS175" s="360"/>
      <c r="AT175" s="360"/>
      <c r="AU175" s="360"/>
      <c r="AV175" s="360"/>
      <c r="AW175" s="360"/>
      <c r="AX175" s="360"/>
      <c r="AY175" s="360"/>
      <c r="AZ175" s="360"/>
      <c r="BA175" s="360"/>
      <c r="BB175" s="360"/>
      <c r="BC175" s="360"/>
      <c r="BD175" s="360"/>
      <c r="BE175" s="361"/>
      <c r="BF175" s="359"/>
      <c r="BG175" s="369">
        <v>93</v>
      </c>
      <c r="BH175" s="375"/>
      <c r="BI175" s="376"/>
      <c r="BK175" s="360"/>
      <c r="BL175" s="360"/>
      <c r="BM175" s="360"/>
      <c r="BN175" s="360"/>
      <c r="BO175" s="360"/>
      <c r="BP175" s="360"/>
      <c r="BQ175" s="360"/>
      <c r="BR175" s="360"/>
      <c r="BS175" s="360"/>
      <c r="BT175" s="360"/>
      <c r="BU175" s="360"/>
      <c r="BV175" s="360"/>
      <c r="BW175" s="360"/>
      <c r="BX175" s="361"/>
      <c r="BY175" s="359"/>
      <c r="BZ175" s="369">
        <v>93</v>
      </c>
      <c r="CA175" s="375"/>
      <c r="CB175" s="376"/>
      <c r="CD175" s="360"/>
      <c r="CE175" s="360"/>
      <c r="CF175" s="360"/>
      <c r="CG175" s="360"/>
      <c r="CH175" s="360"/>
      <c r="CI175" s="360"/>
      <c r="CJ175" s="360"/>
      <c r="CK175" s="360"/>
      <c r="CL175" s="360"/>
      <c r="CM175" s="360"/>
      <c r="CN175" s="360"/>
      <c r="CO175" s="360"/>
      <c r="CP175" s="360"/>
      <c r="CQ175" s="361"/>
    </row>
    <row r="176" spans="1:95">
      <c r="A176" s="359"/>
      <c r="B176" s="369">
        <v>94</v>
      </c>
      <c r="C176" s="375"/>
      <c r="D176" s="376"/>
      <c r="F176" s="360"/>
      <c r="G176" s="360"/>
      <c r="H176" s="360"/>
      <c r="I176" s="360"/>
      <c r="J176" s="360"/>
      <c r="K176" s="360"/>
      <c r="L176" s="360"/>
      <c r="M176" s="360"/>
      <c r="N176" s="360"/>
      <c r="O176" s="360"/>
      <c r="P176" s="360"/>
      <c r="Q176" s="360"/>
      <c r="R176" s="360"/>
      <c r="S176" s="361"/>
      <c r="T176" s="359"/>
      <c r="U176" s="369">
        <v>94</v>
      </c>
      <c r="V176" s="375"/>
      <c r="W176" s="376"/>
      <c r="Y176" s="360"/>
      <c r="Z176" s="360"/>
      <c r="AA176" s="360"/>
      <c r="AB176" s="360"/>
      <c r="AC176" s="360"/>
      <c r="AD176" s="360"/>
      <c r="AE176" s="360"/>
      <c r="AF176" s="360"/>
      <c r="AG176" s="360"/>
      <c r="AH176" s="360"/>
      <c r="AI176" s="360"/>
      <c r="AJ176" s="360"/>
      <c r="AK176" s="360"/>
      <c r="AL176" s="361"/>
      <c r="AM176" s="359"/>
      <c r="AN176" s="369">
        <v>94</v>
      </c>
      <c r="AO176" s="375"/>
      <c r="AP176" s="376"/>
      <c r="AR176" s="360"/>
      <c r="AS176" s="360"/>
      <c r="AT176" s="360"/>
      <c r="AU176" s="360"/>
      <c r="AV176" s="360"/>
      <c r="AW176" s="360"/>
      <c r="AX176" s="360"/>
      <c r="AY176" s="360"/>
      <c r="AZ176" s="360"/>
      <c r="BA176" s="360"/>
      <c r="BB176" s="360"/>
      <c r="BC176" s="360"/>
      <c r="BD176" s="360"/>
      <c r="BE176" s="361"/>
      <c r="BF176" s="359"/>
      <c r="BG176" s="369">
        <v>94</v>
      </c>
      <c r="BH176" s="375"/>
      <c r="BI176" s="376"/>
      <c r="BK176" s="360"/>
      <c r="BL176" s="360"/>
      <c r="BM176" s="360"/>
      <c r="BN176" s="360"/>
      <c r="BO176" s="360"/>
      <c r="BP176" s="360"/>
      <c r="BQ176" s="360"/>
      <c r="BR176" s="360"/>
      <c r="BS176" s="360"/>
      <c r="BT176" s="360"/>
      <c r="BU176" s="360"/>
      <c r="BV176" s="360"/>
      <c r="BW176" s="360"/>
      <c r="BX176" s="361"/>
      <c r="BY176" s="359"/>
      <c r="BZ176" s="369">
        <v>94</v>
      </c>
      <c r="CA176" s="375"/>
      <c r="CB176" s="376"/>
      <c r="CD176" s="360"/>
      <c r="CE176" s="360"/>
      <c r="CF176" s="360"/>
      <c r="CG176" s="360"/>
      <c r="CH176" s="360"/>
      <c r="CI176" s="360"/>
      <c r="CJ176" s="360"/>
      <c r="CK176" s="360"/>
      <c r="CL176" s="360"/>
      <c r="CM176" s="360"/>
      <c r="CN176" s="360"/>
      <c r="CO176" s="360"/>
      <c r="CP176" s="360"/>
      <c r="CQ176" s="361"/>
    </row>
    <row r="177" spans="1:95">
      <c r="A177" s="359"/>
      <c r="B177" s="369">
        <v>95</v>
      </c>
      <c r="C177" s="375"/>
      <c r="D177" s="376"/>
      <c r="F177" s="360"/>
      <c r="G177" s="360"/>
      <c r="H177" s="360"/>
      <c r="I177" s="360"/>
      <c r="J177" s="360"/>
      <c r="K177" s="360"/>
      <c r="L177" s="360"/>
      <c r="M177" s="360"/>
      <c r="N177" s="360"/>
      <c r="O177" s="360"/>
      <c r="P177" s="360"/>
      <c r="Q177" s="360"/>
      <c r="R177" s="360"/>
      <c r="S177" s="361"/>
      <c r="T177" s="359"/>
      <c r="U177" s="369">
        <v>95</v>
      </c>
      <c r="V177" s="375"/>
      <c r="W177" s="376"/>
      <c r="Y177" s="360"/>
      <c r="Z177" s="360"/>
      <c r="AA177" s="360"/>
      <c r="AB177" s="360"/>
      <c r="AC177" s="360"/>
      <c r="AD177" s="360"/>
      <c r="AE177" s="360"/>
      <c r="AF177" s="360"/>
      <c r="AG177" s="360"/>
      <c r="AH177" s="360"/>
      <c r="AI177" s="360"/>
      <c r="AJ177" s="360"/>
      <c r="AK177" s="360"/>
      <c r="AL177" s="361"/>
      <c r="AM177" s="359"/>
      <c r="AN177" s="369">
        <v>95</v>
      </c>
      <c r="AO177" s="375"/>
      <c r="AP177" s="376"/>
      <c r="AR177" s="360"/>
      <c r="AS177" s="360"/>
      <c r="AT177" s="360"/>
      <c r="AU177" s="360"/>
      <c r="AV177" s="360"/>
      <c r="AW177" s="360"/>
      <c r="AX177" s="360"/>
      <c r="AY177" s="360"/>
      <c r="AZ177" s="360"/>
      <c r="BA177" s="360"/>
      <c r="BB177" s="360"/>
      <c r="BC177" s="360"/>
      <c r="BD177" s="360"/>
      <c r="BE177" s="361"/>
      <c r="BF177" s="359"/>
      <c r="BG177" s="369">
        <v>95</v>
      </c>
      <c r="BH177" s="375"/>
      <c r="BI177" s="376"/>
      <c r="BK177" s="360"/>
      <c r="BL177" s="360"/>
      <c r="BM177" s="360"/>
      <c r="BN177" s="360"/>
      <c r="BO177" s="360"/>
      <c r="BP177" s="360"/>
      <c r="BQ177" s="360"/>
      <c r="BR177" s="360"/>
      <c r="BS177" s="360"/>
      <c r="BT177" s="360"/>
      <c r="BU177" s="360"/>
      <c r="BV177" s="360"/>
      <c r="BW177" s="360"/>
      <c r="BX177" s="361"/>
      <c r="BY177" s="359"/>
      <c r="BZ177" s="369">
        <v>95</v>
      </c>
      <c r="CA177" s="375"/>
      <c r="CB177" s="376"/>
      <c r="CD177" s="360"/>
      <c r="CE177" s="360"/>
      <c r="CF177" s="360"/>
      <c r="CG177" s="360"/>
      <c r="CH177" s="360"/>
      <c r="CI177" s="360"/>
      <c r="CJ177" s="360"/>
      <c r="CK177" s="360"/>
      <c r="CL177" s="360"/>
      <c r="CM177" s="360"/>
      <c r="CN177" s="360"/>
      <c r="CO177" s="360"/>
      <c r="CP177" s="360"/>
      <c r="CQ177" s="361"/>
    </row>
    <row r="178" spans="1:95">
      <c r="A178" s="359"/>
      <c r="B178" s="369">
        <v>96</v>
      </c>
      <c r="C178" s="375"/>
      <c r="D178" s="376"/>
      <c r="F178" s="360"/>
      <c r="G178" s="360"/>
      <c r="H178" s="360"/>
      <c r="I178" s="360"/>
      <c r="J178" s="360"/>
      <c r="K178" s="360"/>
      <c r="L178" s="360"/>
      <c r="M178" s="360"/>
      <c r="N178" s="360"/>
      <c r="O178" s="360"/>
      <c r="P178" s="360"/>
      <c r="Q178" s="360"/>
      <c r="R178" s="360"/>
      <c r="S178" s="361"/>
      <c r="T178" s="359"/>
      <c r="U178" s="369">
        <v>96</v>
      </c>
      <c r="V178" s="375"/>
      <c r="W178" s="376"/>
      <c r="Y178" s="360"/>
      <c r="Z178" s="360"/>
      <c r="AA178" s="360"/>
      <c r="AB178" s="360"/>
      <c r="AC178" s="360"/>
      <c r="AD178" s="360"/>
      <c r="AE178" s="360"/>
      <c r="AF178" s="360"/>
      <c r="AG178" s="360"/>
      <c r="AH178" s="360"/>
      <c r="AI178" s="360"/>
      <c r="AJ178" s="360"/>
      <c r="AK178" s="360"/>
      <c r="AL178" s="361"/>
      <c r="AM178" s="359"/>
      <c r="AN178" s="369">
        <v>96</v>
      </c>
      <c r="AO178" s="375"/>
      <c r="AP178" s="376"/>
      <c r="AR178" s="360"/>
      <c r="AS178" s="360"/>
      <c r="AT178" s="360"/>
      <c r="AU178" s="360"/>
      <c r="AV178" s="360"/>
      <c r="AW178" s="360"/>
      <c r="AX178" s="360"/>
      <c r="AY178" s="360"/>
      <c r="AZ178" s="360"/>
      <c r="BA178" s="360"/>
      <c r="BB178" s="360"/>
      <c r="BC178" s="360"/>
      <c r="BD178" s="360"/>
      <c r="BE178" s="361"/>
      <c r="BF178" s="359"/>
      <c r="BG178" s="369">
        <v>96</v>
      </c>
      <c r="BH178" s="375"/>
      <c r="BI178" s="376"/>
      <c r="BK178" s="360"/>
      <c r="BL178" s="360"/>
      <c r="BM178" s="360"/>
      <c r="BN178" s="360"/>
      <c r="BO178" s="360"/>
      <c r="BP178" s="360"/>
      <c r="BQ178" s="360"/>
      <c r="BR178" s="360"/>
      <c r="BS178" s="360"/>
      <c r="BT178" s="360"/>
      <c r="BU178" s="360"/>
      <c r="BV178" s="360"/>
      <c r="BW178" s="360"/>
      <c r="BX178" s="361"/>
      <c r="BY178" s="359"/>
      <c r="BZ178" s="369">
        <v>96</v>
      </c>
      <c r="CA178" s="375"/>
      <c r="CB178" s="376"/>
      <c r="CD178" s="360"/>
      <c r="CE178" s="360"/>
      <c r="CF178" s="360"/>
      <c r="CG178" s="360"/>
      <c r="CH178" s="360"/>
      <c r="CI178" s="360"/>
      <c r="CJ178" s="360"/>
      <c r="CK178" s="360"/>
      <c r="CL178" s="360"/>
      <c r="CM178" s="360"/>
      <c r="CN178" s="360"/>
      <c r="CO178" s="360"/>
      <c r="CP178" s="360"/>
      <c r="CQ178" s="361"/>
    </row>
    <row r="179" spans="1:95">
      <c r="A179" s="359"/>
      <c r="B179" s="369">
        <v>97</v>
      </c>
      <c r="C179" s="375"/>
      <c r="D179" s="376"/>
      <c r="F179" s="360"/>
      <c r="G179" s="360"/>
      <c r="H179" s="360"/>
      <c r="I179" s="360"/>
      <c r="J179" s="360"/>
      <c r="K179" s="360"/>
      <c r="L179" s="360"/>
      <c r="M179" s="360"/>
      <c r="N179" s="360"/>
      <c r="O179" s="360"/>
      <c r="P179" s="360"/>
      <c r="Q179" s="360"/>
      <c r="R179" s="360"/>
      <c r="S179" s="361"/>
      <c r="T179" s="359"/>
      <c r="U179" s="369">
        <v>97</v>
      </c>
      <c r="V179" s="375"/>
      <c r="W179" s="376"/>
      <c r="Y179" s="360"/>
      <c r="Z179" s="360"/>
      <c r="AA179" s="360"/>
      <c r="AB179" s="360"/>
      <c r="AC179" s="360"/>
      <c r="AD179" s="360"/>
      <c r="AE179" s="360"/>
      <c r="AF179" s="360"/>
      <c r="AG179" s="360"/>
      <c r="AH179" s="360"/>
      <c r="AI179" s="360"/>
      <c r="AJ179" s="360"/>
      <c r="AK179" s="360"/>
      <c r="AL179" s="361"/>
      <c r="AM179" s="359"/>
      <c r="AN179" s="369">
        <v>97</v>
      </c>
      <c r="AO179" s="375"/>
      <c r="AP179" s="376"/>
      <c r="AR179" s="360"/>
      <c r="AS179" s="360"/>
      <c r="AT179" s="360"/>
      <c r="AU179" s="360"/>
      <c r="AV179" s="360"/>
      <c r="AW179" s="360"/>
      <c r="AX179" s="360"/>
      <c r="AY179" s="360"/>
      <c r="AZ179" s="360"/>
      <c r="BA179" s="360"/>
      <c r="BB179" s="360"/>
      <c r="BC179" s="360"/>
      <c r="BD179" s="360"/>
      <c r="BE179" s="361"/>
      <c r="BF179" s="359"/>
      <c r="BG179" s="369">
        <v>97</v>
      </c>
      <c r="BH179" s="375"/>
      <c r="BI179" s="376"/>
      <c r="BK179" s="360"/>
      <c r="BL179" s="360"/>
      <c r="BM179" s="360"/>
      <c r="BN179" s="360"/>
      <c r="BO179" s="360"/>
      <c r="BP179" s="360"/>
      <c r="BQ179" s="360"/>
      <c r="BR179" s="360"/>
      <c r="BS179" s="360"/>
      <c r="BT179" s="360"/>
      <c r="BU179" s="360"/>
      <c r="BV179" s="360"/>
      <c r="BW179" s="360"/>
      <c r="BX179" s="361"/>
      <c r="BY179" s="359"/>
      <c r="BZ179" s="369">
        <v>97</v>
      </c>
      <c r="CA179" s="375"/>
      <c r="CB179" s="376"/>
      <c r="CD179" s="360"/>
      <c r="CE179" s="360"/>
      <c r="CF179" s="360"/>
      <c r="CG179" s="360"/>
      <c r="CH179" s="360"/>
      <c r="CI179" s="360"/>
      <c r="CJ179" s="360"/>
      <c r="CK179" s="360"/>
      <c r="CL179" s="360"/>
      <c r="CM179" s="360"/>
      <c r="CN179" s="360"/>
      <c r="CO179" s="360"/>
      <c r="CP179" s="360"/>
      <c r="CQ179" s="361"/>
    </row>
    <row r="180" spans="1:95">
      <c r="A180" s="359"/>
      <c r="B180" s="369">
        <v>98</v>
      </c>
      <c r="C180" s="375"/>
      <c r="D180" s="376"/>
      <c r="F180" s="360"/>
      <c r="G180" s="360"/>
      <c r="H180" s="360"/>
      <c r="I180" s="360"/>
      <c r="J180" s="360"/>
      <c r="K180" s="360"/>
      <c r="L180" s="360"/>
      <c r="M180" s="360"/>
      <c r="N180" s="360"/>
      <c r="O180" s="360"/>
      <c r="P180" s="360"/>
      <c r="Q180" s="360"/>
      <c r="R180" s="360"/>
      <c r="S180" s="361"/>
      <c r="T180" s="359"/>
      <c r="U180" s="369">
        <v>98</v>
      </c>
      <c r="V180" s="375"/>
      <c r="W180" s="376"/>
      <c r="Y180" s="360"/>
      <c r="Z180" s="360"/>
      <c r="AA180" s="360"/>
      <c r="AB180" s="360"/>
      <c r="AC180" s="360"/>
      <c r="AD180" s="360"/>
      <c r="AE180" s="360"/>
      <c r="AF180" s="360"/>
      <c r="AG180" s="360"/>
      <c r="AH180" s="360"/>
      <c r="AI180" s="360"/>
      <c r="AJ180" s="360"/>
      <c r="AK180" s="360"/>
      <c r="AL180" s="361"/>
      <c r="AM180" s="359"/>
      <c r="AN180" s="369">
        <v>98</v>
      </c>
      <c r="AO180" s="375"/>
      <c r="AP180" s="376"/>
      <c r="AR180" s="360"/>
      <c r="AS180" s="360"/>
      <c r="AT180" s="360"/>
      <c r="AU180" s="360"/>
      <c r="AV180" s="360"/>
      <c r="AW180" s="360"/>
      <c r="AX180" s="360"/>
      <c r="AY180" s="360"/>
      <c r="AZ180" s="360"/>
      <c r="BA180" s="360"/>
      <c r="BB180" s="360"/>
      <c r="BC180" s="360"/>
      <c r="BD180" s="360"/>
      <c r="BE180" s="361"/>
      <c r="BF180" s="359"/>
      <c r="BG180" s="369">
        <v>98</v>
      </c>
      <c r="BH180" s="375"/>
      <c r="BI180" s="376"/>
      <c r="BK180" s="360"/>
      <c r="BL180" s="360"/>
      <c r="BM180" s="360"/>
      <c r="BN180" s="360"/>
      <c r="BO180" s="360"/>
      <c r="BP180" s="360"/>
      <c r="BQ180" s="360"/>
      <c r="BR180" s="360"/>
      <c r="BS180" s="360"/>
      <c r="BT180" s="360"/>
      <c r="BU180" s="360"/>
      <c r="BV180" s="360"/>
      <c r="BW180" s="360"/>
      <c r="BX180" s="361"/>
      <c r="BY180" s="359"/>
      <c r="BZ180" s="369">
        <v>98</v>
      </c>
      <c r="CA180" s="375"/>
      <c r="CB180" s="376"/>
      <c r="CD180" s="360"/>
      <c r="CE180" s="360"/>
      <c r="CF180" s="360"/>
      <c r="CG180" s="360"/>
      <c r="CH180" s="360"/>
      <c r="CI180" s="360"/>
      <c r="CJ180" s="360"/>
      <c r="CK180" s="360"/>
      <c r="CL180" s="360"/>
      <c r="CM180" s="360"/>
      <c r="CN180" s="360"/>
      <c r="CO180" s="360"/>
      <c r="CP180" s="360"/>
      <c r="CQ180" s="361"/>
    </row>
    <row r="181" spans="1:95">
      <c r="A181" s="359"/>
      <c r="B181" s="369">
        <v>99</v>
      </c>
      <c r="C181" s="375"/>
      <c r="D181" s="376"/>
      <c r="F181" s="360"/>
      <c r="G181" s="360"/>
      <c r="H181" s="360"/>
      <c r="I181" s="360"/>
      <c r="J181" s="360"/>
      <c r="K181" s="360"/>
      <c r="L181" s="360"/>
      <c r="M181" s="360"/>
      <c r="N181" s="360"/>
      <c r="O181" s="360"/>
      <c r="P181" s="360"/>
      <c r="Q181" s="360"/>
      <c r="R181" s="360"/>
      <c r="S181" s="361"/>
      <c r="T181" s="359"/>
      <c r="U181" s="369">
        <v>99</v>
      </c>
      <c r="V181" s="375"/>
      <c r="W181" s="376"/>
      <c r="Y181" s="360"/>
      <c r="Z181" s="360"/>
      <c r="AA181" s="360"/>
      <c r="AB181" s="360"/>
      <c r="AC181" s="360"/>
      <c r="AD181" s="360"/>
      <c r="AE181" s="360"/>
      <c r="AF181" s="360"/>
      <c r="AG181" s="360"/>
      <c r="AH181" s="360"/>
      <c r="AI181" s="360"/>
      <c r="AJ181" s="360"/>
      <c r="AK181" s="360"/>
      <c r="AL181" s="361"/>
      <c r="AM181" s="359"/>
      <c r="AN181" s="369">
        <v>99</v>
      </c>
      <c r="AO181" s="375"/>
      <c r="AP181" s="376"/>
      <c r="AR181" s="360"/>
      <c r="AS181" s="360"/>
      <c r="AT181" s="360"/>
      <c r="AU181" s="360"/>
      <c r="AV181" s="360"/>
      <c r="AW181" s="360"/>
      <c r="AX181" s="360"/>
      <c r="AY181" s="360"/>
      <c r="AZ181" s="360"/>
      <c r="BA181" s="360"/>
      <c r="BB181" s="360"/>
      <c r="BC181" s="360"/>
      <c r="BD181" s="360"/>
      <c r="BE181" s="361"/>
      <c r="BF181" s="359"/>
      <c r="BG181" s="369">
        <v>99</v>
      </c>
      <c r="BH181" s="375"/>
      <c r="BI181" s="376"/>
      <c r="BK181" s="360"/>
      <c r="BL181" s="360"/>
      <c r="BM181" s="360"/>
      <c r="BN181" s="360"/>
      <c r="BO181" s="360"/>
      <c r="BP181" s="360"/>
      <c r="BQ181" s="360"/>
      <c r="BR181" s="360"/>
      <c r="BS181" s="360"/>
      <c r="BT181" s="360"/>
      <c r="BU181" s="360"/>
      <c r="BV181" s="360"/>
      <c r="BW181" s="360"/>
      <c r="BX181" s="361"/>
      <c r="BY181" s="359"/>
      <c r="BZ181" s="369">
        <v>99</v>
      </c>
      <c r="CA181" s="375"/>
      <c r="CB181" s="376"/>
      <c r="CD181" s="360"/>
      <c r="CE181" s="360"/>
      <c r="CF181" s="360"/>
      <c r="CG181" s="360"/>
      <c r="CH181" s="360"/>
      <c r="CI181" s="360"/>
      <c r="CJ181" s="360"/>
      <c r="CK181" s="360"/>
      <c r="CL181" s="360"/>
      <c r="CM181" s="360"/>
      <c r="CN181" s="360"/>
      <c r="CO181" s="360"/>
      <c r="CP181" s="360"/>
      <c r="CQ181" s="361"/>
    </row>
    <row r="182" spans="1:95">
      <c r="A182" s="359"/>
      <c r="B182" s="369">
        <v>100</v>
      </c>
      <c r="C182" s="375"/>
      <c r="D182" s="376"/>
      <c r="F182" s="360"/>
      <c r="G182" s="360"/>
      <c r="H182" s="360"/>
      <c r="I182" s="360"/>
      <c r="J182" s="360"/>
      <c r="K182" s="360"/>
      <c r="L182" s="360"/>
      <c r="M182" s="360"/>
      <c r="N182" s="360"/>
      <c r="O182" s="360"/>
      <c r="P182" s="360"/>
      <c r="Q182" s="360"/>
      <c r="R182" s="360"/>
      <c r="S182" s="361"/>
      <c r="T182" s="359"/>
      <c r="U182" s="369">
        <v>100</v>
      </c>
      <c r="V182" s="375"/>
      <c r="W182" s="376"/>
      <c r="Y182" s="360"/>
      <c r="Z182" s="360"/>
      <c r="AA182" s="360"/>
      <c r="AB182" s="360"/>
      <c r="AC182" s="360"/>
      <c r="AD182" s="360"/>
      <c r="AE182" s="360"/>
      <c r="AF182" s="360"/>
      <c r="AG182" s="360"/>
      <c r="AH182" s="360"/>
      <c r="AI182" s="360"/>
      <c r="AJ182" s="360"/>
      <c r="AK182" s="360"/>
      <c r="AL182" s="361"/>
      <c r="AM182" s="359"/>
      <c r="AN182" s="369">
        <v>100</v>
      </c>
      <c r="AO182" s="375"/>
      <c r="AP182" s="376"/>
      <c r="AR182" s="360"/>
      <c r="AS182" s="360"/>
      <c r="AT182" s="360"/>
      <c r="AU182" s="360"/>
      <c r="AV182" s="360"/>
      <c r="AW182" s="360"/>
      <c r="AX182" s="360"/>
      <c r="AY182" s="360"/>
      <c r="AZ182" s="360"/>
      <c r="BA182" s="360"/>
      <c r="BB182" s="360"/>
      <c r="BC182" s="360"/>
      <c r="BD182" s="360"/>
      <c r="BE182" s="361"/>
      <c r="BF182" s="359"/>
      <c r="BG182" s="369">
        <v>100</v>
      </c>
      <c r="BH182" s="375"/>
      <c r="BI182" s="376"/>
      <c r="BK182" s="360"/>
      <c r="BL182" s="360"/>
      <c r="BM182" s="360"/>
      <c r="BN182" s="360"/>
      <c r="BO182" s="360"/>
      <c r="BP182" s="360"/>
      <c r="BQ182" s="360"/>
      <c r="BR182" s="360"/>
      <c r="BS182" s="360"/>
      <c r="BT182" s="360"/>
      <c r="BU182" s="360"/>
      <c r="BV182" s="360"/>
      <c r="BW182" s="360"/>
      <c r="BX182" s="361"/>
      <c r="BY182" s="359"/>
      <c r="BZ182" s="369">
        <v>100</v>
      </c>
      <c r="CA182" s="375"/>
      <c r="CB182" s="376"/>
      <c r="CD182" s="360"/>
      <c r="CE182" s="360"/>
      <c r="CF182" s="360"/>
      <c r="CG182" s="360"/>
      <c r="CH182" s="360"/>
      <c r="CI182" s="360"/>
      <c r="CJ182" s="360"/>
      <c r="CK182" s="360"/>
      <c r="CL182" s="360"/>
      <c r="CM182" s="360"/>
      <c r="CN182" s="360"/>
      <c r="CO182" s="360"/>
      <c r="CP182" s="360"/>
      <c r="CQ182" s="361"/>
    </row>
    <row r="183" spans="1:95">
      <c r="A183" s="359"/>
      <c r="B183" s="369">
        <v>101</v>
      </c>
      <c r="C183" s="375"/>
      <c r="D183" s="376"/>
      <c r="F183" s="360"/>
      <c r="G183" s="360"/>
      <c r="H183" s="360"/>
      <c r="I183" s="360"/>
      <c r="J183" s="360"/>
      <c r="K183" s="360"/>
      <c r="L183" s="360"/>
      <c r="M183" s="360"/>
      <c r="N183" s="360"/>
      <c r="O183" s="360"/>
      <c r="P183" s="360"/>
      <c r="Q183" s="360"/>
      <c r="R183" s="360"/>
      <c r="S183" s="361"/>
      <c r="T183" s="359"/>
      <c r="U183" s="369">
        <v>101</v>
      </c>
      <c r="V183" s="375"/>
      <c r="W183" s="376"/>
      <c r="Y183" s="360"/>
      <c r="Z183" s="360"/>
      <c r="AA183" s="360"/>
      <c r="AB183" s="360"/>
      <c r="AC183" s="360"/>
      <c r="AD183" s="360"/>
      <c r="AE183" s="360"/>
      <c r="AF183" s="360"/>
      <c r="AG183" s="360"/>
      <c r="AH183" s="360"/>
      <c r="AI183" s="360"/>
      <c r="AJ183" s="360"/>
      <c r="AK183" s="360"/>
      <c r="AL183" s="361"/>
      <c r="AM183" s="359"/>
      <c r="AN183" s="369">
        <v>101</v>
      </c>
      <c r="AO183" s="375"/>
      <c r="AP183" s="376"/>
      <c r="AR183" s="360"/>
      <c r="AS183" s="360"/>
      <c r="AT183" s="360"/>
      <c r="AU183" s="360"/>
      <c r="AV183" s="360"/>
      <c r="AW183" s="360"/>
      <c r="AX183" s="360"/>
      <c r="AY183" s="360"/>
      <c r="AZ183" s="360"/>
      <c r="BA183" s="360"/>
      <c r="BB183" s="360"/>
      <c r="BC183" s="360"/>
      <c r="BD183" s="360"/>
      <c r="BE183" s="361"/>
      <c r="BF183" s="359"/>
      <c r="BG183" s="369">
        <v>101</v>
      </c>
      <c r="BH183" s="375"/>
      <c r="BI183" s="376"/>
      <c r="BK183" s="360"/>
      <c r="BL183" s="360"/>
      <c r="BM183" s="360"/>
      <c r="BN183" s="360"/>
      <c r="BO183" s="360"/>
      <c r="BP183" s="360"/>
      <c r="BQ183" s="360"/>
      <c r="BR183" s="360"/>
      <c r="BS183" s="360"/>
      <c r="BT183" s="360"/>
      <c r="BU183" s="360"/>
      <c r="BV183" s="360"/>
      <c r="BW183" s="360"/>
      <c r="BX183" s="361"/>
      <c r="BY183" s="359"/>
      <c r="BZ183" s="369">
        <v>101</v>
      </c>
      <c r="CA183" s="375"/>
      <c r="CB183" s="376"/>
      <c r="CD183" s="360"/>
      <c r="CE183" s="360"/>
      <c r="CF183" s="360"/>
      <c r="CG183" s="360"/>
      <c r="CH183" s="360"/>
      <c r="CI183" s="360"/>
      <c r="CJ183" s="360"/>
      <c r="CK183" s="360"/>
      <c r="CL183" s="360"/>
      <c r="CM183" s="360"/>
      <c r="CN183" s="360"/>
      <c r="CO183" s="360"/>
      <c r="CP183" s="360"/>
      <c r="CQ183" s="361"/>
    </row>
    <row r="184" spans="1:95">
      <c r="A184" s="359"/>
      <c r="B184" s="369">
        <v>102</v>
      </c>
      <c r="C184" s="375"/>
      <c r="D184" s="376"/>
      <c r="F184" s="360"/>
      <c r="G184" s="360"/>
      <c r="H184" s="360"/>
      <c r="I184" s="360"/>
      <c r="J184" s="360"/>
      <c r="K184" s="360"/>
      <c r="L184" s="360"/>
      <c r="M184" s="360"/>
      <c r="N184" s="360"/>
      <c r="O184" s="360"/>
      <c r="P184" s="360"/>
      <c r="Q184" s="360"/>
      <c r="R184" s="360"/>
      <c r="S184" s="361"/>
      <c r="T184" s="359"/>
      <c r="U184" s="369">
        <v>102</v>
      </c>
      <c r="V184" s="375"/>
      <c r="W184" s="376"/>
      <c r="Y184" s="360"/>
      <c r="Z184" s="360"/>
      <c r="AA184" s="360"/>
      <c r="AB184" s="360"/>
      <c r="AC184" s="360"/>
      <c r="AD184" s="360"/>
      <c r="AE184" s="360"/>
      <c r="AF184" s="360"/>
      <c r="AG184" s="360"/>
      <c r="AH184" s="360"/>
      <c r="AI184" s="360"/>
      <c r="AJ184" s="360"/>
      <c r="AK184" s="360"/>
      <c r="AL184" s="361"/>
      <c r="AM184" s="359"/>
      <c r="AN184" s="369">
        <v>102</v>
      </c>
      <c r="AO184" s="375"/>
      <c r="AP184" s="376"/>
      <c r="AR184" s="360"/>
      <c r="AS184" s="360"/>
      <c r="AT184" s="360"/>
      <c r="AU184" s="360"/>
      <c r="AV184" s="360"/>
      <c r="AW184" s="360"/>
      <c r="AX184" s="360"/>
      <c r="AY184" s="360"/>
      <c r="AZ184" s="360"/>
      <c r="BA184" s="360"/>
      <c r="BB184" s="360"/>
      <c r="BC184" s="360"/>
      <c r="BD184" s="360"/>
      <c r="BE184" s="361"/>
      <c r="BF184" s="359"/>
      <c r="BG184" s="369">
        <v>102</v>
      </c>
      <c r="BH184" s="375"/>
      <c r="BI184" s="376"/>
      <c r="BK184" s="360"/>
      <c r="BL184" s="360"/>
      <c r="BM184" s="360"/>
      <c r="BN184" s="360"/>
      <c r="BO184" s="360"/>
      <c r="BP184" s="360"/>
      <c r="BQ184" s="360"/>
      <c r="BR184" s="360"/>
      <c r="BS184" s="360"/>
      <c r="BT184" s="360"/>
      <c r="BU184" s="360"/>
      <c r="BV184" s="360"/>
      <c r="BW184" s="360"/>
      <c r="BX184" s="361"/>
      <c r="BY184" s="359"/>
      <c r="BZ184" s="369">
        <v>102</v>
      </c>
      <c r="CA184" s="375"/>
      <c r="CB184" s="376"/>
      <c r="CD184" s="360"/>
      <c r="CE184" s="360"/>
      <c r="CF184" s="360"/>
      <c r="CG184" s="360"/>
      <c r="CH184" s="360"/>
      <c r="CI184" s="360"/>
      <c r="CJ184" s="360"/>
      <c r="CK184" s="360"/>
      <c r="CL184" s="360"/>
      <c r="CM184" s="360"/>
      <c r="CN184" s="360"/>
      <c r="CO184" s="360"/>
      <c r="CP184" s="360"/>
      <c r="CQ184" s="361"/>
    </row>
    <row r="185" spans="1:95">
      <c r="A185" s="359"/>
      <c r="B185" s="369">
        <v>103</v>
      </c>
      <c r="C185" s="375"/>
      <c r="D185" s="376"/>
      <c r="F185" s="360"/>
      <c r="G185" s="360"/>
      <c r="H185" s="360"/>
      <c r="I185" s="360"/>
      <c r="J185" s="360"/>
      <c r="K185" s="360"/>
      <c r="L185" s="360"/>
      <c r="M185" s="360"/>
      <c r="N185" s="360"/>
      <c r="O185" s="360"/>
      <c r="P185" s="360"/>
      <c r="Q185" s="360"/>
      <c r="R185" s="360"/>
      <c r="S185" s="361"/>
      <c r="T185" s="359"/>
      <c r="U185" s="369">
        <v>103</v>
      </c>
      <c r="V185" s="375"/>
      <c r="W185" s="376"/>
      <c r="Y185" s="360"/>
      <c r="Z185" s="360"/>
      <c r="AA185" s="360"/>
      <c r="AB185" s="360"/>
      <c r="AC185" s="360"/>
      <c r="AD185" s="360"/>
      <c r="AE185" s="360"/>
      <c r="AF185" s="360"/>
      <c r="AG185" s="360"/>
      <c r="AH185" s="360"/>
      <c r="AI185" s="360"/>
      <c r="AJ185" s="360"/>
      <c r="AK185" s="360"/>
      <c r="AL185" s="361"/>
      <c r="AM185" s="359"/>
      <c r="AN185" s="369">
        <v>103</v>
      </c>
      <c r="AO185" s="375"/>
      <c r="AP185" s="376"/>
      <c r="AR185" s="360"/>
      <c r="AS185" s="360"/>
      <c r="AT185" s="360"/>
      <c r="AU185" s="360"/>
      <c r="AV185" s="360"/>
      <c r="AW185" s="360"/>
      <c r="AX185" s="360"/>
      <c r="AY185" s="360"/>
      <c r="AZ185" s="360"/>
      <c r="BA185" s="360"/>
      <c r="BB185" s="360"/>
      <c r="BC185" s="360"/>
      <c r="BD185" s="360"/>
      <c r="BE185" s="361"/>
      <c r="BF185" s="359"/>
      <c r="BG185" s="369">
        <v>103</v>
      </c>
      <c r="BH185" s="375"/>
      <c r="BI185" s="376"/>
      <c r="BK185" s="360"/>
      <c r="BL185" s="360"/>
      <c r="BM185" s="360"/>
      <c r="BN185" s="360"/>
      <c r="BO185" s="360"/>
      <c r="BP185" s="360"/>
      <c r="BQ185" s="360"/>
      <c r="BR185" s="360"/>
      <c r="BS185" s="360"/>
      <c r="BT185" s="360"/>
      <c r="BU185" s="360"/>
      <c r="BV185" s="360"/>
      <c r="BW185" s="360"/>
      <c r="BX185" s="361"/>
      <c r="BY185" s="359"/>
      <c r="BZ185" s="369">
        <v>103</v>
      </c>
      <c r="CA185" s="375"/>
      <c r="CB185" s="376"/>
      <c r="CD185" s="360"/>
      <c r="CE185" s="360"/>
      <c r="CF185" s="360"/>
      <c r="CG185" s="360"/>
      <c r="CH185" s="360"/>
      <c r="CI185" s="360"/>
      <c r="CJ185" s="360"/>
      <c r="CK185" s="360"/>
      <c r="CL185" s="360"/>
      <c r="CM185" s="360"/>
      <c r="CN185" s="360"/>
      <c r="CO185" s="360"/>
      <c r="CP185" s="360"/>
      <c r="CQ185" s="361"/>
    </row>
    <row r="186" spans="1:95">
      <c r="A186" s="359"/>
      <c r="B186" s="369">
        <v>104</v>
      </c>
      <c r="C186" s="375"/>
      <c r="D186" s="376"/>
      <c r="F186" s="360"/>
      <c r="G186" s="360"/>
      <c r="H186" s="360"/>
      <c r="I186" s="360"/>
      <c r="J186" s="360"/>
      <c r="K186" s="360"/>
      <c r="L186" s="360"/>
      <c r="M186" s="360"/>
      <c r="N186" s="360"/>
      <c r="O186" s="360"/>
      <c r="P186" s="360"/>
      <c r="Q186" s="360"/>
      <c r="R186" s="360"/>
      <c r="S186" s="361"/>
      <c r="T186" s="359"/>
      <c r="U186" s="369">
        <v>104</v>
      </c>
      <c r="V186" s="375"/>
      <c r="W186" s="376"/>
      <c r="Y186" s="360"/>
      <c r="Z186" s="360"/>
      <c r="AA186" s="360"/>
      <c r="AB186" s="360"/>
      <c r="AC186" s="360"/>
      <c r="AD186" s="360"/>
      <c r="AE186" s="360"/>
      <c r="AF186" s="360"/>
      <c r="AG186" s="360"/>
      <c r="AH186" s="360"/>
      <c r="AI186" s="360"/>
      <c r="AJ186" s="360"/>
      <c r="AK186" s="360"/>
      <c r="AL186" s="361"/>
      <c r="AM186" s="359"/>
      <c r="AN186" s="369">
        <v>104</v>
      </c>
      <c r="AO186" s="375"/>
      <c r="AP186" s="376"/>
      <c r="AR186" s="360"/>
      <c r="AS186" s="360"/>
      <c r="AT186" s="360"/>
      <c r="AU186" s="360"/>
      <c r="AV186" s="360"/>
      <c r="AW186" s="360"/>
      <c r="AX186" s="360"/>
      <c r="AY186" s="360"/>
      <c r="AZ186" s="360"/>
      <c r="BA186" s="360"/>
      <c r="BB186" s="360"/>
      <c r="BC186" s="360"/>
      <c r="BD186" s="360"/>
      <c r="BE186" s="361"/>
      <c r="BF186" s="359"/>
      <c r="BG186" s="369">
        <v>104</v>
      </c>
      <c r="BH186" s="375"/>
      <c r="BI186" s="376"/>
      <c r="BK186" s="360"/>
      <c r="BL186" s="360"/>
      <c r="BM186" s="360"/>
      <c r="BN186" s="360"/>
      <c r="BO186" s="360"/>
      <c r="BP186" s="360"/>
      <c r="BQ186" s="360"/>
      <c r="BR186" s="360"/>
      <c r="BS186" s="360"/>
      <c r="BT186" s="360"/>
      <c r="BU186" s="360"/>
      <c r="BV186" s="360"/>
      <c r="BW186" s="360"/>
      <c r="BX186" s="361"/>
      <c r="BY186" s="359"/>
      <c r="BZ186" s="369">
        <v>104</v>
      </c>
      <c r="CA186" s="375"/>
      <c r="CB186" s="376"/>
      <c r="CD186" s="360"/>
      <c r="CE186" s="360"/>
      <c r="CF186" s="360"/>
      <c r="CG186" s="360"/>
      <c r="CH186" s="360"/>
      <c r="CI186" s="360"/>
      <c r="CJ186" s="360"/>
      <c r="CK186" s="360"/>
      <c r="CL186" s="360"/>
      <c r="CM186" s="360"/>
      <c r="CN186" s="360"/>
      <c r="CO186" s="360"/>
      <c r="CP186" s="360"/>
      <c r="CQ186" s="361"/>
    </row>
    <row r="187" spans="1:95">
      <c r="A187" s="359"/>
      <c r="B187" s="369">
        <v>105</v>
      </c>
      <c r="C187" s="375"/>
      <c r="D187" s="376"/>
      <c r="F187" s="360"/>
      <c r="G187" s="360"/>
      <c r="H187" s="360"/>
      <c r="I187" s="360"/>
      <c r="J187" s="360"/>
      <c r="K187" s="360"/>
      <c r="L187" s="360"/>
      <c r="M187" s="360"/>
      <c r="N187" s="360"/>
      <c r="O187" s="360"/>
      <c r="P187" s="360"/>
      <c r="Q187" s="360"/>
      <c r="R187" s="360"/>
      <c r="S187" s="361"/>
      <c r="T187" s="359"/>
      <c r="U187" s="369">
        <v>105</v>
      </c>
      <c r="V187" s="375"/>
      <c r="W187" s="376"/>
      <c r="Y187" s="360"/>
      <c r="Z187" s="360"/>
      <c r="AA187" s="360"/>
      <c r="AB187" s="360"/>
      <c r="AC187" s="360"/>
      <c r="AD187" s="360"/>
      <c r="AE187" s="360"/>
      <c r="AF187" s="360"/>
      <c r="AG187" s="360"/>
      <c r="AH187" s="360"/>
      <c r="AI187" s="360"/>
      <c r="AJ187" s="360"/>
      <c r="AK187" s="360"/>
      <c r="AL187" s="361"/>
      <c r="AM187" s="359"/>
      <c r="AN187" s="369">
        <v>105</v>
      </c>
      <c r="AO187" s="375"/>
      <c r="AP187" s="376"/>
      <c r="AR187" s="360"/>
      <c r="AS187" s="360"/>
      <c r="AT187" s="360"/>
      <c r="AU187" s="360"/>
      <c r="AV187" s="360"/>
      <c r="AW187" s="360"/>
      <c r="AX187" s="360"/>
      <c r="AY187" s="360"/>
      <c r="AZ187" s="360"/>
      <c r="BA187" s="360"/>
      <c r="BB187" s="360"/>
      <c r="BC187" s="360"/>
      <c r="BD187" s="360"/>
      <c r="BE187" s="361"/>
      <c r="BF187" s="359"/>
      <c r="BG187" s="369">
        <v>105</v>
      </c>
      <c r="BH187" s="375"/>
      <c r="BI187" s="376"/>
      <c r="BK187" s="360"/>
      <c r="BL187" s="360"/>
      <c r="BM187" s="360"/>
      <c r="BN187" s="360"/>
      <c r="BO187" s="360"/>
      <c r="BP187" s="360"/>
      <c r="BQ187" s="360"/>
      <c r="BR187" s="360"/>
      <c r="BS187" s="360"/>
      <c r="BT187" s="360"/>
      <c r="BU187" s="360"/>
      <c r="BV187" s="360"/>
      <c r="BW187" s="360"/>
      <c r="BX187" s="361"/>
      <c r="BY187" s="359"/>
      <c r="BZ187" s="369">
        <v>105</v>
      </c>
      <c r="CA187" s="375"/>
      <c r="CB187" s="376"/>
      <c r="CD187" s="360"/>
      <c r="CE187" s="360"/>
      <c r="CF187" s="360"/>
      <c r="CG187" s="360"/>
      <c r="CH187" s="360"/>
      <c r="CI187" s="360"/>
      <c r="CJ187" s="360"/>
      <c r="CK187" s="360"/>
      <c r="CL187" s="360"/>
      <c r="CM187" s="360"/>
      <c r="CN187" s="360"/>
      <c r="CO187" s="360"/>
      <c r="CP187" s="360"/>
      <c r="CQ187" s="361"/>
    </row>
    <row r="188" spans="1:95">
      <c r="A188" s="359"/>
      <c r="B188" s="369">
        <v>106</v>
      </c>
      <c r="C188" s="375"/>
      <c r="D188" s="376"/>
      <c r="F188" s="360"/>
      <c r="G188" s="360"/>
      <c r="H188" s="360"/>
      <c r="I188" s="360"/>
      <c r="J188" s="360"/>
      <c r="K188" s="360"/>
      <c r="L188" s="360"/>
      <c r="M188" s="360"/>
      <c r="N188" s="360"/>
      <c r="O188" s="360"/>
      <c r="P188" s="360"/>
      <c r="Q188" s="360"/>
      <c r="R188" s="360"/>
      <c r="S188" s="361"/>
      <c r="T188" s="359"/>
      <c r="U188" s="369">
        <v>106</v>
      </c>
      <c r="V188" s="375"/>
      <c r="W188" s="376"/>
      <c r="Y188" s="360"/>
      <c r="Z188" s="360"/>
      <c r="AA188" s="360"/>
      <c r="AB188" s="360"/>
      <c r="AC188" s="360"/>
      <c r="AD188" s="360"/>
      <c r="AE188" s="360"/>
      <c r="AF188" s="360"/>
      <c r="AG188" s="360"/>
      <c r="AH188" s="360"/>
      <c r="AI188" s="360"/>
      <c r="AJ188" s="360"/>
      <c r="AK188" s="360"/>
      <c r="AL188" s="361"/>
      <c r="AM188" s="359"/>
      <c r="AN188" s="369">
        <v>106</v>
      </c>
      <c r="AO188" s="375"/>
      <c r="AP188" s="376"/>
      <c r="AR188" s="360"/>
      <c r="AS188" s="360"/>
      <c r="AT188" s="360"/>
      <c r="AU188" s="360"/>
      <c r="AV188" s="360"/>
      <c r="AW188" s="360"/>
      <c r="AX188" s="360"/>
      <c r="AY188" s="360"/>
      <c r="AZ188" s="360"/>
      <c r="BA188" s="360"/>
      <c r="BB188" s="360"/>
      <c r="BC188" s="360"/>
      <c r="BD188" s="360"/>
      <c r="BE188" s="361"/>
      <c r="BF188" s="359"/>
      <c r="BG188" s="369">
        <v>106</v>
      </c>
      <c r="BH188" s="375"/>
      <c r="BI188" s="376"/>
      <c r="BK188" s="360"/>
      <c r="BL188" s="360"/>
      <c r="BM188" s="360"/>
      <c r="BN188" s="360"/>
      <c r="BO188" s="360"/>
      <c r="BP188" s="360"/>
      <c r="BQ188" s="360"/>
      <c r="BR188" s="360"/>
      <c r="BS188" s="360"/>
      <c r="BT188" s="360"/>
      <c r="BU188" s="360"/>
      <c r="BV188" s="360"/>
      <c r="BW188" s="360"/>
      <c r="BX188" s="361"/>
      <c r="BY188" s="359"/>
      <c r="BZ188" s="369">
        <v>106</v>
      </c>
      <c r="CA188" s="375"/>
      <c r="CB188" s="376"/>
      <c r="CD188" s="360"/>
      <c r="CE188" s="360"/>
      <c r="CF188" s="360"/>
      <c r="CG188" s="360"/>
      <c r="CH188" s="360"/>
      <c r="CI188" s="360"/>
      <c r="CJ188" s="360"/>
      <c r="CK188" s="360"/>
      <c r="CL188" s="360"/>
      <c r="CM188" s="360"/>
      <c r="CN188" s="360"/>
      <c r="CO188" s="360"/>
      <c r="CP188" s="360"/>
      <c r="CQ188" s="361"/>
    </row>
    <row r="189" spans="1:95">
      <c r="A189" s="359"/>
      <c r="B189" s="369">
        <v>107</v>
      </c>
      <c r="C189" s="375"/>
      <c r="D189" s="376"/>
      <c r="F189" s="360"/>
      <c r="G189" s="360"/>
      <c r="H189" s="360"/>
      <c r="I189" s="360"/>
      <c r="J189" s="360"/>
      <c r="K189" s="360"/>
      <c r="L189" s="360"/>
      <c r="M189" s="360"/>
      <c r="N189" s="360"/>
      <c r="O189" s="360"/>
      <c r="P189" s="360"/>
      <c r="Q189" s="360"/>
      <c r="R189" s="360"/>
      <c r="S189" s="361"/>
      <c r="T189" s="359"/>
      <c r="U189" s="369">
        <v>107</v>
      </c>
      <c r="V189" s="375"/>
      <c r="W189" s="376"/>
      <c r="Y189" s="360"/>
      <c r="Z189" s="360"/>
      <c r="AA189" s="360"/>
      <c r="AB189" s="360"/>
      <c r="AC189" s="360"/>
      <c r="AD189" s="360"/>
      <c r="AE189" s="360"/>
      <c r="AF189" s="360"/>
      <c r="AG189" s="360"/>
      <c r="AH189" s="360"/>
      <c r="AI189" s="360"/>
      <c r="AJ189" s="360"/>
      <c r="AK189" s="360"/>
      <c r="AL189" s="361"/>
      <c r="AM189" s="359"/>
      <c r="AN189" s="369">
        <v>107</v>
      </c>
      <c r="AO189" s="375"/>
      <c r="AP189" s="376"/>
      <c r="AR189" s="360"/>
      <c r="AS189" s="360"/>
      <c r="AT189" s="360"/>
      <c r="AU189" s="360"/>
      <c r="AV189" s="360"/>
      <c r="AW189" s="360"/>
      <c r="AX189" s="360"/>
      <c r="AY189" s="360"/>
      <c r="AZ189" s="360"/>
      <c r="BA189" s="360"/>
      <c r="BB189" s="360"/>
      <c r="BC189" s="360"/>
      <c r="BD189" s="360"/>
      <c r="BE189" s="361"/>
      <c r="BF189" s="359"/>
      <c r="BG189" s="369">
        <v>107</v>
      </c>
      <c r="BH189" s="375"/>
      <c r="BI189" s="376"/>
      <c r="BK189" s="360"/>
      <c r="BL189" s="360"/>
      <c r="BM189" s="360"/>
      <c r="BN189" s="360"/>
      <c r="BO189" s="360"/>
      <c r="BP189" s="360"/>
      <c r="BQ189" s="360"/>
      <c r="BR189" s="360"/>
      <c r="BS189" s="360"/>
      <c r="BT189" s="360"/>
      <c r="BU189" s="360"/>
      <c r="BV189" s="360"/>
      <c r="BW189" s="360"/>
      <c r="BX189" s="361"/>
      <c r="BY189" s="359"/>
      <c r="BZ189" s="369">
        <v>107</v>
      </c>
      <c r="CA189" s="375"/>
      <c r="CB189" s="376"/>
      <c r="CD189" s="360"/>
      <c r="CE189" s="360"/>
      <c r="CF189" s="360"/>
      <c r="CG189" s="360"/>
      <c r="CH189" s="360"/>
      <c r="CI189" s="360"/>
      <c r="CJ189" s="360"/>
      <c r="CK189" s="360"/>
      <c r="CL189" s="360"/>
      <c r="CM189" s="360"/>
      <c r="CN189" s="360"/>
      <c r="CO189" s="360"/>
      <c r="CP189" s="360"/>
      <c r="CQ189" s="361"/>
    </row>
    <row r="190" spans="1:95">
      <c r="A190" s="359"/>
      <c r="B190" s="369">
        <v>108</v>
      </c>
      <c r="C190" s="375"/>
      <c r="D190" s="376"/>
      <c r="F190" s="360"/>
      <c r="G190" s="360"/>
      <c r="H190" s="360"/>
      <c r="I190" s="360"/>
      <c r="J190" s="360"/>
      <c r="K190" s="360"/>
      <c r="L190" s="360"/>
      <c r="M190" s="360"/>
      <c r="N190" s="360"/>
      <c r="O190" s="360"/>
      <c r="P190" s="360"/>
      <c r="Q190" s="360"/>
      <c r="R190" s="360"/>
      <c r="S190" s="361"/>
      <c r="T190" s="359"/>
      <c r="U190" s="369">
        <v>108</v>
      </c>
      <c r="V190" s="375"/>
      <c r="W190" s="376"/>
      <c r="Y190" s="360"/>
      <c r="Z190" s="360"/>
      <c r="AA190" s="360"/>
      <c r="AB190" s="360"/>
      <c r="AC190" s="360"/>
      <c r="AD190" s="360"/>
      <c r="AE190" s="360"/>
      <c r="AF190" s="360"/>
      <c r="AG190" s="360"/>
      <c r="AH190" s="360"/>
      <c r="AI190" s="360"/>
      <c r="AJ190" s="360"/>
      <c r="AK190" s="360"/>
      <c r="AL190" s="361"/>
      <c r="AM190" s="359"/>
      <c r="AN190" s="369">
        <v>108</v>
      </c>
      <c r="AO190" s="375"/>
      <c r="AP190" s="376"/>
      <c r="AR190" s="360"/>
      <c r="AS190" s="360"/>
      <c r="AT190" s="360"/>
      <c r="AU190" s="360"/>
      <c r="AV190" s="360"/>
      <c r="AW190" s="360"/>
      <c r="AX190" s="360"/>
      <c r="AY190" s="360"/>
      <c r="AZ190" s="360"/>
      <c r="BA190" s="360"/>
      <c r="BB190" s="360"/>
      <c r="BC190" s="360"/>
      <c r="BD190" s="360"/>
      <c r="BE190" s="361"/>
      <c r="BF190" s="359"/>
      <c r="BG190" s="369">
        <v>108</v>
      </c>
      <c r="BH190" s="375"/>
      <c r="BI190" s="376"/>
      <c r="BK190" s="360"/>
      <c r="BL190" s="360"/>
      <c r="BM190" s="360"/>
      <c r="BN190" s="360"/>
      <c r="BO190" s="360"/>
      <c r="BP190" s="360"/>
      <c r="BQ190" s="360"/>
      <c r="BR190" s="360"/>
      <c r="BS190" s="360"/>
      <c r="BT190" s="360"/>
      <c r="BU190" s="360"/>
      <c r="BV190" s="360"/>
      <c r="BW190" s="360"/>
      <c r="BX190" s="361"/>
      <c r="BY190" s="359"/>
      <c r="BZ190" s="369">
        <v>108</v>
      </c>
      <c r="CA190" s="375"/>
      <c r="CB190" s="376"/>
      <c r="CD190" s="360"/>
      <c r="CE190" s="360"/>
      <c r="CF190" s="360"/>
      <c r="CG190" s="360"/>
      <c r="CH190" s="360"/>
      <c r="CI190" s="360"/>
      <c r="CJ190" s="360"/>
      <c r="CK190" s="360"/>
      <c r="CL190" s="360"/>
      <c r="CM190" s="360"/>
      <c r="CN190" s="360"/>
      <c r="CO190" s="360"/>
      <c r="CP190" s="360"/>
      <c r="CQ190" s="361"/>
    </row>
    <row r="191" spans="1:95">
      <c r="A191" s="359"/>
      <c r="B191" s="369">
        <v>109</v>
      </c>
      <c r="C191" s="375"/>
      <c r="D191" s="376"/>
      <c r="F191" s="360"/>
      <c r="G191" s="360"/>
      <c r="H191" s="360"/>
      <c r="I191" s="360"/>
      <c r="J191" s="360"/>
      <c r="K191" s="360"/>
      <c r="L191" s="360"/>
      <c r="M191" s="360"/>
      <c r="N191" s="360"/>
      <c r="O191" s="360"/>
      <c r="P191" s="360"/>
      <c r="Q191" s="360"/>
      <c r="R191" s="360"/>
      <c r="S191" s="361"/>
      <c r="T191" s="359"/>
      <c r="U191" s="369">
        <v>109</v>
      </c>
      <c r="V191" s="375"/>
      <c r="W191" s="376"/>
      <c r="Y191" s="360"/>
      <c r="Z191" s="360"/>
      <c r="AA191" s="360"/>
      <c r="AB191" s="360"/>
      <c r="AC191" s="360"/>
      <c r="AD191" s="360"/>
      <c r="AE191" s="360"/>
      <c r="AF191" s="360"/>
      <c r="AG191" s="360"/>
      <c r="AH191" s="360"/>
      <c r="AI191" s="360"/>
      <c r="AJ191" s="360"/>
      <c r="AK191" s="360"/>
      <c r="AL191" s="361"/>
      <c r="AM191" s="359"/>
      <c r="AN191" s="369">
        <v>109</v>
      </c>
      <c r="AO191" s="375"/>
      <c r="AP191" s="376"/>
      <c r="AR191" s="360"/>
      <c r="AS191" s="360"/>
      <c r="AT191" s="360"/>
      <c r="AU191" s="360"/>
      <c r="AV191" s="360"/>
      <c r="AW191" s="360"/>
      <c r="AX191" s="360"/>
      <c r="AY191" s="360"/>
      <c r="AZ191" s="360"/>
      <c r="BA191" s="360"/>
      <c r="BB191" s="360"/>
      <c r="BC191" s="360"/>
      <c r="BD191" s="360"/>
      <c r="BE191" s="361"/>
      <c r="BF191" s="359"/>
      <c r="BG191" s="369">
        <v>109</v>
      </c>
      <c r="BH191" s="375"/>
      <c r="BI191" s="376"/>
      <c r="BK191" s="360"/>
      <c r="BL191" s="360"/>
      <c r="BM191" s="360"/>
      <c r="BN191" s="360"/>
      <c r="BO191" s="360"/>
      <c r="BP191" s="360"/>
      <c r="BQ191" s="360"/>
      <c r="BR191" s="360"/>
      <c r="BS191" s="360"/>
      <c r="BT191" s="360"/>
      <c r="BU191" s="360"/>
      <c r="BV191" s="360"/>
      <c r="BW191" s="360"/>
      <c r="BX191" s="361"/>
      <c r="BY191" s="359"/>
      <c r="BZ191" s="369">
        <v>109</v>
      </c>
      <c r="CA191" s="375"/>
      <c r="CB191" s="376"/>
      <c r="CD191" s="360"/>
      <c r="CE191" s="360"/>
      <c r="CF191" s="360"/>
      <c r="CG191" s="360"/>
      <c r="CH191" s="360"/>
      <c r="CI191" s="360"/>
      <c r="CJ191" s="360"/>
      <c r="CK191" s="360"/>
      <c r="CL191" s="360"/>
      <c r="CM191" s="360"/>
      <c r="CN191" s="360"/>
      <c r="CO191" s="360"/>
      <c r="CP191" s="360"/>
      <c r="CQ191" s="361"/>
    </row>
    <row r="192" spans="1:95">
      <c r="A192" s="359"/>
      <c r="B192" s="369">
        <v>110</v>
      </c>
      <c r="C192" s="375"/>
      <c r="D192" s="376"/>
      <c r="F192" s="360"/>
      <c r="G192" s="360"/>
      <c r="H192" s="360"/>
      <c r="I192" s="360"/>
      <c r="J192" s="360"/>
      <c r="K192" s="360"/>
      <c r="L192" s="360"/>
      <c r="M192" s="360"/>
      <c r="N192" s="360"/>
      <c r="O192" s="360"/>
      <c r="P192" s="360"/>
      <c r="Q192" s="360"/>
      <c r="R192" s="360"/>
      <c r="S192" s="361"/>
      <c r="T192" s="359"/>
      <c r="U192" s="369">
        <v>110</v>
      </c>
      <c r="V192" s="375"/>
      <c r="W192" s="376"/>
      <c r="Y192" s="360"/>
      <c r="Z192" s="360"/>
      <c r="AA192" s="360"/>
      <c r="AB192" s="360"/>
      <c r="AC192" s="360"/>
      <c r="AD192" s="360"/>
      <c r="AE192" s="360"/>
      <c r="AF192" s="360"/>
      <c r="AG192" s="360"/>
      <c r="AH192" s="360"/>
      <c r="AI192" s="360"/>
      <c r="AJ192" s="360"/>
      <c r="AK192" s="360"/>
      <c r="AL192" s="361"/>
      <c r="AM192" s="359"/>
      <c r="AN192" s="369">
        <v>110</v>
      </c>
      <c r="AO192" s="375"/>
      <c r="AP192" s="376"/>
      <c r="AR192" s="360"/>
      <c r="AS192" s="360"/>
      <c r="AT192" s="360"/>
      <c r="AU192" s="360"/>
      <c r="AV192" s="360"/>
      <c r="AW192" s="360"/>
      <c r="AX192" s="360"/>
      <c r="AY192" s="360"/>
      <c r="AZ192" s="360"/>
      <c r="BA192" s="360"/>
      <c r="BB192" s="360"/>
      <c r="BC192" s="360"/>
      <c r="BD192" s="360"/>
      <c r="BE192" s="361"/>
      <c r="BF192" s="359"/>
      <c r="BG192" s="369">
        <v>110</v>
      </c>
      <c r="BH192" s="375"/>
      <c r="BI192" s="376"/>
      <c r="BK192" s="360"/>
      <c r="BL192" s="360"/>
      <c r="BM192" s="360"/>
      <c r="BN192" s="360"/>
      <c r="BO192" s="360"/>
      <c r="BP192" s="360"/>
      <c r="BQ192" s="360"/>
      <c r="BR192" s="360"/>
      <c r="BS192" s="360"/>
      <c r="BT192" s="360"/>
      <c r="BU192" s="360"/>
      <c r="BV192" s="360"/>
      <c r="BW192" s="360"/>
      <c r="BX192" s="361"/>
      <c r="BY192" s="359"/>
      <c r="BZ192" s="369">
        <v>110</v>
      </c>
      <c r="CA192" s="375"/>
      <c r="CB192" s="376"/>
      <c r="CD192" s="360"/>
      <c r="CE192" s="360"/>
      <c r="CF192" s="360"/>
      <c r="CG192" s="360"/>
      <c r="CH192" s="360"/>
      <c r="CI192" s="360"/>
      <c r="CJ192" s="360"/>
      <c r="CK192" s="360"/>
      <c r="CL192" s="360"/>
      <c r="CM192" s="360"/>
      <c r="CN192" s="360"/>
      <c r="CO192" s="360"/>
      <c r="CP192" s="360"/>
      <c r="CQ192" s="361"/>
    </row>
    <row r="193" spans="1:95">
      <c r="A193" s="359"/>
      <c r="B193" s="369">
        <v>111</v>
      </c>
      <c r="C193" s="375"/>
      <c r="D193" s="376"/>
      <c r="F193" s="360"/>
      <c r="G193" s="360"/>
      <c r="H193" s="360"/>
      <c r="I193" s="360"/>
      <c r="J193" s="360"/>
      <c r="K193" s="360"/>
      <c r="L193" s="360"/>
      <c r="M193" s="360"/>
      <c r="N193" s="360"/>
      <c r="O193" s="360"/>
      <c r="P193" s="360"/>
      <c r="Q193" s="360"/>
      <c r="R193" s="360"/>
      <c r="S193" s="361"/>
      <c r="T193" s="359"/>
      <c r="U193" s="369">
        <v>111</v>
      </c>
      <c r="V193" s="375"/>
      <c r="W193" s="376"/>
      <c r="Y193" s="360"/>
      <c r="Z193" s="360"/>
      <c r="AA193" s="360"/>
      <c r="AB193" s="360"/>
      <c r="AC193" s="360"/>
      <c r="AD193" s="360"/>
      <c r="AE193" s="360"/>
      <c r="AF193" s="360"/>
      <c r="AG193" s="360"/>
      <c r="AH193" s="360"/>
      <c r="AI193" s="360"/>
      <c r="AJ193" s="360"/>
      <c r="AK193" s="360"/>
      <c r="AL193" s="361"/>
      <c r="AM193" s="359"/>
      <c r="AN193" s="369">
        <v>111</v>
      </c>
      <c r="AO193" s="375"/>
      <c r="AP193" s="376"/>
      <c r="AR193" s="360"/>
      <c r="AS193" s="360"/>
      <c r="AT193" s="360"/>
      <c r="AU193" s="360"/>
      <c r="AV193" s="360"/>
      <c r="AW193" s="360"/>
      <c r="AX193" s="360"/>
      <c r="AY193" s="360"/>
      <c r="AZ193" s="360"/>
      <c r="BA193" s="360"/>
      <c r="BB193" s="360"/>
      <c r="BC193" s="360"/>
      <c r="BD193" s="360"/>
      <c r="BE193" s="361"/>
      <c r="BF193" s="359"/>
      <c r="BG193" s="369">
        <v>111</v>
      </c>
      <c r="BH193" s="375"/>
      <c r="BI193" s="376"/>
      <c r="BK193" s="360"/>
      <c r="BL193" s="360"/>
      <c r="BM193" s="360"/>
      <c r="BN193" s="360"/>
      <c r="BO193" s="360"/>
      <c r="BP193" s="360"/>
      <c r="BQ193" s="360"/>
      <c r="BR193" s="360"/>
      <c r="BS193" s="360"/>
      <c r="BT193" s="360"/>
      <c r="BU193" s="360"/>
      <c r="BV193" s="360"/>
      <c r="BW193" s="360"/>
      <c r="BX193" s="361"/>
      <c r="BY193" s="359"/>
      <c r="BZ193" s="369">
        <v>111</v>
      </c>
      <c r="CA193" s="375"/>
      <c r="CB193" s="376"/>
      <c r="CD193" s="360"/>
      <c r="CE193" s="360"/>
      <c r="CF193" s="360"/>
      <c r="CG193" s="360"/>
      <c r="CH193" s="360"/>
      <c r="CI193" s="360"/>
      <c r="CJ193" s="360"/>
      <c r="CK193" s="360"/>
      <c r="CL193" s="360"/>
      <c r="CM193" s="360"/>
      <c r="CN193" s="360"/>
      <c r="CO193" s="360"/>
      <c r="CP193" s="360"/>
      <c r="CQ193" s="361"/>
    </row>
    <row r="194" spans="1:95">
      <c r="A194" s="359"/>
      <c r="B194" s="369">
        <v>112</v>
      </c>
      <c r="C194" s="375"/>
      <c r="D194" s="376"/>
      <c r="F194" s="360"/>
      <c r="G194" s="360"/>
      <c r="H194" s="360"/>
      <c r="I194" s="360"/>
      <c r="J194" s="360"/>
      <c r="K194" s="360"/>
      <c r="L194" s="360"/>
      <c r="M194" s="360"/>
      <c r="N194" s="360"/>
      <c r="O194" s="360"/>
      <c r="P194" s="360"/>
      <c r="Q194" s="360"/>
      <c r="R194" s="360"/>
      <c r="S194" s="361"/>
      <c r="T194" s="359"/>
      <c r="U194" s="369">
        <v>112</v>
      </c>
      <c r="V194" s="375"/>
      <c r="W194" s="376"/>
      <c r="Y194" s="360"/>
      <c r="Z194" s="360"/>
      <c r="AA194" s="360"/>
      <c r="AB194" s="360"/>
      <c r="AC194" s="360"/>
      <c r="AD194" s="360"/>
      <c r="AE194" s="360"/>
      <c r="AF194" s="360"/>
      <c r="AG194" s="360"/>
      <c r="AH194" s="360"/>
      <c r="AI194" s="360"/>
      <c r="AJ194" s="360"/>
      <c r="AK194" s="360"/>
      <c r="AL194" s="361"/>
      <c r="AM194" s="359"/>
      <c r="AN194" s="369">
        <v>112</v>
      </c>
      <c r="AO194" s="375"/>
      <c r="AP194" s="376"/>
      <c r="AR194" s="360"/>
      <c r="AS194" s="360"/>
      <c r="AT194" s="360"/>
      <c r="AU194" s="360"/>
      <c r="AV194" s="360"/>
      <c r="AW194" s="360"/>
      <c r="AX194" s="360"/>
      <c r="AY194" s="360"/>
      <c r="AZ194" s="360"/>
      <c r="BA194" s="360"/>
      <c r="BB194" s="360"/>
      <c r="BC194" s="360"/>
      <c r="BD194" s="360"/>
      <c r="BE194" s="361"/>
      <c r="BF194" s="359"/>
      <c r="BG194" s="369">
        <v>112</v>
      </c>
      <c r="BH194" s="375"/>
      <c r="BI194" s="376"/>
      <c r="BK194" s="360"/>
      <c r="BL194" s="360"/>
      <c r="BM194" s="360"/>
      <c r="BN194" s="360"/>
      <c r="BO194" s="360"/>
      <c r="BP194" s="360"/>
      <c r="BQ194" s="360"/>
      <c r="BR194" s="360"/>
      <c r="BS194" s="360"/>
      <c r="BT194" s="360"/>
      <c r="BU194" s="360"/>
      <c r="BV194" s="360"/>
      <c r="BW194" s="360"/>
      <c r="BX194" s="361"/>
      <c r="BY194" s="359"/>
      <c r="BZ194" s="369">
        <v>112</v>
      </c>
      <c r="CA194" s="375"/>
      <c r="CB194" s="376"/>
      <c r="CD194" s="360"/>
      <c r="CE194" s="360"/>
      <c r="CF194" s="360"/>
      <c r="CG194" s="360"/>
      <c r="CH194" s="360"/>
      <c r="CI194" s="360"/>
      <c r="CJ194" s="360"/>
      <c r="CK194" s="360"/>
      <c r="CL194" s="360"/>
      <c r="CM194" s="360"/>
      <c r="CN194" s="360"/>
      <c r="CO194" s="360"/>
      <c r="CP194" s="360"/>
      <c r="CQ194" s="361"/>
    </row>
    <row r="195" spans="1:95">
      <c r="A195" s="359"/>
      <c r="B195" s="369">
        <v>113</v>
      </c>
      <c r="C195" s="375"/>
      <c r="D195" s="376"/>
      <c r="F195" s="360"/>
      <c r="G195" s="360"/>
      <c r="H195" s="360"/>
      <c r="I195" s="360"/>
      <c r="J195" s="360"/>
      <c r="K195" s="360"/>
      <c r="L195" s="360"/>
      <c r="M195" s="360"/>
      <c r="N195" s="360"/>
      <c r="O195" s="360"/>
      <c r="P195" s="360"/>
      <c r="Q195" s="360"/>
      <c r="R195" s="360"/>
      <c r="S195" s="361"/>
      <c r="T195" s="359"/>
      <c r="U195" s="369">
        <v>113</v>
      </c>
      <c r="V195" s="375"/>
      <c r="W195" s="376"/>
      <c r="Y195" s="360"/>
      <c r="Z195" s="360"/>
      <c r="AA195" s="360"/>
      <c r="AB195" s="360"/>
      <c r="AC195" s="360"/>
      <c r="AD195" s="360"/>
      <c r="AE195" s="360"/>
      <c r="AF195" s="360"/>
      <c r="AG195" s="360"/>
      <c r="AH195" s="360"/>
      <c r="AI195" s="360"/>
      <c r="AJ195" s="360"/>
      <c r="AK195" s="360"/>
      <c r="AL195" s="361"/>
      <c r="AM195" s="359"/>
      <c r="AN195" s="369">
        <v>113</v>
      </c>
      <c r="AO195" s="375"/>
      <c r="AP195" s="376"/>
      <c r="AR195" s="360"/>
      <c r="AS195" s="360"/>
      <c r="AT195" s="360"/>
      <c r="AU195" s="360"/>
      <c r="AV195" s="360"/>
      <c r="AW195" s="360"/>
      <c r="AX195" s="360"/>
      <c r="AY195" s="360"/>
      <c r="AZ195" s="360"/>
      <c r="BA195" s="360"/>
      <c r="BB195" s="360"/>
      <c r="BC195" s="360"/>
      <c r="BD195" s="360"/>
      <c r="BE195" s="361"/>
      <c r="BF195" s="359"/>
      <c r="BG195" s="369">
        <v>113</v>
      </c>
      <c r="BH195" s="375"/>
      <c r="BI195" s="376"/>
      <c r="BK195" s="360"/>
      <c r="BL195" s="360"/>
      <c r="BM195" s="360"/>
      <c r="BN195" s="360"/>
      <c r="BO195" s="360"/>
      <c r="BP195" s="360"/>
      <c r="BQ195" s="360"/>
      <c r="BR195" s="360"/>
      <c r="BS195" s="360"/>
      <c r="BT195" s="360"/>
      <c r="BU195" s="360"/>
      <c r="BV195" s="360"/>
      <c r="BW195" s="360"/>
      <c r="BX195" s="361"/>
      <c r="BY195" s="359"/>
      <c r="BZ195" s="369">
        <v>113</v>
      </c>
      <c r="CA195" s="375"/>
      <c r="CB195" s="376"/>
      <c r="CD195" s="360"/>
      <c r="CE195" s="360"/>
      <c r="CF195" s="360"/>
      <c r="CG195" s="360"/>
      <c r="CH195" s="360"/>
      <c r="CI195" s="360"/>
      <c r="CJ195" s="360"/>
      <c r="CK195" s="360"/>
      <c r="CL195" s="360"/>
      <c r="CM195" s="360"/>
      <c r="CN195" s="360"/>
      <c r="CO195" s="360"/>
      <c r="CP195" s="360"/>
      <c r="CQ195" s="361"/>
    </row>
    <row r="196" spans="1:95">
      <c r="A196" s="359"/>
      <c r="B196" s="369">
        <v>114</v>
      </c>
      <c r="C196" s="375"/>
      <c r="D196" s="376"/>
      <c r="F196" s="360"/>
      <c r="G196" s="360"/>
      <c r="H196" s="360"/>
      <c r="I196" s="360"/>
      <c r="J196" s="360"/>
      <c r="K196" s="360"/>
      <c r="L196" s="360"/>
      <c r="M196" s="360"/>
      <c r="N196" s="360"/>
      <c r="O196" s="360"/>
      <c r="P196" s="360"/>
      <c r="Q196" s="360"/>
      <c r="R196" s="360"/>
      <c r="S196" s="361"/>
      <c r="T196" s="359"/>
      <c r="U196" s="369">
        <v>114</v>
      </c>
      <c r="V196" s="375"/>
      <c r="W196" s="376"/>
      <c r="Y196" s="360"/>
      <c r="Z196" s="360"/>
      <c r="AA196" s="360"/>
      <c r="AB196" s="360"/>
      <c r="AC196" s="360"/>
      <c r="AD196" s="360"/>
      <c r="AE196" s="360"/>
      <c r="AF196" s="360"/>
      <c r="AG196" s="360"/>
      <c r="AH196" s="360"/>
      <c r="AI196" s="360"/>
      <c r="AJ196" s="360"/>
      <c r="AK196" s="360"/>
      <c r="AL196" s="361"/>
      <c r="AM196" s="359"/>
      <c r="AN196" s="369">
        <v>114</v>
      </c>
      <c r="AO196" s="375"/>
      <c r="AP196" s="376"/>
      <c r="AR196" s="360"/>
      <c r="AS196" s="360"/>
      <c r="AT196" s="360"/>
      <c r="AU196" s="360"/>
      <c r="AV196" s="360"/>
      <c r="AW196" s="360"/>
      <c r="AX196" s="360"/>
      <c r="AY196" s="360"/>
      <c r="AZ196" s="360"/>
      <c r="BA196" s="360"/>
      <c r="BB196" s="360"/>
      <c r="BC196" s="360"/>
      <c r="BD196" s="360"/>
      <c r="BE196" s="361"/>
      <c r="BF196" s="359"/>
      <c r="BG196" s="369">
        <v>114</v>
      </c>
      <c r="BH196" s="375"/>
      <c r="BI196" s="376"/>
      <c r="BK196" s="360"/>
      <c r="BL196" s="360"/>
      <c r="BM196" s="360"/>
      <c r="BN196" s="360"/>
      <c r="BO196" s="360"/>
      <c r="BP196" s="360"/>
      <c r="BQ196" s="360"/>
      <c r="BR196" s="360"/>
      <c r="BS196" s="360"/>
      <c r="BT196" s="360"/>
      <c r="BU196" s="360"/>
      <c r="BV196" s="360"/>
      <c r="BW196" s="360"/>
      <c r="BX196" s="361"/>
      <c r="BY196" s="359"/>
      <c r="BZ196" s="369">
        <v>114</v>
      </c>
      <c r="CA196" s="375"/>
      <c r="CB196" s="376"/>
      <c r="CD196" s="360"/>
      <c r="CE196" s="360"/>
      <c r="CF196" s="360"/>
      <c r="CG196" s="360"/>
      <c r="CH196" s="360"/>
      <c r="CI196" s="360"/>
      <c r="CJ196" s="360"/>
      <c r="CK196" s="360"/>
      <c r="CL196" s="360"/>
      <c r="CM196" s="360"/>
      <c r="CN196" s="360"/>
      <c r="CO196" s="360"/>
      <c r="CP196" s="360"/>
      <c r="CQ196" s="361"/>
    </row>
    <row r="197" spans="1:95">
      <c r="A197" s="359"/>
      <c r="B197" s="369">
        <v>115</v>
      </c>
      <c r="C197" s="375"/>
      <c r="D197" s="376"/>
      <c r="F197" s="360"/>
      <c r="G197" s="360"/>
      <c r="H197" s="360"/>
      <c r="I197" s="360"/>
      <c r="J197" s="360"/>
      <c r="K197" s="360"/>
      <c r="L197" s="360"/>
      <c r="M197" s="360"/>
      <c r="N197" s="360"/>
      <c r="O197" s="360"/>
      <c r="P197" s="360"/>
      <c r="Q197" s="360"/>
      <c r="R197" s="360"/>
      <c r="S197" s="361"/>
      <c r="T197" s="359"/>
      <c r="U197" s="369">
        <v>115</v>
      </c>
      <c r="V197" s="375"/>
      <c r="W197" s="376"/>
      <c r="Y197" s="360"/>
      <c r="Z197" s="360"/>
      <c r="AA197" s="360"/>
      <c r="AB197" s="360"/>
      <c r="AC197" s="360"/>
      <c r="AD197" s="360"/>
      <c r="AE197" s="360"/>
      <c r="AF197" s="360"/>
      <c r="AG197" s="360"/>
      <c r="AH197" s="360"/>
      <c r="AI197" s="360"/>
      <c r="AJ197" s="360"/>
      <c r="AK197" s="360"/>
      <c r="AL197" s="361"/>
      <c r="AM197" s="359"/>
      <c r="AN197" s="369">
        <v>115</v>
      </c>
      <c r="AO197" s="375"/>
      <c r="AP197" s="376"/>
      <c r="AR197" s="360"/>
      <c r="AS197" s="360"/>
      <c r="AT197" s="360"/>
      <c r="AU197" s="360"/>
      <c r="AV197" s="360"/>
      <c r="AW197" s="360"/>
      <c r="AX197" s="360"/>
      <c r="AY197" s="360"/>
      <c r="AZ197" s="360"/>
      <c r="BA197" s="360"/>
      <c r="BB197" s="360"/>
      <c r="BC197" s="360"/>
      <c r="BD197" s="360"/>
      <c r="BE197" s="361"/>
      <c r="BF197" s="359"/>
      <c r="BG197" s="369">
        <v>115</v>
      </c>
      <c r="BH197" s="375"/>
      <c r="BI197" s="376"/>
      <c r="BK197" s="360"/>
      <c r="BL197" s="360"/>
      <c r="BM197" s="360"/>
      <c r="BN197" s="360"/>
      <c r="BO197" s="360"/>
      <c r="BP197" s="360"/>
      <c r="BQ197" s="360"/>
      <c r="BR197" s="360"/>
      <c r="BS197" s="360"/>
      <c r="BT197" s="360"/>
      <c r="BU197" s="360"/>
      <c r="BV197" s="360"/>
      <c r="BW197" s="360"/>
      <c r="BX197" s="361"/>
      <c r="BY197" s="359"/>
      <c r="BZ197" s="369">
        <v>115</v>
      </c>
      <c r="CA197" s="375"/>
      <c r="CB197" s="376"/>
      <c r="CD197" s="360"/>
      <c r="CE197" s="360"/>
      <c r="CF197" s="360"/>
      <c r="CG197" s="360"/>
      <c r="CH197" s="360"/>
      <c r="CI197" s="360"/>
      <c r="CJ197" s="360"/>
      <c r="CK197" s="360"/>
      <c r="CL197" s="360"/>
      <c r="CM197" s="360"/>
      <c r="CN197" s="360"/>
      <c r="CO197" s="360"/>
      <c r="CP197" s="360"/>
      <c r="CQ197" s="361"/>
    </row>
    <row r="198" spans="1:95">
      <c r="A198" s="359"/>
      <c r="B198" s="369">
        <v>116</v>
      </c>
      <c r="C198" s="375"/>
      <c r="D198" s="376"/>
      <c r="F198" s="360"/>
      <c r="G198" s="360"/>
      <c r="H198" s="360"/>
      <c r="I198" s="360"/>
      <c r="J198" s="360"/>
      <c r="K198" s="360"/>
      <c r="L198" s="360"/>
      <c r="M198" s="360"/>
      <c r="N198" s="360"/>
      <c r="O198" s="360"/>
      <c r="P198" s="360"/>
      <c r="Q198" s="360"/>
      <c r="R198" s="360"/>
      <c r="S198" s="361"/>
      <c r="T198" s="359"/>
      <c r="U198" s="369">
        <v>116</v>
      </c>
      <c r="V198" s="375"/>
      <c r="W198" s="376"/>
      <c r="Y198" s="360"/>
      <c r="Z198" s="360"/>
      <c r="AA198" s="360"/>
      <c r="AB198" s="360"/>
      <c r="AC198" s="360"/>
      <c r="AD198" s="360"/>
      <c r="AE198" s="360"/>
      <c r="AF198" s="360"/>
      <c r="AG198" s="360"/>
      <c r="AH198" s="360"/>
      <c r="AI198" s="360"/>
      <c r="AJ198" s="360"/>
      <c r="AK198" s="360"/>
      <c r="AL198" s="361"/>
      <c r="AM198" s="359"/>
      <c r="AN198" s="369">
        <v>116</v>
      </c>
      <c r="AO198" s="375"/>
      <c r="AP198" s="376"/>
      <c r="AR198" s="360"/>
      <c r="AS198" s="360"/>
      <c r="AT198" s="360"/>
      <c r="AU198" s="360"/>
      <c r="AV198" s="360"/>
      <c r="AW198" s="360"/>
      <c r="AX198" s="360"/>
      <c r="AY198" s="360"/>
      <c r="AZ198" s="360"/>
      <c r="BA198" s="360"/>
      <c r="BB198" s="360"/>
      <c r="BC198" s="360"/>
      <c r="BD198" s="360"/>
      <c r="BE198" s="361"/>
      <c r="BF198" s="359"/>
      <c r="BG198" s="369">
        <v>116</v>
      </c>
      <c r="BH198" s="375"/>
      <c r="BI198" s="376"/>
      <c r="BK198" s="360"/>
      <c r="BL198" s="360"/>
      <c r="BM198" s="360"/>
      <c r="BN198" s="360"/>
      <c r="BO198" s="360"/>
      <c r="BP198" s="360"/>
      <c r="BQ198" s="360"/>
      <c r="BR198" s="360"/>
      <c r="BS198" s="360"/>
      <c r="BT198" s="360"/>
      <c r="BU198" s="360"/>
      <c r="BV198" s="360"/>
      <c r="BW198" s="360"/>
      <c r="BX198" s="361"/>
      <c r="BY198" s="359"/>
      <c r="BZ198" s="369">
        <v>116</v>
      </c>
      <c r="CA198" s="375"/>
      <c r="CB198" s="376"/>
      <c r="CD198" s="360"/>
      <c r="CE198" s="360"/>
      <c r="CF198" s="360"/>
      <c r="CG198" s="360"/>
      <c r="CH198" s="360"/>
      <c r="CI198" s="360"/>
      <c r="CJ198" s="360"/>
      <c r="CK198" s="360"/>
      <c r="CL198" s="360"/>
      <c r="CM198" s="360"/>
      <c r="CN198" s="360"/>
      <c r="CO198" s="360"/>
      <c r="CP198" s="360"/>
      <c r="CQ198" s="361"/>
    </row>
    <row r="199" spans="1:95">
      <c r="A199" s="359"/>
      <c r="B199" s="369">
        <v>117</v>
      </c>
      <c r="C199" s="375"/>
      <c r="D199" s="376"/>
      <c r="F199" s="360"/>
      <c r="G199" s="360"/>
      <c r="H199" s="360"/>
      <c r="I199" s="360"/>
      <c r="J199" s="360"/>
      <c r="K199" s="360"/>
      <c r="L199" s="360"/>
      <c r="M199" s="360"/>
      <c r="N199" s="360"/>
      <c r="O199" s="360"/>
      <c r="P199" s="360"/>
      <c r="Q199" s="360"/>
      <c r="R199" s="360"/>
      <c r="S199" s="361"/>
      <c r="T199" s="359"/>
      <c r="U199" s="369">
        <v>117</v>
      </c>
      <c r="V199" s="375"/>
      <c r="W199" s="376"/>
      <c r="Y199" s="360"/>
      <c r="Z199" s="360"/>
      <c r="AA199" s="360"/>
      <c r="AB199" s="360"/>
      <c r="AC199" s="360"/>
      <c r="AD199" s="360"/>
      <c r="AE199" s="360"/>
      <c r="AF199" s="360"/>
      <c r="AG199" s="360"/>
      <c r="AH199" s="360"/>
      <c r="AI199" s="360"/>
      <c r="AJ199" s="360"/>
      <c r="AK199" s="360"/>
      <c r="AL199" s="361"/>
      <c r="AM199" s="359"/>
      <c r="AN199" s="369">
        <v>117</v>
      </c>
      <c r="AO199" s="375"/>
      <c r="AP199" s="376"/>
      <c r="AR199" s="360"/>
      <c r="AS199" s="360"/>
      <c r="AT199" s="360"/>
      <c r="AU199" s="360"/>
      <c r="AV199" s="360"/>
      <c r="AW199" s="360"/>
      <c r="AX199" s="360"/>
      <c r="AY199" s="360"/>
      <c r="AZ199" s="360"/>
      <c r="BA199" s="360"/>
      <c r="BB199" s="360"/>
      <c r="BC199" s="360"/>
      <c r="BD199" s="360"/>
      <c r="BE199" s="361"/>
      <c r="BF199" s="359"/>
      <c r="BG199" s="369">
        <v>117</v>
      </c>
      <c r="BH199" s="375"/>
      <c r="BI199" s="376"/>
      <c r="BK199" s="360"/>
      <c r="BL199" s="360"/>
      <c r="BM199" s="360"/>
      <c r="BN199" s="360"/>
      <c r="BO199" s="360"/>
      <c r="BP199" s="360"/>
      <c r="BQ199" s="360"/>
      <c r="BR199" s="360"/>
      <c r="BS199" s="360"/>
      <c r="BT199" s="360"/>
      <c r="BU199" s="360"/>
      <c r="BV199" s="360"/>
      <c r="BW199" s="360"/>
      <c r="BX199" s="361"/>
      <c r="BY199" s="359"/>
      <c r="BZ199" s="369">
        <v>117</v>
      </c>
      <c r="CA199" s="375"/>
      <c r="CB199" s="376"/>
      <c r="CD199" s="360"/>
      <c r="CE199" s="360"/>
      <c r="CF199" s="360"/>
      <c r="CG199" s="360"/>
      <c r="CH199" s="360"/>
      <c r="CI199" s="360"/>
      <c r="CJ199" s="360"/>
      <c r="CK199" s="360"/>
      <c r="CL199" s="360"/>
      <c r="CM199" s="360"/>
      <c r="CN199" s="360"/>
      <c r="CO199" s="360"/>
      <c r="CP199" s="360"/>
      <c r="CQ199" s="361"/>
    </row>
    <row r="200" spans="1:95">
      <c r="A200" s="359"/>
      <c r="B200" s="369">
        <v>118</v>
      </c>
      <c r="C200" s="375"/>
      <c r="D200" s="376"/>
      <c r="F200" s="360"/>
      <c r="G200" s="360"/>
      <c r="H200" s="360"/>
      <c r="I200" s="360"/>
      <c r="J200" s="360"/>
      <c r="K200" s="360"/>
      <c r="L200" s="360"/>
      <c r="M200" s="360"/>
      <c r="N200" s="360"/>
      <c r="O200" s="360"/>
      <c r="P200" s="360"/>
      <c r="Q200" s="360"/>
      <c r="R200" s="360"/>
      <c r="S200" s="361"/>
      <c r="T200" s="359"/>
      <c r="U200" s="369">
        <v>118</v>
      </c>
      <c r="V200" s="375"/>
      <c r="W200" s="376"/>
      <c r="Y200" s="360"/>
      <c r="Z200" s="360"/>
      <c r="AA200" s="360"/>
      <c r="AB200" s="360"/>
      <c r="AC200" s="360"/>
      <c r="AD200" s="360"/>
      <c r="AE200" s="360"/>
      <c r="AF200" s="360"/>
      <c r="AG200" s="360"/>
      <c r="AH200" s="360"/>
      <c r="AI200" s="360"/>
      <c r="AJ200" s="360"/>
      <c r="AK200" s="360"/>
      <c r="AL200" s="361"/>
      <c r="AM200" s="359"/>
      <c r="AN200" s="369">
        <v>118</v>
      </c>
      <c r="AO200" s="375"/>
      <c r="AP200" s="376"/>
      <c r="AR200" s="360"/>
      <c r="AS200" s="360"/>
      <c r="AT200" s="360"/>
      <c r="AU200" s="360"/>
      <c r="AV200" s="360"/>
      <c r="AW200" s="360"/>
      <c r="AX200" s="360"/>
      <c r="AY200" s="360"/>
      <c r="AZ200" s="360"/>
      <c r="BA200" s="360"/>
      <c r="BB200" s="360"/>
      <c r="BC200" s="360"/>
      <c r="BD200" s="360"/>
      <c r="BE200" s="361"/>
      <c r="BF200" s="359"/>
      <c r="BG200" s="369">
        <v>118</v>
      </c>
      <c r="BH200" s="375"/>
      <c r="BI200" s="376"/>
      <c r="BK200" s="360"/>
      <c r="BL200" s="360"/>
      <c r="BM200" s="360"/>
      <c r="BN200" s="360"/>
      <c r="BO200" s="360"/>
      <c r="BP200" s="360"/>
      <c r="BQ200" s="360"/>
      <c r="BR200" s="360"/>
      <c r="BS200" s="360"/>
      <c r="BT200" s="360"/>
      <c r="BU200" s="360"/>
      <c r="BV200" s="360"/>
      <c r="BW200" s="360"/>
      <c r="BX200" s="361"/>
      <c r="BY200" s="359"/>
      <c r="BZ200" s="369">
        <v>118</v>
      </c>
      <c r="CA200" s="375"/>
      <c r="CB200" s="376"/>
      <c r="CD200" s="360"/>
      <c r="CE200" s="360"/>
      <c r="CF200" s="360"/>
      <c r="CG200" s="360"/>
      <c r="CH200" s="360"/>
      <c r="CI200" s="360"/>
      <c r="CJ200" s="360"/>
      <c r="CK200" s="360"/>
      <c r="CL200" s="360"/>
      <c r="CM200" s="360"/>
      <c r="CN200" s="360"/>
      <c r="CO200" s="360"/>
      <c r="CP200" s="360"/>
      <c r="CQ200" s="361"/>
    </row>
    <row r="201" spans="1:95">
      <c r="A201" s="359"/>
      <c r="B201" s="369">
        <v>119</v>
      </c>
      <c r="C201" s="375"/>
      <c r="D201" s="376"/>
      <c r="F201" s="360"/>
      <c r="G201" s="360"/>
      <c r="H201" s="360"/>
      <c r="I201" s="360"/>
      <c r="J201" s="360"/>
      <c r="K201" s="360"/>
      <c r="L201" s="360"/>
      <c r="M201" s="360"/>
      <c r="N201" s="360"/>
      <c r="O201" s="360"/>
      <c r="P201" s="360"/>
      <c r="Q201" s="360"/>
      <c r="R201" s="360"/>
      <c r="S201" s="361"/>
      <c r="T201" s="359"/>
      <c r="U201" s="369">
        <v>119</v>
      </c>
      <c r="V201" s="375"/>
      <c r="W201" s="376"/>
      <c r="Y201" s="360"/>
      <c r="Z201" s="360"/>
      <c r="AA201" s="360"/>
      <c r="AB201" s="360"/>
      <c r="AC201" s="360"/>
      <c r="AD201" s="360"/>
      <c r="AE201" s="360"/>
      <c r="AF201" s="360"/>
      <c r="AG201" s="360"/>
      <c r="AH201" s="360"/>
      <c r="AI201" s="360"/>
      <c r="AJ201" s="360"/>
      <c r="AK201" s="360"/>
      <c r="AL201" s="361"/>
      <c r="AM201" s="359"/>
      <c r="AN201" s="369">
        <v>119</v>
      </c>
      <c r="AO201" s="375"/>
      <c r="AP201" s="376"/>
      <c r="AR201" s="360"/>
      <c r="AS201" s="360"/>
      <c r="AT201" s="360"/>
      <c r="AU201" s="360"/>
      <c r="AV201" s="360"/>
      <c r="AW201" s="360"/>
      <c r="AX201" s="360"/>
      <c r="AY201" s="360"/>
      <c r="AZ201" s="360"/>
      <c r="BA201" s="360"/>
      <c r="BB201" s="360"/>
      <c r="BC201" s="360"/>
      <c r="BD201" s="360"/>
      <c r="BE201" s="361"/>
      <c r="BF201" s="359"/>
      <c r="BG201" s="369">
        <v>119</v>
      </c>
      <c r="BH201" s="375"/>
      <c r="BI201" s="376"/>
      <c r="BK201" s="360"/>
      <c r="BL201" s="360"/>
      <c r="BM201" s="360"/>
      <c r="BN201" s="360"/>
      <c r="BO201" s="360"/>
      <c r="BP201" s="360"/>
      <c r="BQ201" s="360"/>
      <c r="BR201" s="360"/>
      <c r="BS201" s="360"/>
      <c r="BT201" s="360"/>
      <c r="BU201" s="360"/>
      <c r="BV201" s="360"/>
      <c r="BW201" s="360"/>
      <c r="BX201" s="361"/>
      <c r="BY201" s="359"/>
      <c r="BZ201" s="369">
        <v>119</v>
      </c>
      <c r="CA201" s="375"/>
      <c r="CB201" s="376"/>
      <c r="CD201" s="360"/>
      <c r="CE201" s="360"/>
      <c r="CF201" s="360"/>
      <c r="CG201" s="360"/>
      <c r="CH201" s="360"/>
      <c r="CI201" s="360"/>
      <c r="CJ201" s="360"/>
      <c r="CK201" s="360"/>
      <c r="CL201" s="360"/>
      <c r="CM201" s="360"/>
      <c r="CN201" s="360"/>
      <c r="CO201" s="360"/>
      <c r="CP201" s="360"/>
      <c r="CQ201" s="361"/>
    </row>
    <row r="202" spans="1:95">
      <c r="A202" s="359"/>
      <c r="B202" s="369">
        <v>120</v>
      </c>
      <c r="C202" s="375"/>
      <c r="D202" s="376"/>
      <c r="F202" s="360"/>
      <c r="G202" s="360"/>
      <c r="H202" s="360"/>
      <c r="I202" s="360"/>
      <c r="J202" s="360"/>
      <c r="K202" s="360"/>
      <c r="L202" s="360"/>
      <c r="M202" s="360"/>
      <c r="N202" s="360"/>
      <c r="O202" s="360"/>
      <c r="P202" s="360"/>
      <c r="Q202" s="360"/>
      <c r="R202" s="360"/>
      <c r="S202" s="361"/>
      <c r="T202" s="359"/>
      <c r="U202" s="369">
        <v>120</v>
      </c>
      <c r="V202" s="375"/>
      <c r="W202" s="376"/>
      <c r="Y202" s="360"/>
      <c r="Z202" s="360"/>
      <c r="AA202" s="360"/>
      <c r="AB202" s="360"/>
      <c r="AC202" s="360"/>
      <c r="AD202" s="360"/>
      <c r="AE202" s="360"/>
      <c r="AF202" s="360"/>
      <c r="AG202" s="360"/>
      <c r="AH202" s="360"/>
      <c r="AI202" s="360"/>
      <c r="AJ202" s="360"/>
      <c r="AK202" s="360"/>
      <c r="AL202" s="361"/>
      <c r="AM202" s="359"/>
      <c r="AN202" s="369">
        <v>120</v>
      </c>
      <c r="AO202" s="375"/>
      <c r="AP202" s="376"/>
      <c r="AR202" s="360"/>
      <c r="AS202" s="360"/>
      <c r="AT202" s="360"/>
      <c r="AU202" s="360"/>
      <c r="AV202" s="360"/>
      <c r="AW202" s="360"/>
      <c r="AX202" s="360"/>
      <c r="AY202" s="360"/>
      <c r="AZ202" s="360"/>
      <c r="BA202" s="360"/>
      <c r="BB202" s="360"/>
      <c r="BC202" s="360"/>
      <c r="BD202" s="360"/>
      <c r="BE202" s="361"/>
      <c r="BF202" s="359"/>
      <c r="BG202" s="369">
        <v>120</v>
      </c>
      <c r="BH202" s="375"/>
      <c r="BI202" s="376"/>
      <c r="BK202" s="360"/>
      <c r="BL202" s="360"/>
      <c r="BM202" s="360"/>
      <c r="BN202" s="360"/>
      <c r="BO202" s="360"/>
      <c r="BP202" s="360"/>
      <c r="BQ202" s="360"/>
      <c r="BR202" s="360"/>
      <c r="BS202" s="360"/>
      <c r="BT202" s="360"/>
      <c r="BU202" s="360"/>
      <c r="BV202" s="360"/>
      <c r="BW202" s="360"/>
      <c r="BX202" s="361"/>
      <c r="BY202" s="359"/>
      <c r="BZ202" s="369">
        <v>120</v>
      </c>
      <c r="CA202" s="375"/>
      <c r="CB202" s="376"/>
      <c r="CD202" s="360"/>
      <c r="CE202" s="360"/>
      <c r="CF202" s="360"/>
      <c r="CG202" s="360"/>
      <c r="CH202" s="360"/>
      <c r="CI202" s="360"/>
      <c r="CJ202" s="360"/>
      <c r="CK202" s="360"/>
      <c r="CL202" s="360"/>
      <c r="CM202" s="360"/>
      <c r="CN202" s="360"/>
      <c r="CO202" s="360"/>
      <c r="CP202" s="360"/>
      <c r="CQ202" s="361"/>
    </row>
    <row r="203" spans="1:95">
      <c r="A203" s="360"/>
      <c r="B203" s="369">
        <v>121</v>
      </c>
      <c r="C203" s="375"/>
      <c r="D203" s="376"/>
      <c r="F203" s="360"/>
      <c r="G203" s="360"/>
      <c r="H203" s="360"/>
      <c r="I203" s="360"/>
      <c r="J203" s="360"/>
      <c r="K203" s="360"/>
      <c r="L203" s="360"/>
      <c r="M203" s="360"/>
      <c r="N203" s="360"/>
      <c r="O203" s="360"/>
      <c r="P203" s="360"/>
      <c r="Q203" s="360"/>
      <c r="R203" s="360"/>
      <c r="S203" s="361"/>
      <c r="T203" s="360"/>
      <c r="U203" s="369">
        <v>121</v>
      </c>
      <c r="V203" s="375"/>
      <c r="W203" s="376"/>
      <c r="Y203" s="360"/>
      <c r="Z203" s="360"/>
      <c r="AA203" s="360"/>
      <c r="AB203" s="360"/>
      <c r="AC203" s="360"/>
      <c r="AD203" s="360"/>
      <c r="AE203" s="360"/>
      <c r="AF203" s="360"/>
      <c r="AG203" s="360"/>
      <c r="AH203" s="360"/>
      <c r="AI203" s="360"/>
      <c r="AJ203" s="360"/>
      <c r="AK203" s="360"/>
      <c r="AL203" s="361"/>
      <c r="AM203" s="360"/>
      <c r="AN203" s="369">
        <v>121</v>
      </c>
      <c r="AO203" s="375"/>
      <c r="AP203" s="376"/>
      <c r="AR203" s="360"/>
      <c r="AS203" s="360"/>
      <c r="AT203" s="360"/>
      <c r="AU203" s="360"/>
      <c r="AV203" s="360"/>
      <c r="AW203" s="360"/>
      <c r="AX203" s="360"/>
      <c r="AY203" s="360"/>
      <c r="AZ203" s="360"/>
      <c r="BA203" s="360"/>
      <c r="BB203" s="360"/>
      <c r="BC203" s="360"/>
      <c r="BD203" s="360"/>
      <c r="BE203" s="361"/>
      <c r="BF203" s="360"/>
      <c r="BG203" s="369">
        <v>121</v>
      </c>
      <c r="BH203" s="375"/>
      <c r="BI203" s="376"/>
      <c r="BK203" s="360"/>
      <c r="BL203" s="360"/>
      <c r="BM203" s="360"/>
      <c r="BN203" s="360"/>
      <c r="BO203" s="360"/>
      <c r="BP203" s="360"/>
      <c r="BQ203" s="360"/>
      <c r="BR203" s="360"/>
      <c r="BS203" s="360"/>
      <c r="BT203" s="360"/>
      <c r="BU203" s="360"/>
      <c r="BV203" s="360"/>
      <c r="BW203" s="360"/>
      <c r="BX203" s="361"/>
      <c r="BY203" s="360"/>
      <c r="BZ203" s="369">
        <v>121</v>
      </c>
      <c r="CA203" s="375"/>
      <c r="CB203" s="376"/>
      <c r="CD203" s="360"/>
      <c r="CE203" s="360"/>
      <c r="CF203" s="360"/>
      <c r="CG203" s="360"/>
      <c r="CH203" s="360"/>
      <c r="CI203" s="360"/>
      <c r="CJ203" s="360"/>
      <c r="CK203" s="360"/>
      <c r="CL203" s="360"/>
      <c r="CM203" s="360"/>
      <c r="CN203" s="360"/>
      <c r="CO203" s="360"/>
      <c r="CP203" s="360"/>
      <c r="CQ203" s="361"/>
    </row>
    <row r="204" spans="1:95">
      <c r="B204" s="369">
        <v>122</v>
      </c>
      <c r="C204" s="375"/>
      <c r="D204" s="376"/>
      <c r="S204" s="294"/>
      <c r="U204" s="369">
        <v>122</v>
      </c>
      <c r="V204" s="375"/>
      <c r="W204" s="376"/>
      <c r="AL204" s="294"/>
      <c r="AN204" s="369">
        <v>122</v>
      </c>
      <c r="AO204" s="375"/>
      <c r="AP204" s="376"/>
      <c r="BE204" s="294"/>
      <c r="BG204" s="369">
        <v>122</v>
      </c>
      <c r="BH204" s="375"/>
      <c r="BI204" s="376"/>
      <c r="BX204" s="294"/>
      <c r="BZ204" s="369">
        <v>122</v>
      </c>
      <c r="CA204" s="375"/>
      <c r="CB204" s="376"/>
      <c r="CQ204" s="294"/>
    </row>
    <row r="205" spans="1:95">
      <c r="B205" s="369">
        <v>123</v>
      </c>
      <c r="C205" s="375"/>
      <c r="D205" s="376"/>
      <c r="S205" s="294"/>
      <c r="U205" s="369">
        <v>123</v>
      </c>
      <c r="V205" s="375"/>
      <c r="W205" s="376"/>
      <c r="AL205" s="294"/>
      <c r="AN205" s="369">
        <v>123</v>
      </c>
      <c r="AO205" s="375"/>
      <c r="AP205" s="376"/>
      <c r="BE205" s="294"/>
      <c r="BG205" s="369">
        <v>123</v>
      </c>
      <c r="BH205" s="375"/>
      <c r="BI205" s="376"/>
      <c r="BX205" s="294"/>
      <c r="BZ205" s="369">
        <v>123</v>
      </c>
      <c r="CA205" s="375"/>
      <c r="CB205" s="376"/>
      <c r="CQ205" s="294"/>
    </row>
    <row r="206" spans="1:95">
      <c r="B206" s="369">
        <v>124</v>
      </c>
      <c r="C206" s="375"/>
      <c r="D206" s="376"/>
      <c r="S206" s="294"/>
      <c r="U206" s="369">
        <v>124</v>
      </c>
      <c r="V206" s="375"/>
      <c r="W206" s="376"/>
      <c r="AL206" s="294"/>
      <c r="AN206" s="369">
        <v>124</v>
      </c>
      <c r="AO206" s="375"/>
      <c r="AP206" s="376"/>
      <c r="BE206" s="294"/>
      <c r="BG206" s="369">
        <v>124</v>
      </c>
      <c r="BH206" s="375"/>
      <c r="BI206" s="376"/>
      <c r="BX206" s="294"/>
      <c r="BZ206" s="369">
        <v>124</v>
      </c>
      <c r="CA206" s="375"/>
      <c r="CB206" s="376"/>
      <c r="CQ206" s="294"/>
    </row>
    <row r="207" spans="1:95">
      <c r="B207" s="369">
        <v>125</v>
      </c>
      <c r="C207" s="375"/>
      <c r="D207" s="376"/>
      <c r="S207" s="294"/>
      <c r="U207" s="369">
        <v>125</v>
      </c>
      <c r="V207" s="375"/>
      <c r="W207" s="376"/>
      <c r="AL207" s="294"/>
      <c r="AN207" s="369">
        <v>125</v>
      </c>
      <c r="AO207" s="375"/>
      <c r="AP207" s="376"/>
      <c r="BE207" s="294"/>
      <c r="BG207" s="369">
        <v>125</v>
      </c>
      <c r="BH207" s="375"/>
      <c r="BI207" s="376"/>
      <c r="BX207" s="294"/>
      <c r="BZ207" s="369">
        <v>125</v>
      </c>
      <c r="CA207" s="375"/>
      <c r="CB207" s="376"/>
      <c r="CQ207" s="294"/>
    </row>
    <row r="208" spans="1:95">
      <c r="B208" s="369">
        <v>126</v>
      </c>
      <c r="C208" s="375"/>
      <c r="D208" s="376"/>
      <c r="S208" s="294"/>
      <c r="U208" s="369">
        <v>126</v>
      </c>
      <c r="V208" s="375"/>
      <c r="W208" s="376"/>
      <c r="AL208" s="294"/>
      <c r="AN208" s="369">
        <v>126</v>
      </c>
      <c r="AO208" s="375"/>
      <c r="AP208" s="376"/>
      <c r="BE208" s="294"/>
      <c r="BG208" s="369">
        <v>126</v>
      </c>
      <c r="BH208" s="375"/>
      <c r="BI208" s="376"/>
      <c r="BX208" s="294"/>
      <c r="BZ208" s="369">
        <v>126</v>
      </c>
      <c r="CA208" s="375"/>
      <c r="CB208" s="376"/>
      <c r="CQ208" s="294"/>
    </row>
    <row r="209" spans="2:95">
      <c r="B209" s="369">
        <v>127</v>
      </c>
      <c r="C209" s="375"/>
      <c r="D209" s="376"/>
      <c r="S209" s="294"/>
      <c r="U209" s="369">
        <v>127</v>
      </c>
      <c r="V209" s="375"/>
      <c r="W209" s="376"/>
      <c r="AL209" s="294"/>
      <c r="AN209" s="369">
        <v>127</v>
      </c>
      <c r="AO209" s="375"/>
      <c r="AP209" s="376"/>
      <c r="BE209" s="294"/>
      <c r="BG209" s="369">
        <v>127</v>
      </c>
      <c r="BH209" s="375"/>
      <c r="BI209" s="376"/>
      <c r="BX209" s="294"/>
      <c r="BZ209" s="369">
        <v>127</v>
      </c>
      <c r="CA209" s="375"/>
      <c r="CB209" s="376"/>
      <c r="CQ209" s="294"/>
    </row>
    <row r="210" spans="2:95">
      <c r="B210" s="369">
        <v>128</v>
      </c>
      <c r="C210" s="375"/>
      <c r="D210" s="376"/>
      <c r="S210" s="294"/>
      <c r="U210" s="369">
        <v>128</v>
      </c>
      <c r="V210" s="375"/>
      <c r="W210" s="376"/>
      <c r="AL210" s="294"/>
      <c r="AN210" s="369">
        <v>128</v>
      </c>
      <c r="AO210" s="375"/>
      <c r="AP210" s="376"/>
      <c r="BE210" s="294"/>
      <c r="BG210" s="369">
        <v>128</v>
      </c>
      <c r="BH210" s="375"/>
      <c r="BI210" s="376"/>
      <c r="BX210" s="294"/>
      <c r="BZ210" s="369">
        <v>128</v>
      </c>
      <c r="CA210" s="375"/>
      <c r="CB210" s="376"/>
      <c r="CQ210" s="294"/>
    </row>
    <row r="211" spans="2:95">
      <c r="B211" s="369">
        <v>129</v>
      </c>
      <c r="C211" s="375"/>
      <c r="D211" s="376"/>
      <c r="S211" s="294"/>
      <c r="U211" s="369">
        <v>129</v>
      </c>
      <c r="V211" s="375"/>
      <c r="W211" s="376"/>
      <c r="AL211" s="294"/>
      <c r="AN211" s="369">
        <v>129</v>
      </c>
      <c r="AO211" s="375"/>
      <c r="AP211" s="376"/>
      <c r="BE211" s="294"/>
      <c r="BG211" s="369">
        <v>129</v>
      </c>
      <c r="BH211" s="375"/>
      <c r="BI211" s="376"/>
      <c r="BX211" s="294"/>
      <c r="BZ211" s="369">
        <v>129</v>
      </c>
      <c r="CA211" s="375"/>
      <c r="CB211" s="376"/>
      <c r="CQ211" s="294"/>
    </row>
    <row r="212" spans="2:95">
      <c r="B212" s="369">
        <v>130</v>
      </c>
      <c r="C212" s="375"/>
      <c r="D212" s="376"/>
      <c r="S212" s="294"/>
      <c r="U212" s="369">
        <v>130</v>
      </c>
      <c r="V212" s="375"/>
      <c r="W212" s="376"/>
      <c r="AL212" s="294"/>
      <c r="AN212" s="369">
        <v>130</v>
      </c>
      <c r="AO212" s="375"/>
      <c r="AP212" s="376"/>
      <c r="BE212" s="294"/>
      <c r="BG212" s="369">
        <v>130</v>
      </c>
      <c r="BH212" s="375"/>
      <c r="BI212" s="376"/>
      <c r="BX212" s="294"/>
      <c r="BZ212" s="369">
        <v>130</v>
      </c>
      <c r="CA212" s="375"/>
      <c r="CB212" s="376"/>
      <c r="CQ212" s="294"/>
    </row>
    <row r="213" spans="2:95">
      <c r="B213" s="369">
        <v>131</v>
      </c>
      <c r="C213" s="375"/>
      <c r="D213" s="376"/>
      <c r="S213" s="294"/>
      <c r="U213" s="369">
        <v>131</v>
      </c>
      <c r="V213" s="375"/>
      <c r="W213" s="376"/>
      <c r="AL213" s="294"/>
      <c r="AN213" s="369">
        <v>131</v>
      </c>
      <c r="AO213" s="375"/>
      <c r="AP213" s="376"/>
      <c r="BE213" s="294"/>
      <c r="BG213" s="369">
        <v>131</v>
      </c>
      <c r="BH213" s="375"/>
      <c r="BI213" s="376"/>
      <c r="BX213" s="294"/>
      <c r="BZ213" s="369">
        <v>131</v>
      </c>
      <c r="CA213" s="375"/>
      <c r="CB213" s="376"/>
      <c r="CQ213" s="294"/>
    </row>
    <row r="214" spans="2:95">
      <c r="B214" s="369">
        <v>132</v>
      </c>
      <c r="C214" s="375"/>
      <c r="D214" s="376"/>
      <c r="S214" s="294"/>
      <c r="U214" s="369">
        <v>132</v>
      </c>
      <c r="V214" s="375"/>
      <c r="W214" s="376"/>
      <c r="AL214" s="294"/>
      <c r="AN214" s="369">
        <v>132</v>
      </c>
      <c r="AO214" s="375"/>
      <c r="AP214" s="376"/>
      <c r="BE214" s="294"/>
      <c r="BG214" s="369">
        <v>132</v>
      </c>
      <c r="BH214" s="375"/>
      <c r="BI214" s="376"/>
      <c r="BX214" s="294"/>
      <c r="BZ214" s="369">
        <v>132</v>
      </c>
      <c r="CA214" s="375"/>
      <c r="CB214" s="376"/>
      <c r="CQ214" s="294"/>
    </row>
    <row r="215" spans="2:95">
      <c r="B215" s="369">
        <v>133</v>
      </c>
      <c r="C215" s="375"/>
      <c r="D215" s="376"/>
      <c r="S215" s="294"/>
      <c r="U215" s="369">
        <v>133</v>
      </c>
      <c r="V215" s="375"/>
      <c r="W215" s="376"/>
      <c r="AL215" s="294"/>
      <c r="AN215" s="369">
        <v>133</v>
      </c>
      <c r="AO215" s="375"/>
      <c r="AP215" s="376"/>
      <c r="BE215" s="294"/>
      <c r="BG215" s="369">
        <v>133</v>
      </c>
      <c r="BH215" s="375"/>
      <c r="BI215" s="376"/>
      <c r="BX215" s="294"/>
      <c r="BZ215" s="369">
        <v>133</v>
      </c>
      <c r="CA215" s="375"/>
      <c r="CB215" s="376"/>
      <c r="CQ215" s="294"/>
    </row>
    <row r="216" spans="2:95">
      <c r="B216" s="369">
        <v>134</v>
      </c>
      <c r="C216" s="375"/>
      <c r="D216" s="376"/>
      <c r="S216" s="294"/>
      <c r="U216" s="369">
        <v>134</v>
      </c>
      <c r="V216" s="375"/>
      <c r="W216" s="376"/>
      <c r="AL216" s="294"/>
      <c r="AN216" s="369">
        <v>134</v>
      </c>
      <c r="AO216" s="375"/>
      <c r="AP216" s="376"/>
      <c r="BE216" s="294"/>
      <c r="BG216" s="369">
        <v>134</v>
      </c>
      <c r="BH216" s="375"/>
      <c r="BI216" s="376"/>
      <c r="BX216" s="294"/>
      <c r="BZ216" s="369">
        <v>134</v>
      </c>
      <c r="CA216" s="375"/>
      <c r="CB216" s="376"/>
      <c r="CQ216" s="294"/>
    </row>
    <row r="217" spans="2:95">
      <c r="B217" s="369">
        <v>135</v>
      </c>
      <c r="C217" s="375"/>
      <c r="D217" s="376"/>
      <c r="S217" s="294"/>
      <c r="U217" s="369">
        <v>135</v>
      </c>
      <c r="V217" s="375"/>
      <c r="W217" s="376"/>
      <c r="AL217" s="294"/>
      <c r="AN217" s="369">
        <v>135</v>
      </c>
      <c r="AO217" s="375"/>
      <c r="AP217" s="376"/>
      <c r="BE217" s="294"/>
      <c r="BG217" s="369">
        <v>135</v>
      </c>
      <c r="BH217" s="375"/>
      <c r="BI217" s="376"/>
      <c r="BX217" s="294"/>
      <c r="BZ217" s="369">
        <v>135</v>
      </c>
      <c r="CA217" s="375"/>
      <c r="CB217" s="376"/>
      <c r="CQ217" s="294"/>
    </row>
    <row r="218" spans="2:95">
      <c r="B218" s="369">
        <v>136</v>
      </c>
      <c r="C218" s="375"/>
      <c r="D218" s="376"/>
      <c r="S218" s="294"/>
      <c r="U218" s="369">
        <v>136</v>
      </c>
      <c r="V218" s="375"/>
      <c r="W218" s="376"/>
      <c r="AL218" s="294"/>
      <c r="AN218" s="369">
        <v>136</v>
      </c>
      <c r="AO218" s="375"/>
      <c r="AP218" s="376"/>
      <c r="BE218" s="294"/>
      <c r="BG218" s="369">
        <v>136</v>
      </c>
      <c r="BH218" s="375"/>
      <c r="BI218" s="376"/>
      <c r="BX218" s="294"/>
      <c r="BZ218" s="369">
        <v>136</v>
      </c>
      <c r="CA218" s="375"/>
      <c r="CB218" s="376"/>
      <c r="CQ218" s="294"/>
    </row>
    <row r="219" spans="2:95">
      <c r="B219" s="369">
        <v>137</v>
      </c>
      <c r="C219" s="375"/>
      <c r="D219" s="376"/>
      <c r="S219" s="294"/>
      <c r="U219" s="369">
        <v>137</v>
      </c>
      <c r="V219" s="375"/>
      <c r="W219" s="376"/>
      <c r="AL219" s="294"/>
      <c r="AN219" s="369">
        <v>137</v>
      </c>
      <c r="AO219" s="375"/>
      <c r="AP219" s="376"/>
      <c r="BE219" s="294"/>
      <c r="BG219" s="369">
        <v>137</v>
      </c>
      <c r="BH219" s="375"/>
      <c r="BI219" s="376"/>
      <c r="BX219" s="294"/>
      <c r="BZ219" s="369">
        <v>137</v>
      </c>
      <c r="CA219" s="375"/>
      <c r="CB219" s="376"/>
      <c r="CQ219" s="294"/>
    </row>
    <row r="220" spans="2:95">
      <c r="B220" s="369">
        <v>138</v>
      </c>
      <c r="C220" s="375"/>
      <c r="D220" s="376"/>
      <c r="S220" s="294"/>
      <c r="U220" s="369">
        <v>138</v>
      </c>
      <c r="V220" s="375"/>
      <c r="W220" s="376"/>
      <c r="AL220" s="294"/>
      <c r="AN220" s="369">
        <v>138</v>
      </c>
      <c r="AO220" s="375"/>
      <c r="AP220" s="376"/>
      <c r="BE220" s="294"/>
      <c r="BG220" s="369">
        <v>138</v>
      </c>
      <c r="BH220" s="375"/>
      <c r="BI220" s="376"/>
      <c r="BX220" s="294"/>
      <c r="BZ220" s="369">
        <v>138</v>
      </c>
      <c r="CA220" s="375"/>
      <c r="CB220" s="376"/>
      <c r="CQ220" s="294"/>
    </row>
    <row r="221" spans="2:95">
      <c r="B221" s="369">
        <v>139</v>
      </c>
      <c r="C221" s="375"/>
      <c r="D221" s="376"/>
      <c r="S221" s="294"/>
      <c r="U221" s="369">
        <v>139</v>
      </c>
      <c r="V221" s="375"/>
      <c r="W221" s="376"/>
      <c r="AL221" s="294"/>
      <c r="AN221" s="369">
        <v>139</v>
      </c>
      <c r="AO221" s="375"/>
      <c r="AP221" s="376"/>
      <c r="BE221" s="294"/>
      <c r="BG221" s="369">
        <v>139</v>
      </c>
      <c r="BH221" s="375"/>
      <c r="BI221" s="376"/>
      <c r="BX221" s="294"/>
      <c r="BZ221" s="369">
        <v>139</v>
      </c>
      <c r="CA221" s="375"/>
      <c r="CB221" s="376"/>
      <c r="CQ221" s="294"/>
    </row>
    <row r="222" spans="2:95">
      <c r="B222" s="369">
        <v>140</v>
      </c>
      <c r="C222" s="375"/>
      <c r="D222" s="376"/>
      <c r="S222" s="294"/>
      <c r="U222" s="369">
        <v>140</v>
      </c>
      <c r="V222" s="375"/>
      <c r="W222" s="376"/>
      <c r="AL222" s="294"/>
      <c r="AN222" s="369">
        <v>140</v>
      </c>
      <c r="AO222" s="375"/>
      <c r="AP222" s="376"/>
      <c r="BE222" s="294"/>
      <c r="BG222" s="369">
        <v>140</v>
      </c>
      <c r="BH222" s="375"/>
      <c r="BI222" s="376"/>
      <c r="BX222" s="294"/>
      <c r="BZ222" s="369">
        <v>140</v>
      </c>
      <c r="CA222" s="375"/>
      <c r="CB222" s="376"/>
      <c r="CQ222" s="294"/>
    </row>
    <row r="223" spans="2:95">
      <c r="B223" s="369">
        <v>141</v>
      </c>
      <c r="C223" s="375"/>
      <c r="D223" s="376"/>
      <c r="S223" s="294"/>
      <c r="U223" s="369">
        <v>141</v>
      </c>
      <c r="V223" s="375"/>
      <c r="W223" s="376"/>
      <c r="AL223" s="294"/>
      <c r="AN223" s="369">
        <v>141</v>
      </c>
      <c r="AO223" s="375"/>
      <c r="AP223" s="376"/>
      <c r="BE223" s="294"/>
      <c r="BG223" s="369">
        <v>141</v>
      </c>
      <c r="BH223" s="375"/>
      <c r="BI223" s="376"/>
      <c r="BX223" s="294"/>
      <c r="BZ223" s="369">
        <v>141</v>
      </c>
      <c r="CA223" s="375"/>
      <c r="CB223" s="376"/>
      <c r="CQ223" s="294"/>
    </row>
    <row r="224" spans="2:95">
      <c r="B224" s="369">
        <v>142</v>
      </c>
      <c r="C224" s="375"/>
      <c r="D224" s="376"/>
      <c r="S224" s="294"/>
      <c r="U224" s="369">
        <v>142</v>
      </c>
      <c r="V224" s="375"/>
      <c r="W224" s="376"/>
      <c r="AL224" s="294"/>
      <c r="AN224" s="369">
        <v>142</v>
      </c>
      <c r="AO224" s="375"/>
      <c r="AP224" s="376"/>
      <c r="BE224" s="294"/>
      <c r="BG224" s="369">
        <v>142</v>
      </c>
      <c r="BH224" s="375"/>
      <c r="BI224" s="376"/>
      <c r="BX224" s="294"/>
      <c r="BZ224" s="369">
        <v>142</v>
      </c>
      <c r="CA224" s="375"/>
      <c r="CB224" s="376"/>
      <c r="CQ224" s="294"/>
    </row>
    <row r="225" spans="2:95">
      <c r="B225" s="369">
        <v>143</v>
      </c>
      <c r="C225" s="375"/>
      <c r="D225" s="376"/>
      <c r="S225" s="294"/>
      <c r="U225" s="369">
        <v>143</v>
      </c>
      <c r="V225" s="375"/>
      <c r="W225" s="376"/>
      <c r="AL225" s="294"/>
      <c r="AN225" s="369">
        <v>143</v>
      </c>
      <c r="AO225" s="375"/>
      <c r="AP225" s="376"/>
      <c r="BE225" s="294"/>
      <c r="BG225" s="369">
        <v>143</v>
      </c>
      <c r="BH225" s="375"/>
      <c r="BI225" s="376"/>
      <c r="BX225" s="294"/>
      <c r="BZ225" s="369">
        <v>143</v>
      </c>
      <c r="CA225" s="375"/>
      <c r="CB225" s="376"/>
      <c r="CQ225" s="294"/>
    </row>
    <row r="226" spans="2:95">
      <c r="B226" s="369">
        <v>144</v>
      </c>
      <c r="C226" s="375"/>
      <c r="D226" s="376"/>
      <c r="S226" s="294"/>
      <c r="U226" s="369">
        <v>144</v>
      </c>
      <c r="V226" s="375"/>
      <c r="W226" s="376"/>
      <c r="AL226" s="294"/>
      <c r="AN226" s="369">
        <v>144</v>
      </c>
      <c r="AO226" s="375"/>
      <c r="AP226" s="376"/>
      <c r="BE226" s="294"/>
      <c r="BG226" s="369">
        <v>144</v>
      </c>
      <c r="BH226" s="375"/>
      <c r="BI226" s="376"/>
      <c r="BX226" s="294"/>
      <c r="BZ226" s="369">
        <v>144</v>
      </c>
      <c r="CA226" s="375"/>
      <c r="CB226" s="376"/>
      <c r="CQ226" s="294"/>
    </row>
    <row r="227" spans="2:95">
      <c r="B227" s="369">
        <v>145</v>
      </c>
      <c r="C227" s="375"/>
      <c r="D227" s="376"/>
      <c r="S227" s="294"/>
      <c r="U227" s="369">
        <v>145</v>
      </c>
      <c r="V227" s="375"/>
      <c r="W227" s="376"/>
      <c r="AL227" s="294"/>
      <c r="AN227" s="369">
        <v>145</v>
      </c>
      <c r="AO227" s="375"/>
      <c r="AP227" s="376"/>
      <c r="BE227" s="294"/>
      <c r="BG227" s="369">
        <v>145</v>
      </c>
      <c r="BH227" s="375"/>
      <c r="BI227" s="376"/>
      <c r="BX227" s="294"/>
      <c r="BZ227" s="369">
        <v>145</v>
      </c>
      <c r="CA227" s="375"/>
      <c r="CB227" s="376"/>
      <c r="CQ227" s="294"/>
    </row>
    <row r="228" spans="2:95">
      <c r="B228" s="369">
        <v>146</v>
      </c>
      <c r="C228" s="375"/>
      <c r="D228" s="376"/>
      <c r="S228" s="294"/>
      <c r="U228" s="369">
        <v>146</v>
      </c>
      <c r="V228" s="375"/>
      <c r="W228" s="376"/>
      <c r="AL228" s="294"/>
      <c r="AN228" s="369">
        <v>146</v>
      </c>
      <c r="AO228" s="375"/>
      <c r="AP228" s="376"/>
      <c r="BE228" s="294"/>
      <c r="BG228" s="369">
        <v>146</v>
      </c>
      <c r="BH228" s="375"/>
      <c r="BI228" s="376"/>
      <c r="BX228" s="294"/>
      <c r="BZ228" s="369">
        <v>146</v>
      </c>
      <c r="CA228" s="375"/>
      <c r="CB228" s="376"/>
      <c r="CQ228" s="294"/>
    </row>
    <row r="229" spans="2:95">
      <c r="B229" s="369">
        <v>147</v>
      </c>
      <c r="C229" s="375"/>
      <c r="D229" s="376"/>
      <c r="S229" s="294"/>
      <c r="U229" s="369">
        <v>147</v>
      </c>
      <c r="V229" s="375"/>
      <c r="W229" s="376"/>
      <c r="AL229" s="294"/>
      <c r="AN229" s="369">
        <v>147</v>
      </c>
      <c r="AO229" s="375"/>
      <c r="AP229" s="376"/>
      <c r="BE229" s="294"/>
      <c r="BG229" s="369">
        <v>147</v>
      </c>
      <c r="BH229" s="375"/>
      <c r="BI229" s="376"/>
      <c r="BX229" s="294"/>
      <c r="BZ229" s="369">
        <v>147</v>
      </c>
      <c r="CA229" s="375"/>
      <c r="CB229" s="376"/>
      <c r="CQ229" s="294"/>
    </row>
    <row r="230" spans="2:95">
      <c r="B230" s="369">
        <v>148</v>
      </c>
      <c r="C230" s="375"/>
      <c r="D230" s="376"/>
      <c r="S230" s="294"/>
      <c r="U230" s="369">
        <v>148</v>
      </c>
      <c r="V230" s="375"/>
      <c r="W230" s="376"/>
      <c r="AL230" s="294"/>
      <c r="AN230" s="369">
        <v>148</v>
      </c>
      <c r="AO230" s="375"/>
      <c r="AP230" s="376"/>
      <c r="BE230" s="294"/>
      <c r="BG230" s="369">
        <v>148</v>
      </c>
      <c r="BH230" s="375"/>
      <c r="BI230" s="376"/>
      <c r="BX230" s="294"/>
      <c r="BZ230" s="369">
        <v>148</v>
      </c>
      <c r="CA230" s="375"/>
      <c r="CB230" s="376"/>
      <c r="CQ230" s="294"/>
    </row>
    <row r="231" spans="2:95">
      <c r="B231" s="369">
        <v>149</v>
      </c>
      <c r="C231" s="375"/>
      <c r="D231" s="376"/>
      <c r="S231" s="294"/>
      <c r="U231" s="369">
        <v>149</v>
      </c>
      <c r="V231" s="375"/>
      <c r="W231" s="376"/>
      <c r="AL231" s="294"/>
      <c r="AN231" s="369">
        <v>149</v>
      </c>
      <c r="AO231" s="375"/>
      <c r="AP231" s="376"/>
      <c r="BE231" s="294"/>
      <c r="BG231" s="369">
        <v>149</v>
      </c>
      <c r="BH231" s="375"/>
      <c r="BI231" s="376"/>
      <c r="BX231" s="294"/>
      <c r="BZ231" s="369">
        <v>149</v>
      </c>
      <c r="CA231" s="375"/>
      <c r="CB231" s="376"/>
      <c r="CQ231" s="294"/>
    </row>
    <row r="232" spans="2:95">
      <c r="B232" s="369">
        <v>150</v>
      </c>
      <c r="C232" s="375"/>
      <c r="D232" s="376"/>
      <c r="S232" s="294"/>
      <c r="U232" s="369">
        <v>150</v>
      </c>
      <c r="V232" s="375"/>
      <c r="W232" s="376"/>
      <c r="AL232" s="294"/>
      <c r="AN232" s="369">
        <v>150</v>
      </c>
      <c r="AO232" s="375"/>
      <c r="AP232" s="376"/>
      <c r="BE232" s="294"/>
      <c r="BG232" s="369">
        <v>150</v>
      </c>
      <c r="BH232" s="375"/>
      <c r="BI232" s="376"/>
      <c r="BX232" s="294"/>
      <c r="BZ232" s="369">
        <v>150</v>
      </c>
      <c r="CA232" s="375"/>
      <c r="CB232" s="376"/>
      <c r="CQ232" s="294"/>
    </row>
    <row r="233" spans="2:95">
      <c r="B233" s="369">
        <v>151</v>
      </c>
      <c r="C233" s="375"/>
      <c r="D233" s="376"/>
      <c r="S233" s="294"/>
      <c r="U233" s="369">
        <v>151</v>
      </c>
      <c r="V233" s="375"/>
      <c r="W233" s="376"/>
      <c r="AL233" s="294"/>
      <c r="AN233" s="369">
        <v>151</v>
      </c>
      <c r="AO233" s="375"/>
      <c r="AP233" s="376"/>
      <c r="BE233" s="294"/>
      <c r="BG233" s="369">
        <v>151</v>
      </c>
      <c r="BH233" s="375"/>
      <c r="BI233" s="376"/>
      <c r="BX233" s="294"/>
      <c r="BZ233" s="369">
        <v>151</v>
      </c>
      <c r="CA233" s="375"/>
      <c r="CB233" s="376"/>
      <c r="CQ233" s="294"/>
    </row>
    <row r="234" spans="2:95">
      <c r="B234" s="369">
        <v>152</v>
      </c>
      <c r="C234" s="375"/>
      <c r="D234" s="376"/>
      <c r="S234" s="294"/>
      <c r="U234" s="369">
        <v>152</v>
      </c>
      <c r="V234" s="375"/>
      <c r="W234" s="376"/>
      <c r="AL234" s="294"/>
      <c r="AN234" s="369">
        <v>152</v>
      </c>
      <c r="AO234" s="375"/>
      <c r="AP234" s="376"/>
      <c r="BE234" s="294"/>
      <c r="BG234" s="369">
        <v>152</v>
      </c>
      <c r="BH234" s="375"/>
      <c r="BI234" s="376"/>
      <c r="BX234" s="294"/>
      <c r="BZ234" s="369">
        <v>152</v>
      </c>
      <c r="CA234" s="375"/>
      <c r="CB234" s="376"/>
      <c r="CQ234" s="294"/>
    </row>
    <row r="235" spans="2:95">
      <c r="B235" s="369">
        <v>153</v>
      </c>
      <c r="C235" s="375"/>
      <c r="D235" s="376"/>
      <c r="S235" s="294"/>
      <c r="U235" s="369">
        <v>153</v>
      </c>
      <c r="V235" s="375"/>
      <c r="W235" s="376"/>
      <c r="AL235" s="294"/>
      <c r="AN235" s="369">
        <v>153</v>
      </c>
      <c r="AO235" s="375"/>
      <c r="AP235" s="376"/>
      <c r="BE235" s="294"/>
      <c r="BG235" s="369">
        <v>153</v>
      </c>
      <c r="BH235" s="375"/>
      <c r="BI235" s="376"/>
      <c r="BX235" s="294"/>
      <c r="BZ235" s="369">
        <v>153</v>
      </c>
      <c r="CA235" s="375"/>
      <c r="CB235" s="376"/>
      <c r="CQ235" s="294"/>
    </row>
    <row r="236" spans="2:95">
      <c r="B236" s="369">
        <v>154</v>
      </c>
      <c r="C236" s="375"/>
      <c r="D236" s="376"/>
      <c r="S236" s="294"/>
      <c r="U236" s="369">
        <v>154</v>
      </c>
      <c r="V236" s="375"/>
      <c r="W236" s="376"/>
      <c r="AL236" s="294"/>
      <c r="AN236" s="369">
        <v>154</v>
      </c>
      <c r="AO236" s="375"/>
      <c r="AP236" s="376"/>
      <c r="BE236" s="294"/>
      <c r="BG236" s="369">
        <v>154</v>
      </c>
      <c r="BH236" s="375"/>
      <c r="BI236" s="376"/>
      <c r="BX236" s="294"/>
      <c r="BZ236" s="369">
        <v>154</v>
      </c>
      <c r="CA236" s="375"/>
      <c r="CB236" s="376"/>
      <c r="CQ236" s="294"/>
    </row>
    <row r="237" spans="2:95">
      <c r="B237" s="369">
        <v>155</v>
      </c>
      <c r="C237" s="375"/>
      <c r="D237" s="376"/>
      <c r="S237" s="294"/>
      <c r="U237" s="369">
        <v>155</v>
      </c>
      <c r="V237" s="375"/>
      <c r="W237" s="376"/>
      <c r="AL237" s="294"/>
      <c r="AN237" s="369">
        <v>155</v>
      </c>
      <c r="AO237" s="375"/>
      <c r="AP237" s="376"/>
      <c r="BE237" s="294"/>
      <c r="BG237" s="369">
        <v>155</v>
      </c>
      <c r="BH237" s="375"/>
      <c r="BI237" s="376"/>
      <c r="BX237" s="294"/>
      <c r="BZ237" s="369">
        <v>155</v>
      </c>
      <c r="CA237" s="375"/>
      <c r="CB237" s="376"/>
      <c r="CQ237" s="294"/>
    </row>
    <row r="238" spans="2:95">
      <c r="B238" s="369">
        <v>156</v>
      </c>
      <c r="C238" s="375"/>
      <c r="D238" s="376"/>
      <c r="S238" s="294"/>
      <c r="U238" s="369">
        <v>156</v>
      </c>
      <c r="V238" s="375"/>
      <c r="W238" s="376"/>
      <c r="AL238" s="294"/>
      <c r="AN238" s="369">
        <v>156</v>
      </c>
      <c r="AO238" s="375"/>
      <c r="AP238" s="376"/>
      <c r="BE238" s="294"/>
      <c r="BG238" s="369">
        <v>156</v>
      </c>
      <c r="BH238" s="375"/>
      <c r="BI238" s="376"/>
      <c r="BX238" s="294"/>
      <c r="BZ238" s="369">
        <v>156</v>
      </c>
      <c r="CA238" s="375"/>
      <c r="CB238" s="376"/>
      <c r="CQ238" s="294"/>
    </row>
    <row r="239" spans="2:95">
      <c r="B239" s="369">
        <v>157</v>
      </c>
      <c r="C239" s="375"/>
      <c r="D239" s="376"/>
      <c r="S239" s="294"/>
      <c r="U239" s="369">
        <v>157</v>
      </c>
      <c r="V239" s="375"/>
      <c r="W239" s="376"/>
      <c r="AL239" s="294"/>
      <c r="AN239" s="369">
        <v>157</v>
      </c>
      <c r="AO239" s="375"/>
      <c r="AP239" s="376"/>
      <c r="BE239" s="294"/>
      <c r="BG239" s="369">
        <v>157</v>
      </c>
      <c r="BH239" s="375"/>
      <c r="BI239" s="376"/>
      <c r="BX239" s="294"/>
      <c r="BZ239" s="369">
        <v>157</v>
      </c>
      <c r="CA239" s="375"/>
      <c r="CB239" s="376"/>
      <c r="CQ239" s="294"/>
    </row>
    <row r="240" spans="2:95">
      <c r="B240" s="369">
        <v>158</v>
      </c>
      <c r="C240" s="375"/>
      <c r="D240" s="376"/>
      <c r="S240" s="294"/>
      <c r="U240" s="369">
        <v>158</v>
      </c>
      <c r="V240" s="375"/>
      <c r="W240" s="376"/>
      <c r="AL240" s="294"/>
      <c r="AN240" s="369">
        <v>158</v>
      </c>
      <c r="AO240" s="375"/>
      <c r="AP240" s="376"/>
      <c r="BE240" s="294"/>
      <c r="BG240" s="369">
        <v>158</v>
      </c>
      <c r="BH240" s="375"/>
      <c r="BI240" s="376"/>
      <c r="BX240" s="294"/>
      <c r="BZ240" s="369">
        <v>158</v>
      </c>
      <c r="CA240" s="375"/>
      <c r="CB240" s="376"/>
      <c r="CQ240" s="294"/>
    </row>
    <row r="241" spans="2:95">
      <c r="B241" s="369">
        <v>159</v>
      </c>
      <c r="C241" s="375"/>
      <c r="D241" s="376"/>
      <c r="S241" s="294"/>
      <c r="U241" s="369">
        <v>159</v>
      </c>
      <c r="V241" s="375"/>
      <c r="W241" s="376"/>
      <c r="AL241" s="294"/>
      <c r="AN241" s="369">
        <v>159</v>
      </c>
      <c r="AO241" s="375"/>
      <c r="AP241" s="376"/>
      <c r="BE241" s="294"/>
      <c r="BG241" s="369">
        <v>159</v>
      </c>
      <c r="BH241" s="375"/>
      <c r="BI241" s="376"/>
      <c r="BX241" s="294"/>
      <c r="BZ241" s="369">
        <v>159</v>
      </c>
      <c r="CA241" s="375"/>
      <c r="CB241" s="376"/>
      <c r="CQ241" s="294"/>
    </row>
    <row r="242" spans="2:95">
      <c r="B242" s="369">
        <v>160</v>
      </c>
      <c r="C242" s="375"/>
      <c r="D242" s="376"/>
      <c r="S242" s="294"/>
      <c r="U242" s="369">
        <v>160</v>
      </c>
      <c r="V242" s="375"/>
      <c r="W242" s="376"/>
      <c r="AL242" s="294"/>
      <c r="AN242" s="369">
        <v>160</v>
      </c>
      <c r="AO242" s="375"/>
      <c r="AP242" s="376"/>
      <c r="BE242" s="294"/>
      <c r="BG242" s="369">
        <v>160</v>
      </c>
      <c r="BH242" s="375"/>
      <c r="BI242" s="376"/>
      <c r="BX242" s="294"/>
      <c r="BZ242" s="369">
        <v>160</v>
      </c>
      <c r="CA242" s="375"/>
      <c r="CB242" s="376"/>
      <c r="CQ242" s="294"/>
    </row>
    <row r="243" spans="2:95">
      <c r="B243" s="369">
        <v>161</v>
      </c>
      <c r="C243" s="375"/>
      <c r="D243" s="376"/>
      <c r="S243" s="294"/>
      <c r="U243" s="369">
        <v>161</v>
      </c>
      <c r="V243" s="375"/>
      <c r="W243" s="376"/>
      <c r="AL243" s="294"/>
      <c r="AN243" s="369">
        <v>161</v>
      </c>
      <c r="AO243" s="375"/>
      <c r="AP243" s="376"/>
      <c r="BE243" s="294"/>
      <c r="BG243" s="369">
        <v>161</v>
      </c>
      <c r="BH243" s="375"/>
      <c r="BI243" s="376"/>
      <c r="BX243" s="294"/>
      <c r="BZ243" s="369">
        <v>161</v>
      </c>
      <c r="CA243" s="375"/>
      <c r="CB243" s="376"/>
      <c r="CQ243" s="294"/>
    </row>
    <row r="244" spans="2:95">
      <c r="B244" s="369">
        <v>162</v>
      </c>
      <c r="C244" s="375"/>
      <c r="D244" s="376"/>
      <c r="S244" s="294"/>
      <c r="U244" s="369">
        <v>162</v>
      </c>
      <c r="V244" s="375"/>
      <c r="W244" s="376"/>
      <c r="AL244" s="294"/>
      <c r="AN244" s="369">
        <v>162</v>
      </c>
      <c r="AO244" s="375"/>
      <c r="AP244" s="376"/>
      <c r="BE244" s="294"/>
      <c r="BG244" s="369">
        <v>162</v>
      </c>
      <c r="BH244" s="375"/>
      <c r="BI244" s="376"/>
      <c r="BX244" s="294"/>
      <c r="BZ244" s="369">
        <v>162</v>
      </c>
      <c r="CA244" s="375"/>
      <c r="CB244" s="376"/>
      <c r="CQ244" s="294"/>
    </row>
    <row r="245" spans="2:95">
      <c r="B245" s="369">
        <v>163</v>
      </c>
      <c r="C245" s="375"/>
      <c r="D245" s="376"/>
      <c r="S245" s="294"/>
      <c r="U245" s="369">
        <v>163</v>
      </c>
      <c r="V245" s="375"/>
      <c r="W245" s="376"/>
      <c r="AL245" s="294"/>
      <c r="AN245" s="369">
        <v>163</v>
      </c>
      <c r="AO245" s="375"/>
      <c r="AP245" s="376"/>
      <c r="BE245" s="294"/>
      <c r="BG245" s="369">
        <v>163</v>
      </c>
      <c r="BH245" s="375"/>
      <c r="BI245" s="376"/>
      <c r="BX245" s="294"/>
      <c r="BZ245" s="369">
        <v>163</v>
      </c>
      <c r="CA245" s="375"/>
      <c r="CB245" s="376"/>
      <c r="CQ245" s="294"/>
    </row>
    <row r="246" spans="2:95">
      <c r="B246" s="369">
        <v>164</v>
      </c>
      <c r="C246" s="375"/>
      <c r="D246" s="376"/>
      <c r="S246" s="294"/>
      <c r="U246" s="369">
        <v>164</v>
      </c>
      <c r="V246" s="375"/>
      <c r="W246" s="376"/>
      <c r="AL246" s="294"/>
      <c r="AN246" s="369">
        <v>164</v>
      </c>
      <c r="AO246" s="375"/>
      <c r="AP246" s="376"/>
      <c r="BE246" s="294"/>
      <c r="BG246" s="369">
        <v>164</v>
      </c>
      <c r="BH246" s="375"/>
      <c r="BI246" s="376"/>
      <c r="BX246" s="294"/>
      <c r="BZ246" s="369">
        <v>164</v>
      </c>
      <c r="CA246" s="375"/>
      <c r="CB246" s="376"/>
      <c r="CQ246" s="294"/>
    </row>
    <row r="247" spans="2:95">
      <c r="B247" s="369">
        <v>165</v>
      </c>
      <c r="C247" s="375"/>
      <c r="D247" s="376"/>
      <c r="S247" s="294"/>
      <c r="U247" s="369">
        <v>165</v>
      </c>
      <c r="V247" s="375"/>
      <c r="W247" s="376"/>
      <c r="AL247" s="294"/>
      <c r="AN247" s="369">
        <v>165</v>
      </c>
      <c r="AO247" s="375"/>
      <c r="AP247" s="376"/>
      <c r="BE247" s="294"/>
      <c r="BG247" s="369">
        <v>165</v>
      </c>
      <c r="BH247" s="375"/>
      <c r="BI247" s="376"/>
      <c r="BX247" s="294"/>
      <c r="BZ247" s="369">
        <v>165</v>
      </c>
      <c r="CA247" s="375"/>
      <c r="CB247" s="376"/>
      <c r="CQ247" s="294"/>
    </row>
    <row r="248" spans="2:95">
      <c r="B248" s="369">
        <v>166</v>
      </c>
      <c r="C248" s="375"/>
      <c r="D248" s="376"/>
      <c r="S248" s="294"/>
      <c r="U248" s="369">
        <v>166</v>
      </c>
      <c r="V248" s="375"/>
      <c r="W248" s="376"/>
      <c r="AL248" s="294"/>
      <c r="AN248" s="369">
        <v>166</v>
      </c>
      <c r="AO248" s="375"/>
      <c r="AP248" s="376"/>
      <c r="BE248" s="294"/>
      <c r="BG248" s="369">
        <v>166</v>
      </c>
      <c r="BH248" s="375"/>
      <c r="BI248" s="376"/>
      <c r="BX248" s="294"/>
      <c r="BZ248" s="369">
        <v>166</v>
      </c>
      <c r="CA248" s="375"/>
      <c r="CB248" s="376"/>
      <c r="CQ248" s="294"/>
    </row>
    <row r="249" spans="2:95">
      <c r="B249" s="369">
        <v>167</v>
      </c>
      <c r="C249" s="375"/>
      <c r="D249" s="376"/>
      <c r="S249" s="294"/>
      <c r="U249" s="369">
        <v>167</v>
      </c>
      <c r="V249" s="375"/>
      <c r="W249" s="376"/>
      <c r="AL249" s="294"/>
      <c r="AN249" s="369">
        <v>167</v>
      </c>
      <c r="AO249" s="375"/>
      <c r="AP249" s="376"/>
      <c r="BE249" s="294"/>
      <c r="BG249" s="369">
        <v>167</v>
      </c>
      <c r="BH249" s="375"/>
      <c r="BI249" s="376"/>
      <c r="BX249" s="294"/>
      <c r="BZ249" s="369">
        <v>167</v>
      </c>
      <c r="CA249" s="375"/>
      <c r="CB249" s="376"/>
      <c r="CQ249" s="294"/>
    </row>
    <row r="250" spans="2:95">
      <c r="B250" s="369">
        <v>168</v>
      </c>
      <c r="C250" s="375"/>
      <c r="D250" s="376"/>
      <c r="S250" s="294"/>
      <c r="U250" s="369">
        <v>168</v>
      </c>
      <c r="V250" s="375"/>
      <c r="W250" s="376"/>
      <c r="AL250" s="294"/>
      <c r="AN250" s="369">
        <v>168</v>
      </c>
      <c r="AO250" s="375"/>
      <c r="AP250" s="376"/>
      <c r="BE250" s="294"/>
      <c r="BG250" s="369">
        <v>168</v>
      </c>
      <c r="BH250" s="375"/>
      <c r="BI250" s="376"/>
      <c r="BX250" s="294"/>
      <c r="BZ250" s="369">
        <v>168</v>
      </c>
      <c r="CA250" s="375"/>
      <c r="CB250" s="376"/>
      <c r="CQ250" s="294"/>
    </row>
    <row r="251" spans="2:95">
      <c r="B251" s="369">
        <v>169</v>
      </c>
      <c r="C251" s="375"/>
      <c r="D251" s="376"/>
      <c r="S251" s="294"/>
      <c r="U251" s="369">
        <v>169</v>
      </c>
      <c r="V251" s="375"/>
      <c r="W251" s="376"/>
      <c r="AL251" s="294"/>
      <c r="AN251" s="369">
        <v>169</v>
      </c>
      <c r="AO251" s="375"/>
      <c r="AP251" s="376"/>
      <c r="BE251" s="294"/>
      <c r="BG251" s="369">
        <v>169</v>
      </c>
      <c r="BH251" s="375"/>
      <c r="BI251" s="376"/>
      <c r="BX251" s="294"/>
      <c r="BZ251" s="369">
        <v>169</v>
      </c>
      <c r="CA251" s="375"/>
      <c r="CB251" s="376"/>
      <c r="CQ251" s="294"/>
    </row>
    <row r="252" spans="2:95">
      <c r="B252" s="369">
        <v>170</v>
      </c>
      <c r="C252" s="375"/>
      <c r="D252" s="376"/>
      <c r="S252" s="294"/>
      <c r="U252" s="369">
        <v>170</v>
      </c>
      <c r="V252" s="375"/>
      <c r="W252" s="376"/>
      <c r="AL252" s="294"/>
      <c r="AN252" s="369">
        <v>170</v>
      </c>
      <c r="AO252" s="375"/>
      <c r="AP252" s="376"/>
      <c r="BE252" s="294"/>
      <c r="BG252" s="369">
        <v>170</v>
      </c>
      <c r="BH252" s="375"/>
      <c r="BI252" s="376"/>
      <c r="BX252" s="294"/>
      <c r="BZ252" s="369">
        <v>170</v>
      </c>
      <c r="CA252" s="375"/>
      <c r="CB252" s="376"/>
      <c r="CQ252" s="294"/>
    </row>
    <row r="253" spans="2:95">
      <c r="B253" s="369">
        <v>171</v>
      </c>
      <c r="C253" s="375"/>
      <c r="D253" s="376"/>
      <c r="S253" s="294"/>
      <c r="U253" s="369">
        <v>171</v>
      </c>
      <c r="V253" s="375"/>
      <c r="W253" s="376"/>
      <c r="AL253" s="294"/>
      <c r="AN253" s="369">
        <v>171</v>
      </c>
      <c r="AO253" s="375"/>
      <c r="AP253" s="376"/>
      <c r="BE253" s="294"/>
      <c r="BG253" s="369">
        <v>171</v>
      </c>
      <c r="BH253" s="375"/>
      <c r="BI253" s="376"/>
      <c r="BX253" s="294"/>
      <c r="BZ253" s="369">
        <v>171</v>
      </c>
      <c r="CA253" s="375"/>
      <c r="CB253" s="376"/>
      <c r="CQ253" s="294"/>
    </row>
    <row r="254" spans="2:95">
      <c r="B254" s="369">
        <v>172</v>
      </c>
      <c r="C254" s="375"/>
      <c r="D254" s="384"/>
      <c r="S254" s="294"/>
      <c r="U254" s="369">
        <v>172</v>
      </c>
      <c r="V254" s="375"/>
      <c r="W254" s="384"/>
      <c r="AL254" s="294"/>
      <c r="AN254" s="369">
        <v>172</v>
      </c>
      <c r="AO254" s="375"/>
      <c r="AP254" s="384"/>
      <c r="BE254" s="294"/>
      <c r="BG254" s="369">
        <v>172</v>
      </c>
      <c r="BH254" s="375"/>
      <c r="BI254" s="384"/>
      <c r="BX254" s="294"/>
      <c r="BZ254" s="369">
        <v>172</v>
      </c>
      <c r="CA254" s="375"/>
      <c r="CB254" s="384"/>
      <c r="CQ254" s="294"/>
    </row>
    <row r="255" spans="2:95">
      <c r="B255" s="369">
        <v>173</v>
      </c>
      <c r="C255" s="385"/>
      <c r="D255" s="384"/>
      <c r="S255" s="294"/>
      <c r="U255" s="369">
        <v>173</v>
      </c>
      <c r="V255" s="385"/>
      <c r="W255" s="384"/>
      <c r="AL255" s="294"/>
      <c r="AN255" s="369">
        <v>173</v>
      </c>
      <c r="AO255" s="385"/>
      <c r="AP255" s="384"/>
      <c r="BE255" s="294"/>
      <c r="BG255" s="369">
        <v>173</v>
      </c>
      <c r="BH255" s="385"/>
      <c r="BI255" s="384"/>
      <c r="BX255" s="294"/>
      <c r="BZ255" s="369">
        <v>173</v>
      </c>
      <c r="CA255" s="385"/>
      <c r="CB255" s="384"/>
      <c r="CQ255" s="294"/>
    </row>
    <row r="256" spans="2:95">
      <c r="B256" s="369">
        <v>174</v>
      </c>
      <c r="C256" s="385"/>
      <c r="D256" s="384"/>
      <c r="S256" s="294"/>
      <c r="U256" s="369">
        <v>174</v>
      </c>
      <c r="V256" s="385"/>
      <c r="W256" s="384"/>
      <c r="AL256" s="294"/>
      <c r="AN256" s="369">
        <v>174</v>
      </c>
      <c r="AO256" s="385"/>
      <c r="AP256" s="384"/>
      <c r="BE256" s="294"/>
      <c r="BG256" s="369">
        <v>174</v>
      </c>
      <c r="BH256" s="385"/>
      <c r="BI256" s="384"/>
      <c r="BX256" s="294"/>
      <c r="BZ256" s="369">
        <v>174</v>
      </c>
      <c r="CA256" s="385"/>
      <c r="CB256" s="384"/>
      <c r="CQ256" s="294"/>
    </row>
    <row r="257" spans="2:95">
      <c r="B257" s="369">
        <v>175</v>
      </c>
      <c r="C257" s="385"/>
      <c r="D257" s="384"/>
      <c r="S257" s="294"/>
      <c r="U257" s="369">
        <v>175</v>
      </c>
      <c r="V257" s="385"/>
      <c r="W257" s="384"/>
      <c r="AL257" s="294"/>
      <c r="AN257" s="369">
        <v>175</v>
      </c>
      <c r="AO257" s="385"/>
      <c r="AP257" s="384"/>
      <c r="BE257" s="294"/>
      <c r="BG257" s="369">
        <v>175</v>
      </c>
      <c r="BH257" s="385"/>
      <c r="BI257" s="384"/>
      <c r="BX257" s="294"/>
      <c r="BZ257" s="369">
        <v>175</v>
      </c>
      <c r="CA257" s="385"/>
      <c r="CB257" s="384"/>
      <c r="CQ257" s="294"/>
    </row>
    <row r="258" spans="2:95">
      <c r="B258" s="369">
        <v>176</v>
      </c>
      <c r="C258" s="385"/>
      <c r="D258" s="384"/>
      <c r="S258" s="294"/>
      <c r="U258" s="369">
        <v>176</v>
      </c>
      <c r="V258" s="385"/>
      <c r="W258" s="384"/>
      <c r="AL258" s="294"/>
      <c r="AN258" s="369">
        <v>176</v>
      </c>
      <c r="AO258" s="385"/>
      <c r="AP258" s="384"/>
      <c r="BE258" s="294"/>
      <c r="BG258" s="369">
        <v>176</v>
      </c>
      <c r="BH258" s="385"/>
      <c r="BI258" s="384"/>
      <c r="BX258" s="294"/>
      <c r="BZ258" s="369">
        <v>176</v>
      </c>
      <c r="CA258" s="385"/>
      <c r="CB258" s="384"/>
      <c r="CQ258" s="294"/>
    </row>
    <row r="259" spans="2:95">
      <c r="B259" s="369">
        <v>177</v>
      </c>
      <c r="C259" s="385"/>
      <c r="D259" s="384"/>
      <c r="S259" s="294"/>
      <c r="U259" s="369">
        <v>177</v>
      </c>
      <c r="V259" s="385"/>
      <c r="W259" s="384"/>
      <c r="AL259" s="294"/>
      <c r="AN259" s="369">
        <v>177</v>
      </c>
      <c r="AO259" s="385"/>
      <c r="AP259" s="384"/>
      <c r="BE259" s="294"/>
      <c r="BG259" s="369">
        <v>177</v>
      </c>
      <c r="BH259" s="385"/>
      <c r="BI259" s="384"/>
      <c r="BX259" s="294"/>
      <c r="BZ259" s="369">
        <v>177</v>
      </c>
      <c r="CA259" s="385"/>
      <c r="CB259" s="384"/>
      <c r="CQ259" s="294"/>
    </row>
    <row r="260" spans="2:95">
      <c r="B260" s="369">
        <v>178</v>
      </c>
      <c r="C260" s="385"/>
      <c r="D260" s="384"/>
      <c r="S260" s="294"/>
      <c r="U260" s="369">
        <v>178</v>
      </c>
      <c r="V260" s="385"/>
      <c r="W260" s="384"/>
      <c r="AL260" s="294"/>
      <c r="AN260" s="369">
        <v>178</v>
      </c>
      <c r="AO260" s="385"/>
      <c r="AP260" s="384"/>
      <c r="BE260" s="294"/>
      <c r="BG260" s="369">
        <v>178</v>
      </c>
      <c r="BH260" s="385"/>
      <c r="BI260" s="384"/>
      <c r="BX260" s="294"/>
      <c r="BZ260" s="369">
        <v>178</v>
      </c>
      <c r="CA260" s="385"/>
      <c r="CB260" s="384"/>
      <c r="CQ260" s="294"/>
    </row>
    <row r="261" spans="2:95">
      <c r="B261" s="369">
        <v>179</v>
      </c>
      <c r="C261" s="385"/>
      <c r="D261" s="384"/>
      <c r="S261" s="294"/>
      <c r="U261" s="369">
        <v>179</v>
      </c>
      <c r="V261" s="385"/>
      <c r="W261" s="384"/>
      <c r="AL261" s="294"/>
      <c r="AN261" s="369">
        <v>179</v>
      </c>
      <c r="AO261" s="385"/>
      <c r="AP261" s="384"/>
      <c r="BE261" s="294"/>
      <c r="BG261" s="369">
        <v>179</v>
      </c>
      <c r="BH261" s="385"/>
      <c r="BI261" s="384"/>
      <c r="BX261" s="294"/>
      <c r="BZ261" s="369">
        <v>179</v>
      </c>
      <c r="CA261" s="385"/>
      <c r="CB261" s="384"/>
      <c r="CQ261" s="294"/>
    </row>
    <row r="262" spans="2:95">
      <c r="B262" s="369">
        <v>180</v>
      </c>
      <c r="C262" s="385"/>
      <c r="D262" s="384"/>
      <c r="S262" s="294"/>
      <c r="U262" s="369">
        <v>180</v>
      </c>
      <c r="V262" s="385"/>
      <c r="W262" s="384"/>
      <c r="AL262" s="294"/>
      <c r="AN262" s="369">
        <v>180</v>
      </c>
      <c r="AO262" s="385"/>
      <c r="AP262" s="384"/>
      <c r="BE262" s="294"/>
      <c r="BG262" s="369">
        <v>180</v>
      </c>
      <c r="BH262" s="385"/>
      <c r="BI262" s="384"/>
      <c r="BX262" s="294"/>
      <c r="BZ262" s="369">
        <v>180</v>
      </c>
      <c r="CA262" s="385"/>
      <c r="CB262" s="384"/>
      <c r="CQ262" s="294"/>
    </row>
    <row r="263" spans="2:95">
      <c r="B263" s="369">
        <v>181</v>
      </c>
      <c r="C263" s="385"/>
      <c r="D263" s="384"/>
      <c r="S263" s="294"/>
      <c r="U263" s="369">
        <v>181</v>
      </c>
      <c r="V263" s="385"/>
      <c r="W263" s="384"/>
      <c r="AL263" s="294"/>
      <c r="AN263" s="369">
        <v>181</v>
      </c>
      <c r="AO263" s="385"/>
      <c r="AP263" s="384"/>
      <c r="BE263" s="294"/>
      <c r="BG263" s="369">
        <v>181</v>
      </c>
      <c r="BH263" s="385"/>
      <c r="BI263" s="384"/>
      <c r="BX263" s="294"/>
      <c r="BZ263" s="369">
        <v>181</v>
      </c>
      <c r="CA263" s="385"/>
      <c r="CB263" s="384"/>
      <c r="CQ263" s="294"/>
    </row>
    <row r="264" spans="2:95">
      <c r="B264" s="369">
        <v>182</v>
      </c>
      <c r="C264" s="385"/>
      <c r="D264" s="384"/>
      <c r="S264" s="294"/>
      <c r="U264" s="369">
        <v>182</v>
      </c>
      <c r="V264" s="385"/>
      <c r="W264" s="384"/>
      <c r="AL264" s="294"/>
      <c r="AN264" s="369">
        <v>182</v>
      </c>
      <c r="AO264" s="385"/>
      <c r="AP264" s="384"/>
      <c r="BE264" s="294"/>
      <c r="BG264" s="369">
        <v>182</v>
      </c>
      <c r="BH264" s="385"/>
      <c r="BI264" s="384"/>
      <c r="BX264" s="294"/>
      <c r="BZ264" s="369">
        <v>182</v>
      </c>
      <c r="CA264" s="385"/>
      <c r="CB264" s="384"/>
      <c r="CQ264" s="294"/>
    </row>
    <row r="265" spans="2:95">
      <c r="B265" s="369">
        <v>183</v>
      </c>
      <c r="C265" s="385"/>
      <c r="D265" s="384"/>
      <c r="S265" s="294"/>
      <c r="U265" s="369">
        <v>183</v>
      </c>
      <c r="V265" s="385"/>
      <c r="W265" s="384"/>
      <c r="AL265" s="294"/>
      <c r="AN265" s="369">
        <v>183</v>
      </c>
      <c r="AO265" s="385"/>
      <c r="AP265" s="384"/>
      <c r="BE265" s="294"/>
      <c r="BG265" s="369">
        <v>183</v>
      </c>
      <c r="BH265" s="385"/>
      <c r="BI265" s="384"/>
      <c r="BX265" s="294"/>
      <c r="BZ265" s="369">
        <v>183</v>
      </c>
      <c r="CA265" s="385"/>
      <c r="CB265" s="384"/>
      <c r="CQ265" s="294"/>
    </row>
    <row r="266" spans="2:95">
      <c r="B266" s="369">
        <v>184</v>
      </c>
      <c r="C266" s="385"/>
      <c r="D266" s="384"/>
      <c r="S266" s="294"/>
      <c r="U266" s="369">
        <v>184</v>
      </c>
      <c r="V266" s="385"/>
      <c r="W266" s="384"/>
      <c r="AL266" s="294"/>
      <c r="AN266" s="369">
        <v>184</v>
      </c>
      <c r="AO266" s="385"/>
      <c r="AP266" s="384"/>
      <c r="BE266" s="294"/>
      <c r="BG266" s="369">
        <v>184</v>
      </c>
      <c r="BH266" s="385"/>
      <c r="BI266" s="384"/>
      <c r="BX266" s="294"/>
      <c r="BZ266" s="369">
        <v>184</v>
      </c>
      <c r="CA266" s="385"/>
      <c r="CB266" s="384"/>
      <c r="CQ266" s="294"/>
    </row>
    <row r="267" spans="2:95">
      <c r="B267" s="369">
        <v>185</v>
      </c>
      <c r="C267" s="385"/>
      <c r="D267" s="384"/>
      <c r="S267" s="294"/>
      <c r="U267" s="369">
        <v>185</v>
      </c>
      <c r="V267" s="385"/>
      <c r="W267" s="384"/>
      <c r="AL267" s="294"/>
      <c r="AN267" s="369">
        <v>185</v>
      </c>
      <c r="AO267" s="385"/>
      <c r="AP267" s="384"/>
      <c r="BE267" s="294"/>
      <c r="BG267" s="369">
        <v>185</v>
      </c>
      <c r="BH267" s="385"/>
      <c r="BI267" s="384"/>
      <c r="BX267" s="294"/>
      <c r="BZ267" s="369">
        <v>185</v>
      </c>
      <c r="CA267" s="385"/>
      <c r="CB267" s="384"/>
      <c r="CQ267" s="294"/>
    </row>
    <row r="268" spans="2:95">
      <c r="B268" s="369">
        <v>186</v>
      </c>
      <c r="C268" s="385"/>
      <c r="D268" s="384"/>
      <c r="S268" s="294"/>
      <c r="U268" s="369">
        <v>186</v>
      </c>
      <c r="V268" s="385"/>
      <c r="W268" s="384"/>
      <c r="AL268" s="294"/>
      <c r="AN268" s="369">
        <v>186</v>
      </c>
      <c r="AO268" s="385"/>
      <c r="AP268" s="384"/>
      <c r="BE268" s="294"/>
      <c r="BG268" s="369">
        <v>186</v>
      </c>
      <c r="BH268" s="385"/>
      <c r="BI268" s="384"/>
      <c r="BX268" s="294"/>
      <c r="BZ268" s="369">
        <v>186</v>
      </c>
      <c r="CA268" s="385"/>
      <c r="CB268" s="384"/>
      <c r="CQ268" s="294"/>
    </row>
    <row r="269" spans="2:95">
      <c r="B269" s="369">
        <v>187</v>
      </c>
      <c r="C269" s="385"/>
      <c r="D269" s="384"/>
      <c r="S269" s="294"/>
      <c r="U269" s="369">
        <v>187</v>
      </c>
      <c r="V269" s="385"/>
      <c r="W269" s="384"/>
      <c r="AL269" s="294"/>
      <c r="AN269" s="369">
        <v>187</v>
      </c>
      <c r="AO269" s="385"/>
      <c r="AP269" s="384"/>
      <c r="BE269" s="294"/>
      <c r="BG269" s="369">
        <v>187</v>
      </c>
      <c r="BH269" s="385"/>
      <c r="BI269" s="384"/>
      <c r="BX269" s="294"/>
      <c r="BZ269" s="369">
        <v>187</v>
      </c>
      <c r="CA269" s="385"/>
      <c r="CB269" s="384"/>
      <c r="CQ269" s="294"/>
    </row>
    <row r="270" spans="2:95">
      <c r="B270" s="369">
        <v>188</v>
      </c>
      <c r="C270" s="385"/>
      <c r="D270" s="384"/>
      <c r="S270" s="294"/>
      <c r="U270" s="369">
        <v>188</v>
      </c>
      <c r="V270" s="385"/>
      <c r="W270" s="384"/>
      <c r="AL270" s="294"/>
      <c r="AN270" s="369">
        <v>188</v>
      </c>
      <c r="AO270" s="385"/>
      <c r="AP270" s="384"/>
      <c r="BE270" s="294"/>
      <c r="BG270" s="369">
        <v>188</v>
      </c>
      <c r="BH270" s="385"/>
      <c r="BI270" s="384"/>
      <c r="BX270" s="294"/>
      <c r="BZ270" s="369">
        <v>188</v>
      </c>
      <c r="CA270" s="385"/>
      <c r="CB270" s="384"/>
      <c r="CQ270" s="294"/>
    </row>
    <row r="271" spans="2:95">
      <c r="B271" s="369">
        <v>189</v>
      </c>
      <c r="C271" s="385"/>
      <c r="D271" s="384"/>
      <c r="S271" s="294"/>
      <c r="U271" s="369">
        <v>189</v>
      </c>
      <c r="V271" s="385"/>
      <c r="W271" s="384"/>
      <c r="AL271" s="294"/>
      <c r="AN271" s="369">
        <v>189</v>
      </c>
      <c r="AO271" s="385"/>
      <c r="AP271" s="384"/>
      <c r="BE271" s="294"/>
      <c r="BG271" s="369">
        <v>189</v>
      </c>
      <c r="BH271" s="385"/>
      <c r="BI271" s="384"/>
      <c r="BX271" s="294"/>
      <c r="BZ271" s="369">
        <v>189</v>
      </c>
      <c r="CA271" s="385"/>
      <c r="CB271" s="384"/>
      <c r="CQ271" s="294"/>
    </row>
    <row r="272" spans="2:95">
      <c r="B272" s="369">
        <v>190</v>
      </c>
      <c r="C272" s="385"/>
      <c r="D272" s="384"/>
      <c r="S272" s="294"/>
      <c r="U272" s="369">
        <v>190</v>
      </c>
      <c r="V272" s="385"/>
      <c r="W272" s="384"/>
      <c r="AL272" s="294"/>
      <c r="AN272" s="369">
        <v>190</v>
      </c>
      <c r="AO272" s="385"/>
      <c r="AP272" s="384"/>
      <c r="BE272" s="294"/>
      <c r="BG272" s="369">
        <v>190</v>
      </c>
      <c r="BH272" s="385"/>
      <c r="BI272" s="384"/>
      <c r="BX272" s="294"/>
      <c r="BZ272" s="369">
        <v>190</v>
      </c>
      <c r="CA272" s="385"/>
      <c r="CB272" s="384"/>
      <c r="CQ272" s="294"/>
    </row>
    <row r="273" spans="2:95">
      <c r="B273" s="369">
        <v>191</v>
      </c>
      <c r="C273" s="385"/>
      <c r="D273" s="384"/>
      <c r="S273" s="294"/>
      <c r="U273" s="369">
        <v>191</v>
      </c>
      <c r="V273" s="385"/>
      <c r="W273" s="384"/>
      <c r="AL273" s="294"/>
      <c r="AN273" s="369">
        <v>191</v>
      </c>
      <c r="AO273" s="385"/>
      <c r="AP273" s="384"/>
      <c r="BE273" s="294"/>
      <c r="BG273" s="369">
        <v>191</v>
      </c>
      <c r="BH273" s="385"/>
      <c r="BI273" s="384"/>
      <c r="BX273" s="294"/>
      <c r="BZ273" s="369">
        <v>191</v>
      </c>
      <c r="CA273" s="385"/>
      <c r="CB273" s="384"/>
      <c r="CQ273" s="294"/>
    </row>
    <row r="274" spans="2:95">
      <c r="B274" s="369">
        <v>192</v>
      </c>
      <c r="C274" s="385"/>
      <c r="D274" s="384"/>
      <c r="S274" s="294"/>
      <c r="U274" s="369">
        <v>192</v>
      </c>
      <c r="V274" s="385"/>
      <c r="W274" s="384"/>
      <c r="AL274" s="294"/>
      <c r="AN274" s="369">
        <v>192</v>
      </c>
      <c r="AO274" s="385"/>
      <c r="AP274" s="384"/>
      <c r="BE274" s="294"/>
      <c r="BG274" s="369">
        <v>192</v>
      </c>
      <c r="BH274" s="385"/>
      <c r="BI274" s="384"/>
      <c r="BX274" s="294"/>
      <c r="BZ274" s="369">
        <v>192</v>
      </c>
      <c r="CA274" s="385"/>
      <c r="CB274" s="384"/>
      <c r="CQ274" s="294"/>
    </row>
    <row r="275" spans="2:95">
      <c r="B275" s="369">
        <v>193</v>
      </c>
      <c r="C275" s="385"/>
      <c r="D275" s="384"/>
      <c r="S275" s="294"/>
      <c r="U275" s="369">
        <v>193</v>
      </c>
      <c r="V275" s="385"/>
      <c r="W275" s="384"/>
      <c r="AL275" s="294"/>
      <c r="AN275" s="369">
        <v>193</v>
      </c>
      <c r="AO275" s="385"/>
      <c r="AP275" s="384"/>
      <c r="BE275" s="294"/>
      <c r="BG275" s="369">
        <v>193</v>
      </c>
      <c r="BH275" s="385"/>
      <c r="BI275" s="384"/>
      <c r="BX275" s="294"/>
      <c r="BZ275" s="369">
        <v>193</v>
      </c>
      <c r="CA275" s="385"/>
      <c r="CB275" s="384"/>
      <c r="CQ275" s="294"/>
    </row>
    <row r="276" spans="2:95">
      <c r="B276" s="369">
        <v>194</v>
      </c>
      <c r="C276" s="385"/>
      <c r="D276" s="384"/>
      <c r="S276" s="294"/>
      <c r="U276" s="369">
        <v>194</v>
      </c>
      <c r="V276" s="385"/>
      <c r="W276" s="384"/>
      <c r="AL276" s="294"/>
      <c r="AN276" s="369">
        <v>194</v>
      </c>
      <c r="AO276" s="385"/>
      <c r="AP276" s="384"/>
      <c r="BE276" s="294"/>
      <c r="BG276" s="369">
        <v>194</v>
      </c>
      <c r="BH276" s="385"/>
      <c r="BI276" s="384"/>
      <c r="BX276" s="294"/>
      <c r="BZ276" s="369">
        <v>194</v>
      </c>
      <c r="CA276" s="385"/>
      <c r="CB276" s="384"/>
      <c r="CQ276" s="294"/>
    </row>
    <row r="277" spans="2:95">
      <c r="B277" s="369">
        <v>195</v>
      </c>
      <c r="C277" s="385"/>
      <c r="D277" s="384"/>
      <c r="S277" s="294"/>
      <c r="U277" s="369">
        <v>195</v>
      </c>
      <c r="V277" s="385"/>
      <c r="W277" s="384"/>
      <c r="AL277" s="294"/>
      <c r="AN277" s="369">
        <v>195</v>
      </c>
      <c r="AO277" s="385"/>
      <c r="AP277" s="384"/>
      <c r="BE277" s="294"/>
      <c r="BG277" s="369">
        <v>195</v>
      </c>
      <c r="BH277" s="385"/>
      <c r="BI277" s="384"/>
      <c r="BX277" s="294"/>
      <c r="BZ277" s="369">
        <v>195</v>
      </c>
      <c r="CA277" s="385"/>
      <c r="CB277" s="384"/>
      <c r="CQ277" s="294"/>
    </row>
    <row r="278" spans="2:95">
      <c r="B278" s="369">
        <v>196</v>
      </c>
      <c r="C278" s="385"/>
      <c r="D278" s="384"/>
      <c r="S278" s="294"/>
      <c r="U278" s="369">
        <v>196</v>
      </c>
      <c r="V278" s="385"/>
      <c r="W278" s="384"/>
      <c r="AL278" s="294"/>
      <c r="AN278" s="369">
        <v>196</v>
      </c>
      <c r="AO278" s="385"/>
      <c r="AP278" s="384"/>
      <c r="BE278" s="294"/>
      <c r="BG278" s="369">
        <v>196</v>
      </c>
      <c r="BH278" s="385"/>
      <c r="BI278" s="384"/>
      <c r="BX278" s="294"/>
      <c r="BZ278" s="369">
        <v>196</v>
      </c>
      <c r="CA278" s="385"/>
      <c r="CB278" s="384"/>
      <c r="CQ278" s="294"/>
    </row>
    <row r="279" spans="2:95">
      <c r="B279" s="369">
        <v>197</v>
      </c>
      <c r="C279" s="385"/>
      <c r="D279" s="384"/>
      <c r="S279" s="294"/>
      <c r="U279" s="369">
        <v>197</v>
      </c>
      <c r="V279" s="385"/>
      <c r="W279" s="384"/>
      <c r="AL279" s="294"/>
      <c r="AN279" s="369">
        <v>197</v>
      </c>
      <c r="AO279" s="385"/>
      <c r="AP279" s="384"/>
      <c r="BE279" s="294"/>
      <c r="BG279" s="369">
        <v>197</v>
      </c>
      <c r="BH279" s="385"/>
      <c r="BI279" s="384"/>
      <c r="BX279" s="294"/>
      <c r="BZ279" s="369">
        <v>197</v>
      </c>
      <c r="CA279" s="385"/>
      <c r="CB279" s="384"/>
      <c r="CQ279" s="294"/>
    </row>
    <row r="280" spans="2:95">
      <c r="B280" s="369">
        <v>198</v>
      </c>
      <c r="C280" s="385"/>
      <c r="D280" s="384"/>
      <c r="S280" s="294"/>
      <c r="U280" s="369">
        <v>198</v>
      </c>
      <c r="V280" s="385"/>
      <c r="W280" s="384"/>
      <c r="AL280" s="294"/>
      <c r="AN280" s="369">
        <v>198</v>
      </c>
      <c r="AO280" s="385"/>
      <c r="AP280" s="384"/>
      <c r="BE280" s="294"/>
      <c r="BG280" s="369">
        <v>198</v>
      </c>
      <c r="BH280" s="385"/>
      <c r="BI280" s="384"/>
      <c r="BX280" s="294"/>
      <c r="BZ280" s="369">
        <v>198</v>
      </c>
      <c r="CA280" s="385"/>
      <c r="CB280" s="384"/>
      <c r="CQ280" s="294"/>
    </row>
    <row r="281" spans="2:95">
      <c r="B281" s="369">
        <v>199</v>
      </c>
      <c r="C281" s="385"/>
      <c r="D281" s="384"/>
      <c r="S281" s="294"/>
      <c r="U281" s="369">
        <v>199</v>
      </c>
      <c r="V281" s="385"/>
      <c r="W281" s="384"/>
      <c r="AL281" s="294"/>
      <c r="AN281" s="369">
        <v>199</v>
      </c>
      <c r="AO281" s="385"/>
      <c r="AP281" s="384"/>
      <c r="BE281" s="294"/>
      <c r="BG281" s="369">
        <v>199</v>
      </c>
      <c r="BH281" s="385"/>
      <c r="BI281" s="384"/>
      <c r="BX281" s="294"/>
      <c r="BZ281" s="369">
        <v>199</v>
      </c>
      <c r="CA281" s="385"/>
      <c r="CB281" s="384"/>
      <c r="CQ281" s="294"/>
    </row>
    <row r="282" spans="2:95">
      <c r="B282" s="369">
        <v>200</v>
      </c>
      <c r="C282" s="385"/>
      <c r="D282" s="384"/>
      <c r="S282" s="294"/>
      <c r="U282" s="369">
        <v>200</v>
      </c>
      <c r="V282" s="385"/>
      <c r="W282" s="384"/>
      <c r="AL282" s="294"/>
      <c r="AN282" s="369">
        <v>200</v>
      </c>
      <c r="AO282" s="385"/>
      <c r="AP282" s="384"/>
      <c r="BE282" s="294"/>
      <c r="BG282" s="369">
        <v>200</v>
      </c>
      <c r="BH282" s="385"/>
      <c r="BI282" s="384"/>
      <c r="BX282" s="294"/>
      <c r="BZ282" s="369">
        <v>200</v>
      </c>
      <c r="CA282" s="385"/>
      <c r="CB282" s="384"/>
      <c r="CQ282" s="294"/>
    </row>
    <row r="283" spans="2:95">
      <c r="B283" s="369">
        <v>201</v>
      </c>
      <c r="C283" s="385"/>
      <c r="D283" s="384"/>
      <c r="S283" s="294"/>
      <c r="U283" s="369">
        <v>201</v>
      </c>
      <c r="V283" s="385"/>
      <c r="W283" s="384"/>
      <c r="AL283" s="294"/>
      <c r="AN283" s="369">
        <v>201</v>
      </c>
      <c r="AO283" s="385"/>
      <c r="AP283" s="384"/>
      <c r="BE283" s="294"/>
      <c r="BG283" s="369">
        <v>201</v>
      </c>
      <c r="BH283" s="385"/>
      <c r="BI283" s="384"/>
      <c r="BX283" s="294"/>
      <c r="BZ283" s="369">
        <v>201</v>
      </c>
      <c r="CA283" s="385"/>
      <c r="CB283" s="384"/>
      <c r="CQ283" s="294"/>
    </row>
    <row r="284" spans="2:95">
      <c r="B284" s="369">
        <v>202</v>
      </c>
      <c r="C284" s="385"/>
      <c r="D284" s="384"/>
      <c r="S284" s="294"/>
      <c r="U284" s="369">
        <v>202</v>
      </c>
      <c r="V284" s="385"/>
      <c r="W284" s="384"/>
      <c r="AL284" s="294"/>
      <c r="AN284" s="369">
        <v>202</v>
      </c>
      <c r="AO284" s="385"/>
      <c r="AP284" s="384"/>
      <c r="BE284" s="294"/>
      <c r="BG284" s="369">
        <v>202</v>
      </c>
      <c r="BH284" s="385"/>
      <c r="BI284" s="384"/>
      <c r="BX284" s="294"/>
      <c r="BZ284" s="369">
        <v>202</v>
      </c>
      <c r="CA284" s="385"/>
      <c r="CB284" s="384"/>
      <c r="CQ284" s="294"/>
    </row>
    <row r="285" spans="2:95">
      <c r="B285" s="369">
        <v>203</v>
      </c>
      <c r="C285" s="385"/>
      <c r="D285" s="384"/>
      <c r="S285" s="294"/>
      <c r="U285" s="369">
        <v>203</v>
      </c>
      <c r="V285" s="385"/>
      <c r="W285" s="384"/>
      <c r="AL285" s="294"/>
      <c r="AN285" s="369">
        <v>203</v>
      </c>
      <c r="AO285" s="385"/>
      <c r="AP285" s="384"/>
      <c r="BE285" s="294"/>
      <c r="BG285" s="369">
        <v>203</v>
      </c>
      <c r="BH285" s="385"/>
      <c r="BI285" s="384"/>
      <c r="BX285" s="294"/>
      <c r="BZ285" s="369">
        <v>203</v>
      </c>
      <c r="CA285" s="385"/>
      <c r="CB285" s="384"/>
      <c r="CQ285" s="294"/>
    </row>
    <row r="286" spans="2:95">
      <c r="B286" s="369">
        <v>204</v>
      </c>
      <c r="C286" s="385"/>
      <c r="D286" s="384"/>
      <c r="S286" s="294"/>
      <c r="U286" s="369">
        <v>204</v>
      </c>
      <c r="V286" s="385"/>
      <c r="W286" s="384"/>
      <c r="AL286" s="294"/>
      <c r="AN286" s="369">
        <v>204</v>
      </c>
      <c r="AO286" s="385"/>
      <c r="AP286" s="384"/>
      <c r="BE286" s="294"/>
      <c r="BG286" s="369">
        <v>204</v>
      </c>
      <c r="BH286" s="385"/>
      <c r="BI286" s="384"/>
      <c r="BX286" s="294"/>
      <c r="BZ286" s="369">
        <v>204</v>
      </c>
      <c r="CA286" s="385"/>
      <c r="CB286" s="384"/>
      <c r="CQ286" s="294"/>
    </row>
    <row r="287" spans="2:95">
      <c r="B287" s="369">
        <v>205</v>
      </c>
      <c r="C287" s="385"/>
      <c r="D287" s="384"/>
      <c r="S287" s="294"/>
      <c r="U287" s="369">
        <v>205</v>
      </c>
      <c r="V287" s="385"/>
      <c r="W287" s="384"/>
      <c r="AL287" s="294"/>
      <c r="AN287" s="369">
        <v>205</v>
      </c>
      <c r="AO287" s="385"/>
      <c r="AP287" s="384"/>
      <c r="BE287" s="294"/>
      <c r="BG287" s="369">
        <v>205</v>
      </c>
      <c r="BH287" s="385"/>
      <c r="BI287" s="384"/>
      <c r="BX287" s="294"/>
      <c r="BZ287" s="369">
        <v>205</v>
      </c>
      <c r="CA287" s="385"/>
      <c r="CB287" s="384"/>
      <c r="CQ287" s="294"/>
    </row>
    <row r="288" spans="2:95">
      <c r="B288" s="369">
        <v>206</v>
      </c>
      <c r="C288" s="385"/>
      <c r="D288" s="384"/>
      <c r="S288" s="294"/>
      <c r="U288" s="369">
        <v>206</v>
      </c>
      <c r="V288" s="385"/>
      <c r="W288" s="384"/>
      <c r="AL288" s="294"/>
      <c r="AN288" s="369">
        <v>206</v>
      </c>
      <c r="AO288" s="385"/>
      <c r="AP288" s="384"/>
      <c r="BE288" s="294"/>
      <c r="BG288" s="369">
        <v>206</v>
      </c>
      <c r="BH288" s="385"/>
      <c r="BI288" s="384"/>
      <c r="BX288" s="294"/>
      <c r="BZ288" s="369">
        <v>206</v>
      </c>
      <c r="CA288" s="385"/>
      <c r="CB288" s="384"/>
      <c r="CQ288" s="294"/>
    </row>
    <row r="289" spans="2:95">
      <c r="B289" s="369">
        <v>207</v>
      </c>
      <c r="C289" s="385"/>
      <c r="D289" s="384"/>
      <c r="S289" s="294"/>
      <c r="U289" s="369">
        <v>207</v>
      </c>
      <c r="V289" s="385"/>
      <c r="W289" s="384"/>
      <c r="AL289" s="294"/>
      <c r="AN289" s="369">
        <v>207</v>
      </c>
      <c r="AO289" s="385"/>
      <c r="AP289" s="384"/>
      <c r="BE289" s="294"/>
      <c r="BG289" s="369">
        <v>207</v>
      </c>
      <c r="BH289" s="385"/>
      <c r="BI289" s="384"/>
      <c r="BX289" s="294"/>
      <c r="BZ289" s="369">
        <v>207</v>
      </c>
      <c r="CA289" s="385"/>
      <c r="CB289" s="384"/>
      <c r="CQ289" s="294"/>
    </row>
    <row r="290" spans="2:95">
      <c r="B290" s="369">
        <v>208</v>
      </c>
      <c r="C290" s="385"/>
      <c r="D290" s="384"/>
      <c r="S290" s="294"/>
      <c r="U290" s="369">
        <v>208</v>
      </c>
      <c r="V290" s="385"/>
      <c r="W290" s="384"/>
      <c r="AL290" s="294"/>
      <c r="AN290" s="369">
        <v>208</v>
      </c>
      <c r="AO290" s="385"/>
      <c r="AP290" s="384"/>
      <c r="BE290" s="294"/>
      <c r="BG290" s="369">
        <v>208</v>
      </c>
      <c r="BH290" s="385"/>
      <c r="BI290" s="384"/>
      <c r="BX290" s="294"/>
      <c r="BZ290" s="369">
        <v>208</v>
      </c>
      <c r="CA290" s="385"/>
      <c r="CB290" s="384"/>
      <c r="CQ290" s="294"/>
    </row>
    <row r="291" spans="2:95">
      <c r="B291" s="369">
        <v>209</v>
      </c>
      <c r="C291" s="385"/>
      <c r="D291" s="384"/>
      <c r="S291" s="294"/>
      <c r="U291" s="369">
        <v>209</v>
      </c>
      <c r="V291" s="385"/>
      <c r="W291" s="384"/>
      <c r="AL291" s="294"/>
      <c r="AN291" s="369">
        <v>209</v>
      </c>
      <c r="AO291" s="385"/>
      <c r="AP291" s="384"/>
      <c r="BE291" s="294"/>
      <c r="BG291" s="369">
        <v>209</v>
      </c>
      <c r="BH291" s="385"/>
      <c r="BI291" s="384"/>
      <c r="BX291" s="294"/>
      <c r="BZ291" s="369">
        <v>209</v>
      </c>
      <c r="CA291" s="385"/>
      <c r="CB291" s="384"/>
      <c r="CQ291" s="294"/>
    </row>
    <row r="292" spans="2:95">
      <c r="B292" s="369">
        <v>210</v>
      </c>
      <c r="C292" s="385"/>
      <c r="D292" s="384"/>
      <c r="S292" s="294"/>
      <c r="U292" s="369">
        <v>210</v>
      </c>
      <c r="V292" s="385"/>
      <c r="W292" s="384"/>
      <c r="AL292" s="294"/>
      <c r="AN292" s="369">
        <v>210</v>
      </c>
      <c r="AO292" s="385"/>
      <c r="AP292" s="384"/>
      <c r="BE292" s="294"/>
      <c r="BG292" s="369">
        <v>210</v>
      </c>
      <c r="BH292" s="385"/>
      <c r="BI292" s="384"/>
      <c r="BX292" s="294"/>
      <c r="BZ292" s="369">
        <v>210</v>
      </c>
      <c r="CA292" s="385"/>
      <c r="CB292" s="384"/>
      <c r="CQ292" s="294"/>
    </row>
    <row r="293" spans="2:95">
      <c r="B293" s="369">
        <v>211</v>
      </c>
      <c r="C293" s="385"/>
      <c r="D293" s="384"/>
      <c r="S293" s="294"/>
      <c r="U293" s="369">
        <v>211</v>
      </c>
      <c r="V293" s="385"/>
      <c r="W293" s="384"/>
      <c r="AL293" s="294"/>
      <c r="AN293" s="369">
        <v>211</v>
      </c>
      <c r="AO293" s="385"/>
      <c r="AP293" s="384"/>
      <c r="BE293" s="294"/>
      <c r="BG293" s="369">
        <v>211</v>
      </c>
      <c r="BH293" s="385"/>
      <c r="BI293" s="384"/>
      <c r="BX293" s="294"/>
      <c r="BZ293" s="369">
        <v>211</v>
      </c>
      <c r="CA293" s="385"/>
      <c r="CB293" s="384"/>
      <c r="CQ293" s="294"/>
    </row>
    <row r="294" spans="2:95">
      <c r="B294" s="369">
        <v>212</v>
      </c>
      <c r="C294" s="385"/>
      <c r="D294" s="384"/>
      <c r="S294" s="294"/>
      <c r="U294" s="369">
        <v>212</v>
      </c>
      <c r="V294" s="385"/>
      <c r="W294" s="384"/>
      <c r="AL294" s="294"/>
      <c r="AN294" s="369">
        <v>212</v>
      </c>
      <c r="AO294" s="385"/>
      <c r="AP294" s="384"/>
      <c r="BE294" s="294"/>
      <c r="BG294" s="369">
        <v>212</v>
      </c>
      <c r="BH294" s="385"/>
      <c r="BI294" s="384"/>
      <c r="BX294" s="294"/>
      <c r="BZ294" s="369">
        <v>212</v>
      </c>
      <c r="CA294" s="385"/>
      <c r="CB294" s="384"/>
      <c r="CQ294" s="294"/>
    </row>
    <row r="295" spans="2:95">
      <c r="B295" s="369">
        <v>213</v>
      </c>
      <c r="C295" s="385"/>
      <c r="D295" s="384"/>
      <c r="S295" s="294"/>
      <c r="U295" s="369">
        <v>213</v>
      </c>
      <c r="V295" s="385"/>
      <c r="W295" s="384"/>
      <c r="AL295" s="294"/>
      <c r="AN295" s="369">
        <v>213</v>
      </c>
      <c r="AO295" s="385"/>
      <c r="AP295" s="384"/>
      <c r="BE295" s="294"/>
      <c r="BG295" s="369">
        <v>213</v>
      </c>
      <c r="BH295" s="385"/>
      <c r="BI295" s="384"/>
      <c r="BX295" s="294"/>
      <c r="BZ295" s="369">
        <v>213</v>
      </c>
      <c r="CA295" s="385"/>
      <c r="CB295" s="384"/>
      <c r="CQ295" s="294"/>
    </row>
    <row r="296" spans="2:95">
      <c r="B296" s="369">
        <v>214</v>
      </c>
      <c r="C296" s="385"/>
      <c r="D296" s="384"/>
      <c r="S296" s="294"/>
      <c r="U296" s="369">
        <v>214</v>
      </c>
      <c r="V296" s="385"/>
      <c r="W296" s="384"/>
      <c r="AL296" s="294"/>
      <c r="AN296" s="369">
        <v>214</v>
      </c>
      <c r="AO296" s="385"/>
      <c r="AP296" s="384"/>
      <c r="BE296" s="294"/>
      <c r="BG296" s="369">
        <v>214</v>
      </c>
      <c r="BH296" s="385"/>
      <c r="BI296" s="384"/>
      <c r="BX296" s="294"/>
      <c r="BZ296" s="369">
        <v>214</v>
      </c>
      <c r="CA296" s="385"/>
      <c r="CB296" s="384"/>
      <c r="CQ296" s="294"/>
    </row>
    <row r="297" spans="2:95">
      <c r="B297" s="369">
        <v>215</v>
      </c>
      <c r="C297" s="385"/>
      <c r="D297" s="384"/>
      <c r="S297" s="294"/>
      <c r="U297" s="369">
        <v>215</v>
      </c>
      <c r="V297" s="385"/>
      <c r="W297" s="384"/>
      <c r="AL297" s="294"/>
      <c r="AN297" s="369">
        <v>215</v>
      </c>
      <c r="AO297" s="385"/>
      <c r="AP297" s="384"/>
      <c r="BE297" s="294"/>
      <c r="BG297" s="369">
        <v>215</v>
      </c>
      <c r="BH297" s="385"/>
      <c r="BI297" s="384"/>
      <c r="BX297" s="294"/>
      <c r="BZ297" s="369">
        <v>215</v>
      </c>
      <c r="CA297" s="385"/>
      <c r="CB297" s="384"/>
      <c r="CQ297" s="294"/>
    </row>
    <row r="298" spans="2:95">
      <c r="B298" s="369">
        <v>216</v>
      </c>
      <c r="C298" s="385"/>
      <c r="D298" s="384"/>
      <c r="S298" s="294"/>
      <c r="U298" s="369">
        <v>216</v>
      </c>
      <c r="V298" s="385"/>
      <c r="W298" s="384"/>
      <c r="AL298" s="294"/>
      <c r="AN298" s="369">
        <v>216</v>
      </c>
      <c r="AO298" s="385"/>
      <c r="AP298" s="384"/>
      <c r="BE298" s="294"/>
      <c r="BG298" s="369">
        <v>216</v>
      </c>
      <c r="BH298" s="385"/>
      <c r="BI298" s="384"/>
      <c r="BX298" s="294"/>
      <c r="BZ298" s="369">
        <v>216</v>
      </c>
      <c r="CA298" s="385"/>
      <c r="CB298" s="384"/>
      <c r="CQ298" s="294"/>
    </row>
    <row r="299" spans="2:95">
      <c r="B299" s="369">
        <v>217</v>
      </c>
      <c r="C299" s="385"/>
      <c r="D299" s="384"/>
      <c r="S299" s="294"/>
      <c r="U299" s="369">
        <v>217</v>
      </c>
      <c r="V299" s="385"/>
      <c r="W299" s="384"/>
      <c r="AL299" s="294"/>
      <c r="AN299" s="369">
        <v>217</v>
      </c>
      <c r="AO299" s="385"/>
      <c r="AP299" s="384"/>
      <c r="BE299" s="294"/>
      <c r="BG299" s="369">
        <v>217</v>
      </c>
      <c r="BH299" s="385"/>
      <c r="BI299" s="384"/>
      <c r="BX299" s="294"/>
      <c r="BZ299" s="369">
        <v>217</v>
      </c>
      <c r="CA299" s="385"/>
      <c r="CB299" s="384"/>
      <c r="CQ299" s="294"/>
    </row>
    <row r="300" spans="2:95">
      <c r="B300" s="369">
        <v>218</v>
      </c>
      <c r="C300" s="385"/>
      <c r="D300" s="384"/>
      <c r="S300" s="294"/>
      <c r="U300" s="369">
        <v>218</v>
      </c>
      <c r="V300" s="385"/>
      <c r="W300" s="384"/>
      <c r="AL300" s="294"/>
      <c r="AN300" s="369">
        <v>218</v>
      </c>
      <c r="AO300" s="385"/>
      <c r="AP300" s="384"/>
      <c r="BE300" s="294"/>
      <c r="BG300" s="369">
        <v>218</v>
      </c>
      <c r="BH300" s="385"/>
      <c r="BI300" s="384"/>
      <c r="BX300" s="294"/>
      <c r="BZ300" s="369">
        <v>218</v>
      </c>
      <c r="CA300" s="385"/>
      <c r="CB300" s="384"/>
      <c r="CQ300" s="294"/>
    </row>
    <row r="301" spans="2:95">
      <c r="B301" s="369">
        <v>219</v>
      </c>
      <c r="C301" s="385"/>
      <c r="D301" s="384"/>
      <c r="S301" s="294"/>
      <c r="U301" s="369">
        <v>219</v>
      </c>
      <c r="V301" s="385"/>
      <c r="W301" s="384"/>
      <c r="AL301" s="294"/>
      <c r="AN301" s="369">
        <v>219</v>
      </c>
      <c r="AO301" s="385"/>
      <c r="AP301" s="384"/>
      <c r="BE301" s="294"/>
      <c r="BG301" s="369">
        <v>219</v>
      </c>
      <c r="BH301" s="385"/>
      <c r="BI301" s="384"/>
      <c r="BX301" s="294"/>
      <c r="BZ301" s="369">
        <v>219</v>
      </c>
      <c r="CA301" s="385"/>
      <c r="CB301" s="384"/>
      <c r="CQ301" s="294"/>
    </row>
    <row r="302" spans="2:95">
      <c r="B302" s="369">
        <v>220</v>
      </c>
      <c r="C302" s="385"/>
      <c r="D302" s="384"/>
      <c r="S302" s="294"/>
      <c r="U302" s="369">
        <v>220</v>
      </c>
      <c r="V302" s="385"/>
      <c r="W302" s="384"/>
      <c r="AL302" s="294"/>
      <c r="AN302" s="369">
        <v>220</v>
      </c>
      <c r="AO302" s="385"/>
      <c r="AP302" s="384"/>
      <c r="BE302" s="294"/>
      <c r="BG302" s="369">
        <v>220</v>
      </c>
      <c r="BH302" s="385"/>
      <c r="BI302" s="384"/>
      <c r="BX302" s="294"/>
      <c r="BZ302" s="369">
        <v>220</v>
      </c>
      <c r="CA302" s="385"/>
      <c r="CB302" s="384"/>
      <c r="CQ302" s="294"/>
    </row>
    <row r="303" spans="2:95">
      <c r="B303" s="369">
        <v>221</v>
      </c>
      <c r="C303" s="385"/>
      <c r="D303" s="384"/>
      <c r="S303" s="294"/>
      <c r="U303" s="369">
        <v>221</v>
      </c>
      <c r="V303" s="385"/>
      <c r="W303" s="384"/>
      <c r="AL303" s="294"/>
      <c r="AN303" s="369">
        <v>221</v>
      </c>
      <c r="AO303" s="385"/>
      <c r="AP303" s="384"/>
      <c r="BE303" s="294"/>
      <c r="BG303" s="369">
        <v>221</v>
      </c>
      <c r="BH303" s="385"/>
      <c r="BI303" s="384"/>
      <c r="BX303" s="294"/>
      <c r="BZ303" s="369">
        <v>221</v>
      </c>
      <c r="CA303" s="385"/>
      <c r="CB303" s="384"/>
      <c r="CQ303" s="294"/>
    </row>
    <row r="304" spans="2:95">
      <c r="B304" s="369">
        <v>222</v>
      </c>
      <c r="C304" s="385"/>
      <c r="D304" s="384"/>
      <c r="S304" s="294"/>
      <c r="U304" s="369">
        <v>222</v>
      </c>
      <c r="V304" s="385"/>
      <c r="W304" s="384"/>
      <c r="AL304" s="294"/>
      <c r="AN304" s="369">
        <v>222</v>
      </c>
      <c r="AO304" s="385"/>
      <c r="AP304" s="384"/>
      <c r="BE304" s="294"/>
      <c r="BG304" s="369">
        <v>222</v>
      </c>
      <c r="BH304" s="385"/>
      <c r="BI304" s="384"/>
      <c r="BX304" s="294"/>
      <c r="BZ304" s="369">
        <v>222</v>
      </c>
      <c r="CA304" s="385"/>
      <c r="CB304" s="384"/>
      <c r="CQ304" s="294"/>
    </row>
    <row r="305" spans="2:95">
      <c r="B305" s="369">
        <v>223</v>
      </c>
      <c r="C305" s="385"/>
      <c r="D305" s="384"/>
      <c r="S305" s="294"/>
      <c r="U305" s="369">
        <v>223</v>
      </c>
      <c r="V305" s="385"/>
      <c r="W305" s="384"/>
      <c r="AL305" s="294"/>
      <c r="AN305" s="369">
        <v>223</v>
      </c>
      <c r="AO305" s="385"/>
      <c r="AP305" s="384"/>
      <c r="BE305" s="294"/>
      <c r="BG305" s="369">
        <v>223</v>
      </c>
      <c r="BH305" s="385"/>
      <c r="BI305" s="384"/>
      <c r="BX305" s="294"/>
      <c r="BZ305" s="369">
        <v>223</v>
      </c>
      <c r="CA305" s="385"/>
      <c r="CB305" s="384"/>
      <c r="CQ305" s="294"/>
    </row>
    <row r="306" spans="2:95">
      <c r="B306" s="369">
        <v>224</v>
      </c>
      <c r="C306" s="385"/>
      <c r="D306" s="384"/>
      <c r="S306" s="294"/>
      <c r="U306" s="369">
        <v>224</v>
      </c>
      <c r="V306" s="385"/>
      <c r="W306" s="384"/>
      <c r="AL306" s="294"/>
      <c r="AN306" s="369">
        <v>224</v>
      </c>
      <c r="AO306" s="385"/>
      <c r="AP306" s="384"/>
      <c r="BE306" s="294"/>
      <c r="BG306" s="369">
        <v>224</v>
      </c>
      <c r="BH306" s="385"/>
      <c r="BI306" s="384"/>
      <c r="BX306" s="294"/>
      <c r="BZ306" s="369">
        <v>224</v>
      </c>
      <c r="CA306" s="385"/>
      <c r="CB306" s="384"/>
      <c r="CQ306" s="294"/>
    </row>
    <row r="307" spans="2:95">
      <c r="B307" s="369">
        <v>225</v>
      </c>
      <c r="C307" s="385"/>
      <c r="D307" s="384"/>
      <c r="S307" s="294"/>
      <c r="U307" s="369">
        <v>225</v>
      </c>
      <c r="V307" s="385"/>
      <c r="W307" s="384"/>
      <c r="AL307" s="294"/>
      <c r="AN307" s="369">
        <v>225</v>
      </c>
      <c r="AO307" s="385"/>
      <c r="AP307" s="384"/>
      <c r="BE307" s="294"/>
      <c r="BG307" s="369">
        <v>225</v>
      </c>
      <c r="BH307" s="385"/>
      <c r="BI307" s="384"/>
      <c r="BX307" s="294"/>
      <c r="BZ307" s="369">
        <v>225</v>
      </c>
      <c r="CA307" s="385"/>
      <c r="CB307" s="384"/>
      <c r="CQ307" s="294"/>
    </row>
    <row r="308" spans="2:95">
      <c r="B308" s="369">
        <v>226</v>
      </c>
      <c r="C308" s="385"/>
      <c r="D308" s="384"/>
      <c r="S308" s="294"/>
      <c r="U308" s="369">
        <v>226</v>
      </c>
      <c r="V308" s="385"/>
      <c r="W308" s="384"/>
      <c r="AL308" s="294"/>
      <c r="AN308" s="369">
        <v>226</v>
      </c>
      <c r="AO308" s="385"/>
      <c r="AP308" s="384"/>
      <c r="BE308" s="294"/>
      <c r="BG308" s="369">
        <v>226</v>
      </c>
      <c r="BH308" s="385"/>
      <c r="BI308" s="384"/>
      <c r="BX308" s="294"/>
      <c r="BZ308" s="369">
        <v>226</v>
      </c>
      <c r="CA308" s="385"/>
      <c r="CB308" s="384"/>
      <c r="CQ308" s="294"/>
    </row>
    <row r="309" spans="2:95">
      <c r="B309" s="369">
        <v>227</v>
      </c>
      <c r="C309" s="385"/>
      <c r="D309" s="384"/>
      <c r="S309" s="294"/>
      <c r="U309" s="369">
        <v>227</v>
      </c>
      <c r="V309" s="385"/>
      <c r="W309" s="384"/>
      <c r="AL309" s="294"/>
      <c r="AN309" s="369">
        <v>227</v>
      </c>
      <c r="AO309" s="385"/>
      <c r="AP309" s="384"/>
      <c r="BE309" s="294"/>
      <c r="BG309" s="369">
        <v>227</v>
      </c>
      <c r="BH309" s="385"/>
      <c r="BI309" s="384"/>
      <c r="BX309" s="294"/>
      <c r="BZ309" s="369">
        <v>227</v>
      </c>
      <c r="CA309" s="385"/>
      <c r="CB309" s="384"/>
      <c r="CQ309" s="294"/>
    </row>
    <row r="310" spans="2:95">
      <c r="B310" s="369">
        <v>228</v>
      </c>
      <c r="C310" s="385"/>
      <c r="D310" s="384"/>
      <c r="S310" s="294"/>
      <c r="U310" s="369">
        <v>228</v>
      </c>
      <c r="V310" s="385"/>
      <c r="W310" s="384"/>
      <c r="AL310" s="294"/>
      <c r="AN310" s="369">
        <v>228</v>
      </c>
      <c r="AO310" s="385"/>
      <c r="AP310" s="384"/>
      <c r="BE310" s="294"/>
      <c r="BG310" s="369">
        <v>228</v>
      </c>
      <c r="BH310" s="385"/>
      <c r="BI310" s="384"/>
      <c r="BX310" s="294"/>
      <c r="BZ310" s="369">
        <v>228</v>
      </c>
      <c r="CA310" s="385"/>
      <c r="CB310" s="384"/>
      <c r="CQ310" s="294"/>
    </row>
    <row r="311" spans="2:95">
      <c r="B311" s="369">
        <v>229</v>
      </c>
      <c r="C311" s="385"/>
      <c r="D311" s="384"/>
      <c r="S311" s="294"/>
      <c r="U311" s="369">
        <v>229</v>
      </c>
      <c r="V311" s="385"/>
      <c r="W311" s="384"/>
      <c r="AL311" s="294"/>
      <c r="AN311" s="369">
        <v>229</v>
      </c>
      <c r="AO311" s="385"/>
      <c r="AP311" s="384"/>
      <c r="BE311" s="294"/>
      <c r="BG311" s="369">
        <v>229</v>
      </c>
      <c r="BH311" s="385"/>
      <c r="BI311" s="384"/>
      <c r="BX311" s="294"/>
      <c r="BZ311" s="369">
        <v>229</v>
      </c>
      <c r="CA311" s="385"/>
      <c r="CB311" s="384"/>
      <c r="CQ311" s="294"/>
    </row>
    <row r="312" spans="2:95">
      <c r="B312" s="369">
        <v>230</v>
      </c>
      <c r="C312" s="385"/>
      <c r="D312" s="384"/>
      <c r="S312" s="294"/>
      <c r="U312" s="369">
        <v>230</v>
      </c>
      <c r="V312" s="385"/>
      <c r="W312" s="384"/>
      <c r="AL312" s="294"/>
      <c r="AN312" s="369">
        <v>230</v>
      </c>
      <c r="AO312" s="385"/>
      <c r="AP312" s="384"/>
      <c r="BE312" s="294"/>
      <c r="BG312" s="369">
        <v>230</v>
      </c>
      <c r="BH312" s="385"/>
      <c r="BI312" s="384"/>
      <c r="BX312" s="294"/>
      <c r="BZ312" s="369">
        <v>230</v>
      </c>
      <c r="CA312" s="385"/>
      <c r="CB312" s="384"/>
      <c r="CQ312" s="294"/>
    </row>
    <row r="313" spans="2:95">
      <c r="B313" s="369">
        <v>231</v>
      </c>
      <c r="C313" s="385"/>
      <c r="D313" s="384"/>
      <c r="S313" s="294"/>
      <c r="U313" s="369">
        <v>231</v>
      </c>
      <c r="V313" s="385"/>
      <c r="W313" s="384"/>
      <c r="AL313" s="294"/>
      <c r="AN313" s="369">
        <v>231</v>
      </c>
      <c r="AO313" s="385"/>
      <c r="AP313" s="384"/>
      <c r="BE313" s="294"/>
      <c r="BG313" s="369">
        <v>231</v>
      </c>
      <c r="BH313" s="385"/>
      <c r="BI313" s="384"/>
      <c r="BX313" s="294"/>
      <c r="BZ313" s="369">
        <v>231</v>
      </c>
      <c r="CA313" s="385"/>
      <c r="CB313" s="384"/>
      <c r="CQ313" s="294"/>
    </row>
    <row r="314" spans="2:95">
      <c r="B314" s="369">
        <v>232</v>
      </c>
      <c r="C314" s="385"/>
      <c r="D314" s="384"/>
      <c r="S314" s="294"/>
      <c r="U314" s="369">
        <v>232</v>
      </c>
      <c r="V314" s="385"/>
      <c r="W314" s="384"/>
      <c r="AL314" s="294"/>
      <c r="AN314" s="369">
        <v>232</v>
      </c>
      <c r="AO314" s="385"/>
      <c r="AP314" s="384"/>
      <c r="BE314" s="294"/>
      <c r="BG314" s="369">
        <v>232</v>
      </c>
      <c r="BH314" s="385"/>
      <c r="BI314" s="384"/>
      <c r="BX314" s="294"/>
      <c r="BZ314" s="369">
        <v>232</v>
      </c>
      <c r="CA314" s="385"/>
      <c r="CB314" s="384"/>
      <c r="CQ314" s="294"/>
    </row>
    <row r="315" spans="2:95">
      <c r="B315" s="369">
        <v>233</v>
      </c>
      <c r="C315" s="385"/>
      <c r="D315" s="384"/>
      <c r="S315" s="294"/>
      <c r="U315" s="369">
        <v>233</v>
      </c>
      <c r="V315" s="385"/>
      <c r="W315" s="384"/>
      <c r="AL315" s="294"/>
      <c r="AN315" s="369">
        <v>233</v>
      </c>
      <c r="AO315" s="385"/>
      <c r="AP315" s="384"/>
      <c r="BE315" s="294"/>
      <c r="BG315" s="369">
        <v>233</v>
      </c>
      <c r="BH315" s="385"/>
      <c r="BI315" s="384"/>
      <c r="BX315" s="294"/>
      <c r="BZ315" s="369">
        <v>233</v>
      </c>
      <c r="CA315" s="385"/>
      <c r="CB315" s="384"/>
      <c r="CQ315" s="294"/>
    </row>
    <row r="316" spans="2:95">
      <c r="B316" s="369">
        <v>234</v>
      </c>
      <c r="C316" s="385"/>
      <c r="D316" s="384"/>
      <c r="S316" s="294"/>
      <c r="U316" s="369">
        <v>234</v>
      </c>
      <c r="V316" s="385"/>
      <c r="W316" s="384"/>
      <c r="AL316" s="294"/>
      <c r="AN316" s="369">
        <v>234</v>
      </c>
      <c r="AO316" s="385"/>
      <c r="AP316" s="384"/>
      <c r="BE316" s="294"/>
      <c r="BG316" s="369">
        <v>234</v>
      </c>
      <c r="BH316" s="385"/>
      <c r="BI316" s="384"/>
      <c r="BX316" s="294"/>
      <c r="BZ316" s="369">
        <v>234</v>
      </c>
      <c r="CA316" s="385"/>
      <c r="CB316" s="384"/>
      <c r="CQ316" s="294"/>
    </row>
    <row r="317" spans="2:95">
      <c r="B317" s="369">
        <v>235</v>
      </c>
      <c r="C317" s="385"/>
      <c r="D317" s="384"/>
      <c r="S317" s="294"/>
      <c r="U317" s="369">
        <v>235</v>
      </c>
      <c r="V317" s="385"/>
      <c r="W317" s="384"/>
      <c r="AL317" s="294"/>
      <c r="AN317" s="369">
        <v>235</v>
      </c>
      <c r="AO317" s="385"/>
      <c r="AP317" s="384"/>
      <c r="BE317" s="294"/>
      <c r="BG317" s="369">
        <v>235</v>
      </c>
      <c r="BH317" s="385"/>
      <c r="BI317" s="384"/>
      <c r="BX317" s="294"/>
      <c r="BZ317" s="369">
        <v>235</v>
      </c>
      <c r="CA317" s="385"/>
      <c r="CB317" s="384"/>
      <c r="CQ317" s="294"/>
    </row>
    <row r="318" spans="2:95">
      <c r="B318" s="369">
        <v>236</v>
      </c>
      <c r="C318" s="385"/>
      <c r="D318" s="384"/>
      <c r="S318" s="294"/>
      <c r="U318" s="369">
        <v>236</v>
      </c>
      <c r="V318" s="385"/>
      <c r="W318" s="384"/>
      <c r="AL318" s="294"/>
      <c r="AN318" s="369">
        <v>236</v>
      </c>
      <c r="AO318" s="385"/>
      <c r="AP318" s="384"/>
      <c r="BE318" s="294"/>
      <c r="BG318" s="369">
        <v>236</v>
      </c>
      <c r="BH318" s="385"/>
      <c r="BI318" s="384"/>
      <c r="BX318" s="294"/>
      <c r="BZ318" s="369">
        <v>236</v>
      </c>
      <c r="CA318" s="385"/>
      <c r="CB318" s="384"/>
      <c r="CQ318" s="294"/>
    </row>
    <row r="319" spans="2:95">
      <c r="B319" s="369">
        <v>237</v>
      </c>
      <c r="C319" s="385"/>
      <c r="D319" s="384"/>
      <c r="S319" s="294"/>
      <c r="U319" s="369">
        <v>237</v>
      </c>
      <c r="V319" s="385"/>
      <c r="W319" s="384"/>
      <c r="AL319" s="294"/>
      <c r="AN319" s="369">
        <v>237</v>
      </c>
      <c r="AO319" s="385"/>
      <c r="AP319" s="384"/>
      <c r="BE319" s="294"/>
      <c r="BG319" s="369">
        <v>237</v>
      </c>
      <c r="BH319" s="385"/>
      <c r="BI319" s="384"/>
      <c r="BX319" s="294"/>
      <c r="BZ319" s="369">
        <v>237</v>
      </c>
      <c r="CA319" s="385"/>
      <c r="CB319" s="384"/>
      <c r="CQ319" s="294"/>
    </row>
    <row r="320" spans="2:95">
      <c r="B320" s="369">
        <v>238</v>
      </c>
      <c r="C320" s="385"/>
      <c r="D320" s="384"/>
      <c r="S320" s="294"/>
      <c r="U320" s="369">
        <v>238</v>
      </c>
      <c r="V320" s="385"/>
      <c r="W320" s="384"/>
      <c r="AL320" s="294"/>
      <c r="AN320" s="369">
        <v>238</v>
      </c>
      <c r="AO320" s="385"/>
      <c r="AP320" s="384"/>
      <c r="BE320" s="294"/>
      <c r="BG320" s="369">
        <v>238</v>
      </c>
      <c r="BH320" s="385"/>
      <c r="BI320" s="384"/>
      <c r="BX320" s="294"/>
      <c r="BZ320" s="369">
        <v>238</v>
      </c>
      <c r="CA320" s="385"/>
      <c r="CB320" s="384"/>
      <c r="CQ320" s="294"/>
    </row>
    <row r="321" spans="2:95">
      <c r="B321" s="369">
        <v>239</v>
      </c>
      <c r="C321" s="385"/>
      <c r="D321" s="384"/>
      <c r="S321" s="294"/>
      <c r="U321" s="369">
        <v>239</v>
      </c>
      <c r="V321" s="385"/>
      <c r="W321" s="384"/>
      <c r="AL321" s="294"/>
      <c r="AN321" s="369">
        <v>239</v>
      </c>
      <c r="AO321" s="385"/>
      <c r="AP321" s="384"/>
      <c r="BE321" s="294"/>
      <c r="BG321" s="369">
        <v>239</v>
      </c>
      <c r="BH321" s="385"/>
      <c r="BI321" s="384"/>
      <c r="BX321" s="294"/>
      <c r="BZ321" s="369">
        <v>239</v>
      </c>
      <c r="CA321" s="385"/>
      <c r="CB321" s="384"/>
      <c r="CQ321" s="294"/>
    </row>
    <row r="322" spans="2:95">
      <c r="B322" s="369">
        <v>240</v>
      </c>
      <c r="C322" s="385"/>
      <c r="D322" s="384"/>
      <c r="S322" s="294"/>
      <c r="U322" s="369">
        <v>240</v>
      </c>
      <c r="V322" s="385"/>
      <c r="W322" s="384"/>
      <c r="AL322" s="294"/>
      <c r="AN322" s="369">
        <v>240</v>
      </c>
      <c r="AO322" s="385"/>
      <c r="AP322" s="384"/>
      <c r="BE322" s="294"/>
      <c r="BG322" s="369">
        <v>240</v>
      </c>
      <c r="BH322" s="385"/>
      <c r="BI322" s="384"/>
      <c r="BX322" s="294"/>
      <c r="BZ322" s="369">
        <v>240</v>
      </c>
      <c r="CA322" s="385"/>
      <c r="CB322" s="384"/>
      <c r="CQ322" s="294"/>
    </row>
    <row r="323" spans="2:95">
      <c r="B323" s="369">
        <v>241</v>
      </c>
      <c r="C323" s="385"/>
      <c r="D323" s="384"/>
      <c r="S323" s="294"/>
      <c r="U323" s="369">
        <v>241</v>
      </c>
      <c r="V323" s="385"/>
      <c r="W323" s="384"/>
      <c r="AL323" s="294"/>
      <c r="AN323" s="369">
        <v>241</v>
      </c>
      <c r="AO323" s="385"/>
      <c r="AP323" s="384"/>
      <c r="BE323" s="294"/>
      <c r="BG323" s="369">
        <v>241</v>
      </c>
      <c r="BH323" s="385"/>
      <c r="BI323" s="384"/>
      <c r="BX323" s="294"/>
      <c r="BZ323" s="369">
        <v>241</v>
      </c>
      <c r="CA323" s="385"/>
      <c r="CB323" s="384"/>
      <c r="CQ323" s="294"/>
    </row>
    <row r="324" spans="2:95">
      <c r="B324" s="369">
        <v>242</v>
      </c>
      <c r="C324" s="385"/>
      <c r="D324" s="384"/>
      <c r="S324" s="294"/>
      <c r="U324" s="369">
        <v>242</v>
      </c>
      <c r="V324" s="385"/>
      <c r="W324" s="384"/>
      <c r="AL324" s="294"/>
      <c r="AN324" s="369">
        <v>242</v>
      </c>
      <c r="AO324" s="385"/>
      <c r="AP324" s="384"/>
      <c r="BE324" s="294"/>
      <c r="BG324" s="369">
        <v>242</v>
      </c>
      <c r="BH324" s="385"/>
      <c r="BI324" s="384"/>
      <c r="BX324" s="294"/>
      <c r="BZ324" s="369">
        <v>242</v>
      </c>
      <c r="CA324" s="385"/>
      <c r="CB324" s="384"/>
      <c r="CQ324" s="294"/>
    </row>
    <row r="325" spans="2:95">
      <c r="B325" s="369">
        <v>243</v>
      </c>
      <c r="C325" s="385"/>
      <c r="D325" s="384"/>
      <c r="S325" s="294"/>
      <c r="U325" s="369">
        <v>243</v>
      </c>
      <c r="V325" s="385"/>
      <c r="W325" s="384"/>
      <c r="AL325" s="294"/>
      <c r="AN325" s="369">
        <v>243</v>
      </c>
      <c r="AO325" s="385"/>
      <c r="AP325" s="384"/>
      <c r="BE325" s="294"/>
      <c r="BG325" s="369">
        <v>243</v>
      </c>
      <c r="BH325" s="385"/>
      <c r="BI325" s="384"/>
      <c r="BX325" s="294"/>
      <c r="BZ325" s="369">
        <v>243</v>
      </c>
      <c r="CA325" s="385"/>
      <c r="CB325" s="384"/>
      <c r="CQ325" s="294"/>
    </row>
    <row r="326" spans="2:95">
      <c r="B326" s="369">
        <v>244</v>
      </c>
      <c r="C326" s="385"/>
      <c r="D326" s="384"/>
      <c r="S326" s="294"/>
      <c r="U326" s="369">
        <v>244</v>
      </c>
      <c r="V326" s="385"/>
      <c r="W326" s="384"/>
      <c r="AL326" s="294"/>
      <c r="AN326" s="369">
        <v>244</v>
      </c>
      <c r="AO326" s="385"/>
      <c r="AP326" s="384"/>
      <c r="BE326" s="294"/>
      <c r="BG326" s="369">
        <v>244</v>
      </c>
      <c r="BH326" s="385"/>
      <c r="BI326" s="384"/>
      <c r="BX326" s="294"/>
      <c r="BZ326" s="369">
        <v>244</v>
      </c>
      <c r="CA326" s="385"/>
      <c r="CB326" s="384"/>
      <c r="CQ326" s="294"/>
    </row>
    <row r="327" spans="2:95">
      <c r="B327" s="369">
        <v>245</v>
      </c>
      <c r="C327" s="385"/>
      <c r="D327" s="384"/>
      <c r="S327" s="294"/>
      <c r="U327" s="369">
        <v>245</v>
      </c>
      <c r="V327" s="385"/>
      <c r="W327" s="384"/>
      <c r="AL327" s="294"/>
      <c r="AN327" s="369">
        <v>245</v>
      </c>
      <c r="AO327" s="385"/>
      <c r="AP327" s="384"/>
      <c r="BE327" s="294"/>
      <c r="BG327" s="369">
        <v>245</v>
      </c>
      <c r="BH327" s="385"/>
      <c r="BI327" s="384"/>
      <c r="BX327" s="294"/>
      <c r="BZ327" s="369">
        <v>245</v>
      </c>
      <c r="CA327" s="385"/>
      <c r="CB327" s="384"/>
      <c r="CQ327" s="294"/>
    </row>
    <row r="328" spans="2:95">
      <c r="B328" s="369">
        <v>246</v>
      </c>
      <c r="C328" s="385"/>
      <c r="D328" s="384"/>
      <c r="S328" s="294"/>
      <c r="U328" s="369">
        <v>246</v>
      </c>
      <c r="V328" s="385"/>
      <c r="W328" s="384"/>
      <c r="AL328" s="294"/>
      <c r="AN328" s="369">
        <v>246</v>
      </c>
      <c r="AO328" s="385"/>
      <c r="AP328" s="384"/>
      <c r="BE328" s="294"/>
      <c r="BG328" s="369">
        <v>246</v>
      </c>
      <c r="BH328" s="385"/>
      <c r="BI328" s="384"/>
      <c r="BX328" s="294"/>
      <c r="BZ328" s="369">
        <v>246</v>
      </c>
      <c r="CA328" s="385"/>
      <c r="CB328" s="384"/>
      <c r="CQ328" s="294"/>
    </row>
    <row r="329" spans="2:95">
      <c r="B329" s="369">
        <v>247</v>
      </c>
      <c r="C329" s="385"/>
      <c r="D329" s="384"/>
      <c r="S329" s="294"/>
      <c r="U329" s="369">
        <v>247</v>
      </c>
      <c r="V329" s="385"/>
      <c r="W329" s="384"/>
      <c r="AL329" s="294"/>
      <c r="AN329" s="369">
        <v>247</v>
      </c>
      <c r="AO329" s="385"/>
      <c r="AP329" s="384"/>
      <c r="BE329" s="294"/>
      <c r="BG329" s="369">
        <v>247</v>
      </c>
      <c r="BH329" s="385"/>
      <c r="BI329" s="384"/>
      <c r="BX329" s="294"/>
      <c r="BZ329" s="369">
        <v>247</v>
      </c>
      <c r="CA329" s="385"/>
      <c r="CB329" s="384"/>
      <c r="CQ329" s="294"/>
    </row>
    <row r="330" spans="2:95">
      <c r="B330" s="369">
        <v>248</v>
      </c>
      <c r="C330" s="385"/>
      <c r="D330" s="384"/>
      <c r="S330" s="294"/>
      <c r="U330" s="369">
        <v>248</v>
      </c>
      <c r="V330" s="385"/>
      <c r="W330" s="384"/>
      <c r="AL330" s="294"/>
      <c r="AN330" s="369">
        <v>248</v>
      </c>
      <c r="AO330" s="385"/>
      <c r="AP330" s="384"/>
      <c r="BE330" s="294"/>
      <c r="BG330" s="369">
        <v>248</v>
      </c>
      <c r="BH330" s="385"/>
      <c r="BI330" s="384"/>
      <c r="BX330" s="294"/>
      <c r="BZ330" s="369">
        <v>248</v>
      </c>
      <c r="CA330" s="385"/>
      <c r="CB330" s="384"/>
      <c r="CQ330" s="294"/>
    </row>
    <row r="331" spans="2:95">
      <c r="B331" s="369">
        <v>249</v>
      </c>
      <c r="C331" s="385"/>
      <c r="D331" s="384"/>
      <c r="S331" s="294"/>
      <c r="U331" s="369">
        <v>249</v>
      </c>
      <c r="V331" s="385"/>
      <c r="W331" s="384"/>
      <c r="AL331" s="294"/>
      <c r="AN331" s="369">
        <v>249</v>
      </c>
      <c r="AO331" s="385"/>
      <c r="AP331" s="384"/>
      <c r="BE331" s="294"/>
      <c r="BG331" s="369">
        <v>249</v>
      </c>
      <c r="BH331" s="385"/>
      <c r="BI331" s="384"/>
      <c r="BX331" s="294"/>
      <c r="BZ331" s="369">
        <v>249</v>
      </c>
      <c r="CA331" s="385"/>
      <c r="CB331" s="384"/>
      <c r="CQ331" s="294"/>
    </row>
    <row r="332" spans="2:95">
      <c r="B332" s="369">
        <v>250</v>
      </c>
      <c r="C332" s="385"/>
      <c r="D332" s="384"/>
      <c r="S332" s="294"/>
      <c r="U332" s="369">
        <v>250</v>
      </c>
      <c r="V332" s="385"/>
      <c r="W332" s="384"/>
      <c r="AL332" s="294"/>
      <c r="AN332" s="369">
        <v>250</v>
      </c>
      <c r="AO332" s="385"/>
      <c r="AP332" s="384"/>
      <c r="BE332" s="294"/>
      <c r="BG332" s="369">
        <v>250</v>
      </c>
      <c r="BH332" s="385"/>
      <c r="BI332" s="384"/>
      <c r="BX332" s="294"/>
      <c r="BZ332" s="369">
        <v>250</v>
      </c>
      <c r="CA332" s="385"/>
      <c r="CB332" s="384"/>
      <c r="CQ332" s="294"/>
    </row>
    <row r="333" spans="2:95">
      <c r="B333" s="369">
        <v>251</v>
      </c>
      <c r="C333" s="385"/>
      <c r="D333" s="384"/>
      <c r="S333" s="294"/>
      <c r="U333" s="369">
        <v>251</v>
      </c>
      <c r="V333" s="385"/>
      <c r="W333" s="384"/>
      <c r="AL333" s="294"/>
      <c r="AN333" s="369">
        <v>251</v>
      </c>
      <c r="AO333" s="385"/>
      <c r="AP333" s="384"/>
      <c r="BE333" s="294"/>
      <c r="BG333" s="369">
        <v>251</v>
      </c>
      <c r="BH333" s="385"/>
      <c r="BI333" s="384"/>
      <c r="BX333" s="294"/>
      <c r="BZ333" s="369">
        <v>251</v>
      </c>
      <c r="CA333" s="385"/>
      <c r="CB333" s="384"/>
      <c r="CQ333" s="294"/>
    </row>
    <row r="334" spans="2:95">
      <c r="B334" s="369">
        <v>252</v>
      </c>
      <c r="C334" s="385"/>
      <c r="D334" s="384"/>
      <c r="S334" s="294"/>
      <c r="U334" s="369">
        <v>252</v>
      </c>
      <c r="V334" s="385"/>
      <c r="W334" s="384"/>
      <c r="AL334" s="294"/>
      <c r="AN334" s="369">
        <v>252</v>
      </c>
      <c r="AO334" s="385"/>
      <c r="AP334" s="384"/>
      <c r="BE334" s="294"/>
      <c r="BG334" s="369">
        <v>252</v>
      </c>
      <c r="BH334" s="385"/>
      <c r="BI334" s="384"/>
      <c r="BX334" s="294"/>
      <c r="BZ334" s="369">
        <v>252</v>
      </c>
      <c r="CA334" s="385"/>
      <c r="CB334" s="384"/>
      <c r="CQ334" s="294"/>
    </row>
    <row r="335" spans="2:95">
      <c r="B335" s="369">
        <v>253</v>
      </c>
      <c r="C335" s="385"/>
      <c r="D335" s="384"/>
      <c r="S335" s="294"/>
      <c r="U335" s="369">
        <v>253</v>
      </c>
      <c r="V335" s="385"/>
      <c r="W335" s="384"/>
      <c r="AL335" s="294"/>
      <c r="AN335" s="369">
        <v>253</v>
      </c>
      <c r="AO335" s="385"/>
      <c r="AP335" s="384"/>
      <c r="BE335" s="294"/>
      <c r="BG335" s="369">
        <v>253</v>
      </c>
      <c r="BH335" s="385"/>
      <c r="BI335" s="384"/>
      <c r="BX335" s="294"/>
      <c r="BZ335" s="369">
        <v>253</v>
      </c>
      <c r="CA335" s="385"/>
      <c r="CB335" s="384"/>
      <c r="CQ335" s="294"/>
    </row>
    <row r="336" spans="2:95">
      <c r="B336" s="369">
        <v>254</v>
      </c>
      <c r="C336" s="385"/>
      <c r="D336" s="384"/>
      <c r="S336" s="294"/>
      <c r="U336" s="369">
        <v>254</v>
      </c>
      <c r="V336" s="385"/>
      <c r="W336" s="384"/>
      <c r="AL336" s="294"/>
      <c r="AN336" s="369">
        <v>254</v>
      </c>
      <c r="AO336" s="385"/>
      <c r="AP336" s="384"/>
      <c r="BE336" s="294"/>
      <c r="BG336" s="369">
        <v>254</v>
      </c>
      <c r="BH336" s="385"/>
      <c r="BI336" s="384"/>
      <c r="BX336" s="294"/>
      <c r="BZ336" s="369">
        <v>254</v>
      </c>
      <c r="CA336" s="385"/>
      <c r="CB336" s="384"/>
      <c r="CQ336" s="294"/>
    </row>
    <row r="337" spans="2:95">
      <c r="B337" s="369">
        <v>255</v>
      </c>
      <c r="C337" s="385"/>
      <c r="D337" s="384"/>
      <c r="S337" s="294"/>
      <c r="U337" s="369">
        <v>255</v>
      </c>
      <c r="V337" s="385"/>
      <c r="W337" s="384"/>
      <c r="AL337" s="294"/>
      <c r="AN337" s="369">
        <v>255</v>
      </c>
      <c r="AO337" s="385"/>
      <c r="AP337" s="384"/>
      <c r="BE337" s="294"/>
      <c r="BG337" s="369">
        <v>255</v>
      </c>
      <c r="BH337" s="385"/>
      <c r="BI337" s="384"/>
      <c r="BX337" s="294"/>
      <c r="BZ337" s="369">
        <v>255</v>
      </c>
      <c r="CA337" s="385"/>
      <c r="CB337" s="384"/>
      <c r="CQ337" s="294"/>
    </row>
    <row r="338" spans="2:95">
      <c r="B338" s="369">
        <v>256</v>
      </c>
      <c r="C338" s="385"/>
      <c r="D338" s="384"/>
      <c r="S338" s="294"/>
      <c r="U338" s="369">
        <v>256</v>
      </c>
      <c r="V338" s="385"/>
      <c r="W338" s="384"/>
      <c r="AL338" s="294"/>
      <c r="AN338" s="369">
        <v>256</v>
      </c>
      <c r="AO338" s="385"/>
      <c r="AP338" s="384"/>
      <c r="BE338" s="294"/>
      <c r="BG338" s="369">
        <v>256</v>
      </c>
      <c r="BH338" s="385"/>
      <c r="BI338" s="384"/>
      <c r="BX338" s="294"/>
      <c r="BZ338" s="369">
        <v>256</v>
      </c>
      <c r="CA338" s="385"/>
      <c r="CB338" s="384"/>
      <c r="CQ338" s="294"/>
    </row>
    <row r="339" spans="2:95">
      <c r="B339" s="369">
        <v>257</v>
      </c>
      <c r="C339" s="385"/>
      <c r="D339" s="384"/>
      <c r="S339" s="294"/>
      <c r="U339" s="369">
        <v>257</v>
      </c>
      <c r="V339" s="385"/>
      <c r="W339" s="384"/>
      <c r="AL339" s="294"/>
      <c r="AN339" s="369">
        <v>257</v>
      </c>
      <c r="AO339" s="385"/>
      <c r="AP339" s="384"/>
      <c r="BE339" s="294"/>
      <c r="BG339" s="369">
        <v>257</v>
      </c>
      <c r="BH339" s="385"/>
      <c r="BI339" s="384"/>
      <c r="BX339" s="294"/>
      <c r="BZ339" s="369">
        <v>257</v>
      </c>
      <c r="CA339" s="385"/>
      <c r="CB339" s="384"/>
      <c r="CQ339" s="294"/>
    </row>
    <row r="340" spans="2:95">
      <c r="B340" s="369">
        <v>258</v>
      </c>
      <c r="C340" s="385"/>
      <c r="D340" s="384"/>
      <c r="S340" s="294"/>
      <c r="U340" s="369">
        <v>258</v>
      </c>
      <c r="V340" s="385"/>
      <c r="W340" s="384"/>
      <c r="AL340" s="294"/>
      <c r="AN340" s="369">
        <v>258</v>
      </c>
      <c r="AO340" s="385"/>
      <c r="AP340" s="384"/>
      <c r="BE340" s="294"/>
      <c r="BG340" s="369">
        <v>258</v>
      </c>
      <c r="BH340" s="385"/>
      <c r="BI340" s="384"/>
      <c r="BX340" s="294"/>
      <c r="BZ340" s="369">
        <v>258</v>
      </c>
      <c r="CA340" s="385"/>
      <c r="CB340" s="384"/>
      <c r="CQ340" s="294"/>
    </row>
    <row r="341" spans="2:95">
      <c r="B341" s="369">
        <v>259</v>
      </c>
      <c r="C341" s="385"/>
      <c r="D341" s="384"/>
      <c r="S341" s="294"/>
      <c r="U341" s="369">
        <v>259</v>
      </c>
      <c r="V341" s="385"/>
      <c r="W341" s="384"/>
      <c r="AL341" s="294"/>
      <c r="AN341" s="369">
        <v>259</v>
      </c>
      <c r="AO341" s="385"/>
      <c r="AP341" s="384"/>
      <c r="BE341" s="294"/>
      <c r="BG341" s="369">
        <v>259</v>
      </c>
      <c r="BH341" s="385"/>
      <c r="BI341" s="384"/>
      <c r="BX341" s="294"/>
      <c r="BZ341" s="369">
        <v>259</v>
      </c>
      <c r="CA341" s="385"/>
      <c r="CB341" s="384"/>
      <c r="CQ341" s="294"/>
    </row>
    <row r="342" spans="2:95">
      <c r="B342" s="369">
        <v>260</v>
      </c>
      <c r="C342" s="385"/>
      <c r="D342" s="384"/>
      <c r="S342" s="294"/>
      <c r="U342" s="369">
        <v>260</v>
      </c>
      <c r="V342" s="385"/>
      <c r="W342" s="384"/>
      <c r="AL342" s="294"/>
      <c r="AN342" s="369">
        <v>260</v>
      </c>
      <c r="AO342" s="385"/>
      <c r="AP342" s="384"/>
      <c r="BE342" s="294"/>
      <c r="BG342" s="369">
        <v>260</v>
      </c>
      <c r="BH342" s="385"/>
      <c r="BI342" s="384"/>
      <c r="BX342" s="294"/>
      <c r="BZ342" s="369">
        <v>260</v>
      </c>
      <c r="CA342" s="385"/>
      <c r="CB342" s="384"/>
      <c r="CQ342" s="294"/>
    </row>
    <row r="343" spans="2:95">
      <c r="B343" s="369">
        <v>261</v>
      </c>
      <c r="C343" s="385"/>
      <c r="D343" s="384"/>
      <c r="S343" s="294"/>
      <c r="U343" s="369">
        <v>261</v>
      </c>
      <c r="V343" s="385"/>
      <c r="W343" s="384"/>
      <c r="AL343" s="294"/>
      <c r="AN343" s="369">
        <v>261</v>
      </c>
      <c r="AO343" s="385"/>
      <c r="AP343" s="384"/>
      <c r="BE343" s="294"/>
      <c r="BG343" s="369">
        <v>261</v>
      </c>
      <c r="BH343" s="385"/>
      <c r="BI343" s="384"/>
      <c r="BX343" s="294"/>
      <c r="BZ343" s="369">
        <v>261</v>
      </c>
      <c r="CA343" s="385"/>
      <c r="CB343" s="384"/>
      <c r="CQ343" s="294"/>
    </row>
    <row r="344" spans="2:95">
      <c r="B344" s="369">
        <v>262</v>
      </c>
      <c r="C344" s="385"/>
      <c r="D344" s="384"/>
      <c r="S344" s="294"/>
      <c r="U344" s="369">
        <v>262</v>
      </c>
      <c r="V344" s="385"/>
      <c r="W344" s="384"/>
      <c r="AL344" s="294"/>
      <c r="AN344" s="369">
        <v>262</v>
      </c>
      <c r="AO344" s="385"/>
      <c r="AP344" s="384"/>
      <c r="BE344" s="294"/>
      <c r="BG344" s="369">
        <v>262</v>
      </c>
      <c r="BH344" s="385"/>
      <c r="BI344" s="384"/>
      <c r="BX344" s="294"/>
      <c r="BZ344" s="369">
        <v>262</v>
      </c>
      <c r="CA344" s="385"/>
      <c r="CB344" s="384"/>
      <c r="CQ344" s="294"/>
    </row>
    <row r="345" spans="2:95">
      <c r="B345" s="369">
        <v>263</v>
      </c>
      <c r="C345" s="385"/>
      <c r="D345" s="384"/>
      <c r="S345" s="294"/>
      <c r="U345" s="369">
        <v>263</v>
      </c>
      <c r="V345" s="385"/>
      <c r="W345" s="384"/>
      <c r="AL345" s="294"/>
      <c r="AN345" s="369">
        <v>263</v>
      </c>
      <c r="AO345" s="385"/>
      <c r="AP345" s="384"/>
      <c r="BE345" s="294"/>
      <c r="BG345" s="369">
        <v>263</v>
      </c>
      <c r="BH345" s="385"/>
      <c r="BI345" s="384"/>
      <c r="BX345" s="294"/>
      <c r="BZ345" s="369">
        <v>263</v>
      </c>
      <c r="CA345" s="385"/>
      <c r="CB345" s="384"/>
      <c r="CQ345" s="294"/>
    </row>
    <row r="346" spans="2:95">
      <c r="B346" s="369">
        <v>264</v>
      </c>
      <c r="C346" s="385"/>
      <c r="D346" s="384"/>
      <c r="S346" s="294"/>
      <c r="U346" s="369">
        <v>264</v>
      </c>
      <c r="V346" s="385"/>
      <c r="W346" s="384"/>
      <c r="AL346" s="294"/>
      <c r="AN346" s="369">
        <v>264</v>
      </c>
      <c r="AO346" s="385"/>
      <c r="AP346" s="384"/>
      <c r="BE346" s="294"/>
      <c r="BG346" s="369">
        <v>264</v>
      </c>
      <c r="BH346" s="385"/>
      <c r="BI346" s="384"/>
      <c r="BX346" s="294"/>
      <c r="BZ346" s="369">
        <v>264</v>
      </c>
      <c r="CA346" s="385"/>
      <c r="CB346" s="384"/>
      <c r="CQ346" s="294"/>
    </row>
    <row r="347" spans="2:95">
      <c r="B347" s="369">
        <v>265</v>
      </c>
      <c r="C347" s="385"/>
      <c r="D347" s="384"/>
      <c r="S347" s="294"/>
      <c r="U347" s="369">
        <v>265</v>
      </c>
      <c r="V347" s="385"/>
      <c r="W347" s="384"/>
      <c r="AL347" s="294"/>
      <c r="AN347" s="369">
        <v>265</v>
      </c>
      <c r="AO347" s="385"/>
      <c r="AP347" s="384"/>
      <c r="BE347" s="294"/>
      <c r="BG347" s="369">
        <v>265</v>
      </c>
      <c r="BH347" s="385"/>
      <c r="BI347" s="384"/>
      <c r="BX347" s="294"/>
      <c r="BZ347" s="369">
        <v>265</v>
      </c>
      <c r="CA347" s="385"/>
      <c r="CB347" s="384"/>
      <c r="CQ347" s="294"/>
    </row>
    <row r="348" spans="2:95">
      <c r="B348" s="369">
        <v>266</v>
      </c>
      <c r="C348" s="385"/>
      <c r="D348" s="384"/>
      <c r="S348" s="294"/>
      <c r="U348" s="369">
        <v>266</v>
      </c>
      <c r="V348" s="385"/>
      <c r="W348" s="384"/>
      <c r="AL348" s="294"/>
      <c r="AN348" s="369">
        <v>266</v>
      </c>
      <c r="AO348" s="385"/>
      <c r="AP348" s="384"/>
      <c r="BE348" s="294"/>
      <c r="BG348" s="369">
        <v>266</v>
      </c>
      <c r="BH348" s="385"/>
      <c r="BI348" s="384"/>
      <c r="BX348" s="294"/>
      <c r="BZ348" s="369">
        <v>266</v>
      </c>
      <c r="CA348" s="385"/>
      <c r="CB348" s="384"/>
      <c r="CQ348" s="294"/>
    </row>
    <row r="349" spans="2:95">
      <c r="B349" s="369">
        <v>267</v>
      </c>
      <c r="C349" s="385"/>
      <c r="D349" s="384"/>
      <c r="S349" s="294"/>
      <c r="U349" s="369">
        <v>267</v>
      </c>
      <c r="V349" s="385"/>
      <c r="W349" s="384"/>
      <c r="AL349" s="294"/>
      <c r="AN349" s="369">
        <v>267</v>
      </c>
      <c r="AO349" s="385"/>
      <c r="AP349" s="384"/>
      <c r="BE349" s="294"/>
      <c r="BG349" s="369">
        <v>267</v>
      </c>
      <c r="BH349" s="385"/>
      <c r="BI349" s="384"/>
      <c r="BX349" s="294"/>
      <c r="BZ349" s="369">
        <v>267</v>
      </c>
      <c r="CA349" s="385"/>
      <c r="CB349" s="384"/>
      <c r="CQ349" s="294"/>
    </row>
    <row r="350" spans="2:95">
      <c r="B350" s="369">
        <v>268</v>
      </c>
      <c r="C350" s="385"/>
      <c r="D350" s="384"/>
      <c r="S350" s="294"/>
      <c r="U350" s="369">
        <v>268</v>
      </c>
      <c r="V350" s="385"/>
      <c r="W350" s="384"/>
      <c r="AL350" s="294"/>
      <c r="AN350" s="369">
        <v>268</v>
      </c>
      <c r="AO350" s="385"/>
      <c r="AP350" s="384"/>
      <c r="BE350" s="294"/>
      <c r="BG350" s="369">
        <v>268</v>
      </c>
      <c r="BH350" s="385"/>
      <c r="BI350" s="384"/>
      <c r="BX350" s="294"/>
      <c r="BZ350" s="369">
        <v>268</v>
      </c>
      <c r="CA350" s="385"/>
      <c r="CB350" s="384"/>
      <c r="CQ350" s="294"/>
    </row>
    <row r="351" spans="2:95">
      <c r="B351" s="369">
        <v>269</v>
      </c>
      <c r="C351" s="385"/>
      <c r="D351" s="384"/>
      <c r="S351" s="294"/>
      <c r="U351" s="369">
        <v>269</v>
      </c>
      <c r="V351" s="385"/>
      <c r="W351" s="384"/>
      <c r="AL351" s="294"/>
      <c r="AN351" s="369">
        <v>269</v>
      </c>
      <c r="AO351" s="385"/>
      <c r="AP351" s="384"/>
      <c r="BE351" s="294"/>
      <c r="BG351" s="369">
        <v>269</v>
      </c>
      <c r="BH351" s="385"/>
      <c r="BI351" s="384"/>
      <c r="BX351" s="294"/>
      <c r="BZ351" s="369">
        <v>269</v>
      </c>
      <c r="CA351" s="385"/>
      <c r="CB351" s="384"/>
      <c r="CQ351" s="294"/>
    </row>
    <row r="352" spans="2:95">
      <c r="B352" s="369">
        <v>270</v>
      </c>
      <c r="C352" s="385"/>
      <c r="D352" s="384"/>
      <c r="S352" s="294"/>
      <c r="U352" s="369">
        <v>270</v>
      </c>
      <c r="V352" s="385"/>
      <c r="W352" s="384"/>
      <c r="AL352" s="294"/>
      <c r="AN352" s="369">
        <v>270</v>
      </c>
      <c r="AO352" s="385"/>
      <c r="AP352" s="384"/>
      <c r="BE352" s="294"/>
      <c r="BG352" s="369">
        <v>270</v>
      </c>
      <c r="BH352" s="385"/>
      <c r="BI352" s="384"/>
      <c r="BX352" s="294"/>
      <c r="BZ352" s="369">
        <v>270</v>
      </c>
      <c r="CA352" s="385"/>
      <c r="CB352" s="384"/>
      <c r="CQ352" s="294"/>
    </row>
    <row r="353" spans="2:95">
      <c r="B353" s="369">
        <v>271</v>
      </c>
      <c r="C353" s="385"/>
      <c r="D353" s="384"/>
      <c r="S353" s="294"/>
      <c r="U353" s="369">
        <v>271</v>
      </c>
      <c r="V353" s="385"/>
      <c r="W353" s="384"/>
      <c r="AL353" s="294"/>
      <c r="AN353" s="369">
        <v>271</v>
      </c>
      <c r="AO353" s="385"/>
      <c r="AP353" s="384"/>
      <c r="BE353" s="294"/>
      <c r="BG353" s="369">
        <v>271</v>
      </c>
      <c r="BH353" s="385"/>
      <c r="BI353" s="384"/>
      <c r="BX353" s="294"/>
      <c r="BZ353" s="369">
        <v>271</v>
      </c>
      <c r="CA353" s="385"/>
      <c r="CB353" s="384"/>
      <c r="CQ353" s="294"/>
    </row>
    <row r="354" spans="2:95">
      <c r="B354" s="369">
        <v>272</v>
      </c>
      <c r="C354" s="385"/>
      <c r="D354" s="384"/>
      <c r="S354" s="294"/>
      <c r="U354" s="369">
        <v>272</v>
      </c>
      <c r="V354" s="385"/>
      <c r="W354" s="384"/>
      <c r="AL354" s="294"/>
      <c r="AN354" s="369">
        <v>272</v>
      </c>
      <c r="AO354" s="385"/>
      <c r="AP354" s="384"/>
      <c r="BE354" s="294"/>
      <c r="BG354" s="369">
        <v>272</v>
      </c>
      <c r="BH354" s="385"/>
      <c r="BI354" s="384"/>
      <c r="BX354" s="294"/>
      <c r="BZ354" s="369">
        <v>272</v>
      </c>
      <c r="CA354" s="385"/>
      <c r="CB354" s="384"/>
      <c r="CQ354" s="294"/>
    </row>
    <row r="355" spans="2:95">
      <c r="B355" s="369">
        <v>273</v>
      </c>
      <c r="C355" s="385"/>
      <c r="D355" s="384"/>
      <c r="S355" s="294"/>
      <c r="U355" s="369">
        <v>273</v>
      </c>
      <c r="V355" s="385"/>
      <c r="W355" s="384"/>
      <c r="AL355" s="294"/>
      <c r="AN355" s="369">
        <v>273</v>
      </c>
      <c r="AO355" s="385"/>
      <c r="AP355" s="384"/>
      <c r="BE355" s="294"/>
      <c r="BG355" s="369">
        <v>273</v>
      </c>
      <c r="BH355" s="385"/>
      <c r="BI355" s="384"/>
      <c r="BX355" s="294"/>
      <c r="BZ355" s="369">
        <v>273</v>
      </c>
      <c r="CA355" s="385"/>
      <c r="CB355" s="384"/>
      <c r="CQ355" s="294"/>
    </row>
    <row r="356" spans="2:95">
      <c r="B356" s="369">
        <v>274</v>
      </c>
      <c r="C356" s="385"/>
      <c r="D356" s="384"/>
      <c r="S356" s="294"/>
      <c r="U356" s="369">
        <v>274</v>
      </c>
      <c r="V356" s="385"/>
      <c r="W356" s="384"/>
      <c r="AL356" s="294"/>
      <c r="AN356" s="369">
        <v>274</v>
      </c>
      <c r="AO356" s="385"/>
      <c r="AP356" s="384"/>
      <c r="BE356" s="294"/>
      <c r="BG356" s="369">
        <v>274</v>
      </c>
      <c r="BH356" s="385"/>
      <c r="BI356" s="384"/>
      <c r="BX356" s="294"/>
      <c r="BZ356" s="369">
        <v>274</v>
      </c>
      <c r="CA356" s="385"/>
      <c r="CB356" s="384"/>
      <c r="CQ356" s="294"/>
    </row>
    <row r="357" spans="2:95">
      <c r="B357" s="369">
        <v>275</v>
      </c>
      <c r="C357" s="385"/>
      <c r="D357" s="384"/>
      <c r="S357" s="294"/>
      <c r="U357" s="369">
        <v>275</v>
      </c>
      <c r="V357" s="385"/>
      <c r="W357" s="384"/>
      <c r="AL357" s="294"/>
      <c r="AN357" s="369">
        <v>275</v>
      </c>
      <c r="AO357" s="385"/>
      <c r="AP357" s="384"/>
      <c r="BE357" s="294"/>
      <c r="BG357" s="369">
        <v>275</v>
      </c>
      <c r="BH357" s="385"/>
      <c r="BI357" s="384"/>
      <c r="BX357" s="294"/>
      <c r="BZ357" s="369">
        <v>275</v>
      </c>
      <c r="CA357" s="385"/>
      <c r="CB357" s="384"/>
      <c r="CQ357" s="294"/>
    </row>
    <row r="358" spans="2:95">
      <c r="B358" s="369">
        <v>276</v>
      </c>
      <c r="C358" s="385"/>
      <c r="D358" s="384"/>
      <c r="S358" s="294"/>
      <c r="U358" s="369">
        <v>276</v>
      </c>
      <c r="V358" s="385"/>
      <c r="W358" s="384"/>
      <c r="AL358" s="294"/>
      <c r="AN358" s="369">
        <v>276</v>
      </c>
      <c r="AO358" s="385"/>
      <c r="AP358" s="384"/>
      <c r="BE358" s="294"/>
      <c r="BG358" s="369">
        <v>276</v>
      </c>
      <c r="BH358" s="385"/>
      <c r="BI358" s="384"/>
      <c r="BX358" s="294"/>
      <c r="BZ358" s="369">
        <v>276</v>
      </c>
      <c r="CA358" s="385"/>
      <c r="CB358" s="384"/>
      <c r="CQ358" s="294"/>
    </row>
    <row r="359" spans="2:95">
      <c r="B359" s="369">
        <v>277</v>
      </c>
      <c r="C359" s="385"/>
      <c r="D359" s="384"/>
      <c r="S359" s="294"/>
      <c r="U359" s="369">
        <v>277</v>
      </c>
      <c r="V359" s="385"/>
      <c r="W359" s="384"/>
      <c r="AL359" s="294"/>
      <c r="AN359" s="369">
        <v>277</v>
      </c>
      <c r="AO359" s="385"/>
      <c r="AP359" s="384"/>
      <c r="BE359" s="294"/>
      <c r="BG359" s="369">
        <v>277</v>
      </c>
      <c r="BH359" s="385"/>
      <c r="BI359" s="384"/>
      <c r="BX359" s="294"/>
      <c r="BZ359" s="369">
        <v>277</v>
      </c>
      <c r="CA359" s="385"/>
      <c r="CB359" s="384"/>
      <c r="CQ359" s="294"/>
    </row>
    <row r="360" spans="2:95">
      <c r="B360" s="369">
        <v>278</v>
      </c>
      <c r="C360" s="385"/>
      <c r="D360" s="384"/>
      <c r="S360" s="294"/>
      <c r="U360" s="369">
        <v>278</v>
      </c>
      <c r="V360" s="385"/>
      <c r="W360" s="384"/>
      <c r="AL360" s="294"/>
      <c r="AN360" s="369">
        <v>278</v>
      </c>
      <c r="AO360" s="385"/>
      <c r="AP360" s="384"/>
      <c r="BE360" s="294"/>
      <c r="BG360" s="369">
        <v>278</v>
      </c>
      <c r="BH360" s="385"/>
      <c r="BI360" s="384"/>
      <c r="BX360" s="294"/>
      <c r="BZ360" s="369">
        <v>278</v>
      </c>
      <c r="CA360" s="385"/>
      <c r="CB360" s="384"/>
      <c r="CQ360" s="294"/>
    </row>
    <row r="361" spans="2:95">
      <c r="B361" s="369">
        <v>279</v>
      </c>
      <c r="C361" s="385"/>
      <c r="D361" s="384"/>
      <c r="S361" s="294"/>
      <c r="U361" s="369">
        <v>279</v>
      </c>
      <c r="V361" s="385"/>
      <c r="W361" s="384"/>
      <c r="AL361" s="294"/>
      <c r="AN361" s="369">
        <v>279</v>
      </c>
      <c r="AO361" s="385"/>
      <c r="AP361" s="384"/>
      <c r="BE361" s="294"/>
      <c r="BG361" s="369">
        <v>279</v>
      </c>
      <c r="BH361" s="385"/>
      <c r="BI361" s="384"/>
      <c r="BX361" s="294"/>
      <c r="BZ361" s="369">
        <v>279</v>
      </c>
      <c r="CA361" s="385"/>
      <c r="CB361" s="384"/>
      <c r="CQ361" s="294"/>
    </row>
    <row r="362" spans="2:95">
      <c r="B362" s="369">
        <v>280</v>
      </c>
      <c r="C362" s="385"/>
      <c r="D362" s="384"/>
      <c r="S362" s="294"/>
      <c r="U362" s="369">
        <v>280</v>
      </c>
      <c r="V362" s="385"/>
      <c r="W362" s="384"/>
      <c r="AL362" s="294"/>
      <c r="AN362" s="369">
        <v>280</v>
      </c>
      <c r="AO362" s="385"/>
      <c r="AP362" s="384"/>
      <c r="BE362" s="294"/>
      <c r="BG362" s="369">
        <v>280</v>
      </c>
      <c r="BH362" s="385"/>
      <c r="BI362" s="384"/>
      <c r="BX362" s="294"/>
      <c r="BZ362" s="369">
        <v>280</v>
      </c>
      <c r="CA362" s="385"/>
      <c r="CB362" s="384"/>
      <c r="CQ362" s="294"/>
    </row>
    <row r="363" spans="2:95">
      <c r="B363" s="369">
        <v>281</v>
      </c>
      <c r="C363" s="385"/>
      <c r="D363" s="384"/>
      <c r="S363" s="294"/>
      <c r="U363" s="369">
        <v>281</v>
      </c>
      <c r="V363" s="385"/>
      <c r="W363" s="384"/>
      <c r="AL363" s="294"/>
      <c r="AN363" s="369">
        <v>281</v>
      </c>
      <c r="AO363" s="385"/>
      <c r="AP363" s="384"/>
      <c r="BE363" s="294"/>
      <c r="BG363" s="369">
        <v>281</v>
      </c>
      <c r="BH363" s="385"/>
      <c r="BI363" s="384"/>
      <c r="BX363" s="294"/>
      <c r="BZ363" s="369">
        <v>281</v>
      </c>
      <c r="CA363" s="385"/>
      <c r="CB363" s="384"/>
      <c r="CQ363" s="294"/>
    </row>
    <row r="364" spans="2:95">
      <c r="B364" s="369">
        <v>282</v>
      </c>
      <c r="C364" s="385"/>
      <c r="D364" s="384"/>
      <c r="S364" s="294"/>
      <c r="U364" s="369">
        <v>282</v>
      </c>
      <c r="V364" s="385"/>
      <c r="W364" s="384"/>
      <c r="AL364" s="294"/>
      <c r="AN364" s="369">
        <v>282</v>
      </c>
      <c r="AO364" s="385"/>
      <c r="AP364" s="384"/>
      <c r="BE364" s="294"/>
      <c r="BG364" s="369">
        <v>282</v>
      </c>
      <c r="BH364" s="385"/>
      <c r="BI364" s="384"/>
      <c r="BX364" s="294"/>
      <c r="BZ364" s="369">
        <v>282</v>
      </c>
      <c r="CA364" s="385"/>
      <c r="CB364" s="384"/>
      <c r="CQ364" s="294"/>
    </row>
    <row r="365" spans="2:95">
      <c r="B365" s="369">
        <v>283</v>
      </c>
      <c r="C365" s="385"/>
      <c r="D365" s="384"/>
      <c r="S365" s="294"/>
      <c r="U365" s="369">
        <v>283</v>
      </c>
      <c r="V365" s="385"/>
      <c r="W365" s="384"/>
      <c r="AL365" s="294"/>
      <c r="AN365" s="369">
        <v>283</v>
      </c>
      <c r="AO365" s="385"/>
      <c r="AP365" s="384"/>
      <c r="BE365" s="294"/>
      <c r="BG365" s="369">
        <v>283</v>
      </c>
      <c r="BH365" s="385"/>
      <c r="BI365" s="384"/>
      <c r="BX365" s="294"/>
      <c r="BZ365" s="369">
        <v>283</v>
      </c>
      <c r="CA365" s="385"/>
      <c r="CB365" s="384"/>
      <c r="CQ365" s="294"/>
    </row>
    <row r="366" spans="2:95">
      <c r="B366" s="369">
        <v>284</v>
      </c>
      <c r="C366" s="385"/>
      <c r="D366" s="384"/>
      <c r="S366" s="294"/>
      <c r="U366" s="369">
        <v>284</v>
      </c>
      <c r="V366" s="385"/>
      <c r="W366" s="384"/>
      <c r="AL366" s="294"/>
      <c r="AN366" s="369">
        <v>284</v>
      </c>
      <c r="AO366" s="385"/>
      <c r="AP366" s="384"/>
      <c r="BE366" s="294"/>
      <c r="BG366" s="369">
        <v>284</v>
      </c>
      <c r="BH366" s="385"/>
      <c r="BI366" s="384"/>
      <c r="BX366" s="294"/>
      <c r="BZ366" s="369">
        <v>284</v>
      </c>
      <c r="CA366" s="385"/>
      <c r="CB366" s="384"/>
      <c r="CQ366" s="294"/>
    </row>
    <row r="367" spans="2:95">
      <c r="B367" s="369">
        <v>285</v>
      </c>
      <c r="C367" s="385"/>
      <c r="D367" s="384"/>
      <c r="S367" s="294"/>
      <c r="U367" s="369">
        <v>285</v>
      </c>
      <c r="V367" s="385"/>
      <c r="W367" s="384"/>
      <c r="AL367" s="294"/>
      <c r="AN367" s="369">
        <v>285</v>
      </c>
      <c r="AO367" s="385"/>
      <c r="AP367" s="384"/>
      <c r="BE367" s="294"/>
      <c r="BG367" s="369">
        <v>285</v>
      </c>
      <c r="BH367" s="385"/>
      <c r="BI367" s="384"/>
      <c r="BX367" s="294"/>
      <c r="BZ367" s="369">
        <v>285</v>
      </c>
      <c r="CA367" s="385"/>
      <c r="CB367" s="384"/>
      <c r="CQ367" s="294"/>
    </row>
    <row r="368" spans="2:95">
      <c r="B368" s="369">
        <v>286</v>
      </c>
      <c r="C368" s="385"/>
      <c r="D368" s="384"/>
      <c r="S368" s="294"/>
      <c r="U368" s="369">
        <v>286</v>
      </c>
      <c r="V368" s="385"/>
      <c r="W368" s="384"/>
      <c r="AL368" s="294"/>
      <c r="AN368" s="369">
        <v>286</v>
      </c>
      <c r="AO368" s="385"/>
      <c r="AP368" s="384"/>
      <c r="BE368" s="294"/>
      <c r="BG368" s="369">
        <v>286</v>
      </c>
      <c r="BH368" s="385"/>
      <c r="BI368" s="384"/>
      <c r="BX368" s="294"/>
      <c r="BZ368" s="369">
        <v>286</v>
      </c>
      <c r="CA368" s="385"/>
      <c r="CB368" s="384"/>
      <c r="CQ368" s="294"/>
    </row>
    <row r="369" spans="1:95">
      <c r="B369" s="369">
        <v>287</v>
      </c>
      <c r="C369" s="385"/>
      <c r="D369" s="384"/>
      <c r="S369" s="294"/>
      <c r="U369" s="369">
        <v>287</v>
      </c>
      <c r="V369" s="385"/>
      <c r="W369" s="384"/>
      <c r="AL369" s="294"/>
      <c r="AN369" s="369">
        <v>287</v>
      </c>
      <c r="AO369" s="385"/>
      <c r="AP369" s="384"/>
      <c r="BE369" s="294"/>
      <c r="BG369" s="369">
        <v>287</v>
      </c>
      <c r="BH369" s="385"/>
      <c r="BI369" s="384"/>
      <c r="BX369" s="294"/>
      <c r="BZ369" s="369">
        <v>287</v>
      </c>
      <c r="CA369" s="385"/>
      <c r="CB369" s="384"/>
      <c r="CQ369" s="294"/>
    </row>
    <row r="370" spans="1:95">
      <c r="B370" s="369">
        <v>288</v>
      </c>
      <c r="C370" s="385"/>
      <c r="D370" s="384"/>
      <c r="S370" s="294"/>
      <c r="U370" s="369">
        <v>288</v>
      </c>
      <c r="V370" s="385"/>
      <c r="W370" s="384"/>
      <c r="AL370" s="294"/>
      <c r="AN370" s="369">
        <v>288</v>
      </c>
      <c r="AO370" s="385"/>
      <c r="AP370" s="384"/>
      <c r="BE370" s="294"/>
      <c r="BG370" s="369">
        <v>288</v>
      </c>
      <c r="BH370" s="385"/>
      <c r="BI370" s="384"/>
      <c r="BX370" s="294"/>
      <c r="BZ370" s="369">
        <v>288</v>
      </c>
      <c r="CA370" s="385"/>
      <c r="CB370" s="384"/>
      <c r="CQ370" s="294"/>
    </row>
    <row r="371" spans="1:95">
      <c r="B371" s="369">
        <v>289</v>
      </c>
      <c r="C371" s="385"/>
      <c r="D371" s="384"/>
      <c r="S371" s="294"/>
      <c r="U371" s="369">
        <v>289</v>
      </c>
      <c r="V371" s="385"/>
      <c r="W371" s="384"/>
      <c r="AL371" s="294"/>
      <c r="AN371" s="369">
        <v>289</v>
      </c>
      <c r="AO371" s="385"/>
      <c r="AP371" s="384"/>
      <c r="BE371" s="294"/>
      <c r="BG371" s="369">
        <v>289</v>
      </c>
      <c r="BH371" s="385"/>
      <c r="BI371" s="384"/>
      <c r="BX371" s="294"/>
      <c r="BZ371" s="369">
        <v>289</v>
      </c>
      <c r="CA371" s="385"/>
      <c r="CB371" s="384"/>
      <c r="CQ371" s="294"/>
    </row>
    <row r="372" spans="1:95">
      <c r="B372" s="369">
        <v>290</v>
      </c>
      <c r="C372" s="385"/>
      <c r="D372" s="384"/>
      <c r="S372" s="294"/>
      <c r="U372" s="369">
        <v>290</v>
      </c>
      <c r="V372" s="385"/>
      <c r="W372" s="384"/>
      <c r="AL372" s="294"/>
      <c r="AN372" s="369">
        <v>290</v>
      </c>
      <c r="AO372" s="385"/>
      <c r="AP372" s="384"/>
      <c r="BE372" s="294"/>
      <c r="BG372" s="369">
        <v>290</v>
      </c>
      <c r="BH372" s="385"/>
      <c r="BI372" s="384"/>
      <c r="BX372" s="294"/>
      <c r="BZ372" s="369">
        <v>290</v>
      </c>
      <c r="CA372" s="385"/>
      <c r="CB372" s="384"/>
      <c r="CQ372" s="294"/>
    </row>
    <row r="373" spans="1:95">
      <c r="B373" s="369">
        <v>291</v>
      </c>
      <c r="C373" s="385"/>
      <c r="D373" s="384"/>
      <c r="S373" s="294"/>
      <c r="U373" s="369">
        <v>291</v>
      </c>
      <c r="V373" s="385"/>
      <c r="W373" s="384"/>
      <c r="AL373" s="294"/>
      <c r="AN373" s="369">
        <v>291</v>
      </c>
      <c r="AO373" s="385"/>
      <c r="AP373" s="384"/>
      <c r="BE373" s="294"/>
      <c r="BG373" s="369">
        <v>291</v>
      </c>
      <c r="BH373" s="385"/>
      <c r="BI373" s="384"/>
      <c r="BX373" s="294"/>
      <c r="BZ373" s="369">
        <v>291</v>
      </c>
      <c r="CA373" s="385"/>
      <c r="CB373" s="384"/>
      <c r="CQ373" s="294"/>
    </row>
    <row r="374" spans="1:95">
      <c r="B374" s="369">
        <v>292</v>
      </c>
      <c r="C374" s="385"/>
      <c r="D374" s="384"/>
      <c r="S374" s="294"/>
      <c r="U374" s="369">
        <v>292</v>
      </c>
      <c r="V374" s="385"/>
      <c r="W374" s="384"/>
      <c r="AL374" s="294"/>
      <c r="AN374" s="369">
        <v>292</v>
      </c>
      <c r="AO374" s="385"/>
      <c r="AP374" s="384"/>
      <c r="BE374" s="294"/>
      <c r="BG374" s="369">
        <v>292</v>
      </c>
      <c r="BH374" s="385"/>
      <c r="BI374" s="384"/>
      <c r="BX374" s="294"/>
      <c r="BZ374" s="369">
        <v>292</v>
      </c>
      <c r="CA374" s="385"/>
      <c r="CB374" s="384"/>
      <c r="CQ374" s="294"/>
    </row>
    <row r="375" spans="1:95">
      <c r="B375" s="369">
        <v>293</v>
      </c>
      <c r="C375" s="385"/>
      <c r="D375" s="384"/>
      <c r="S375" s="294"/>
      <c r="U375" s="369">
        <v>293</v>
      </c>
      <c r="V375" s="385"/>
      <c r="W375" s="384"/>
      <c r="AL375" s="294"/>
      <c r="AN375" s="369">
        <v>293</v>
      </c>
      <c r="AO375" s="385"/>
      <c r="AP375" s="384"/>
      <c r="BE375" s="294"/>
      <c r="BG375" s="369">
        <v>293</v>
      </c>
      <c r="BH375" s="385"/>
      <c r="BI375" s="384"/>
      <c r="BX375" s="294"/>
      <c r="BZ375" s="369">
        <v>293</v>
      </c>
      <c r="CA375" s="385"/>
      <c r="CB375" s="384"/>
      <c r="CQ375" s="294"/>
    </row>
    <row r="376" spans="1:95">
      <c r="B376" s="369">
        <v>294</v>
      </c>
      <c r="C376" s="385"/>
      <c r="D376" s="384"/>
      <c r="S376" s="294"/>
      <c r="U376" s="369">
        <v>294</v>
      </c>
      <c r="V376" s="385"/>
      <c r="W376" s="384"/>
      <c r="AL376" s="294"/>
      <c r="AN376" s="369">
        <v>294</v>
      </c>
      <c r="AO376" s="385"/>
      <c r="AP376" s="384"/>
      <c r="BE376" s="294"/>
      <c r="BG376" s="369">
        <v>294</v>
      </c>
      <c r="BH376" s="385"/>
      <c r="BI376" s="384"/>
      <c r="BX376" s="294"/>
      <c r="BZ376" s="369">
        <v>294</v>
      </c>
      <c r="CA376" s="385"/>
      <c r="CB376" s="384"/>
      <c r="CQ376" s="294"/>
    </row>
    <row r="377" spans="1:95">
      <c r="B377" s="369">
        <v>295</v>
      </c>
      <c r="C377" s="385"/>
      <c r="D377" s="384"/>
      <c r="S377" s="294"/>
      <c r="U377" s="369">
        <v>295</v>
      </c>
      <c r="V377" s="385"/>
      <c r="W377" s="384"/>
      <c r="AL377" s="294"/>
      <c r="AN377" s="369">
        <v>295</v>
      </c>
      <c r="AO377" s="385"/>
      <c r="AP377" s="384"/>
      <c r="BE377" s="294"/>
      <c r="BG377" s="369">
        <v>295</v>
      </c>
      <c r="BH377" s="385"/>
      <c r="BI377" s="384"/>
      <c r="BX377" s="294"/>
      <c r="BZ377" s="369">
        <v>295</v>
      </c>
      <c r="CA377" s="385"/>
      <c r="CB377" s="384"/>
      <c r="CQ377" s="294"/>
    </row>
    <row r="378" spans="1:95">
      <c r="B378" s="369">
        <v>296</v>
      </c>
      <c r="C378" s="385"/>
      <c r="D378" s="384"/>
      <c r="S378" s="294"/>
      <c r="U378" s="369">
        <v>296</v>
      </c>
      <c r="V378" s="385"/>
      <c r="W378" s="384"/>
      <c r="AL378" s="294"/>
      <c r="AN378" s="369">
        <v>296</v>
      </c>
      <c r="AO378" s="385"/>
      <c r="AP378" s="384"/>
      <c r="BE378" s="294"/>
      <c r="BG378" s="369">
        <v>296</v>
      </c>
      <c r="BH378" s="385"/>
      <c r="BI378" s="384"/>
      <c r="BX378" s="294"/>
      <c r="BZ378" s="369">
        <v>296</v>
      </c>
      <c r="CA378" s="385"/>
      <c r="CB378" s="384"/>
      <c r="CQ378" s="294"/>
    </row>
    <row r="379" spans="1:95">
      <c r="B379" s="369">
        <v>297</v>
      </c>
      <c r="C379" s="385"/>
      <c r="D379" s="384"/>
      <c r="S379" s="294"/>
      <c r="U379" s="369">
        <v>297</v>
      </c>
      <c r="V379" s="385"/>
      <c r="W379" s="384"/>
      <c r="AL379" s="294"/>
      <c r="AN379" s="369">
        <v>297</v>
      </c>
      <c r="AO379" s="385"/>
      <c r="AP379" s="384"/>
      <c r="BE379" s="294"/>
      <c r="BG379" s="369">
        <v>297</v>
      </c>
      <c r="BH379" s="385"/>
      <c r="BI379" s="384"/>
      <c r="BX379" s="294"/>
      <c r="BZ379" s="369">
        <v>297</v>
      </c>
      <c r="CA379" s="385"/>
      <c r="CB379" s="384"/>
      <c r="CQ379" s="294"/>
    </row>
    <row r="380" spans="1:95">
      <c r="B380" s="369">
        <v>298</v>
      </c>
      <c r="C380" s="385"/>
      <c r="D380" s="384"/>
      <c r="S380" s="294"/>
      <c r="U380" s="369">
        <v>298</v>
      </c>
      <c r="V380" s="385"/>
      <c r="W380" s="384"/>
      <c r="AL380" s="294"/>
      <c r="AN380" s="369">
        <v>298</v>
      </c>
      <c r="AO380" s="385"/>
      <c r="AP380" s="384"/>
      <c r="BE380" s="294"/>
      <c r="BG380" s="369">
        <v>298</v>
      </c>
      <c r="BH380" s="385"/>
      <c r="BI380" s="384"/>
      <c r="BX380" s="294"/>
      <c r="BZ380" s="369">
        <v>298</v>
      </c>
      <c r="CA380" s="385"/>
      <c r="CB380" s="384"/>
      <c r="CQ380" s="294"/>
    </row>
    <row r="381" spans="1:95">
      <c r="B381" s="369">
        <v>299</v>
      </c>
      <c r="C381" s="385"/>
      <c r="D381" s="384"/>
      <c r="S381" s="294"/>
      <c r="U381" s="369">
        <v>299</v>
      </c>
      <c r="V381" s="385"/>
      <c r="W381" s="384"/>
      <c r="AL381" s="294"/>
      <c r="AN381" s="369">
        <v>299</v>
      </c>
      <c r="AO381" s="385"/>
      <c r="AP381" s="384"/>
      <c r="BE381" s="294"/>
      <c r="BG381" s="369">
        <v>299</v>
      </c>
      <c r="BH381" s="385"/>
      <c r="BI381" s="384"/>
      <c r="BX381" s="294"/>
      <c r="BZ381" s="369">
        <v>299</v>
      </c>
      <c r="CA381" s="385"/>
      <c r="CB381" s="384"/>
      <c r="CQ381" s="294"/>
    </row>
    <row r="382" spans="1:95">
      <c r="B382" s="369">
        <v>300</v>
      </c>
      <c r="C382" s="385"/>
      <c r="D382" s="384"/>
      <c r="S382" s="294"/>
      <c r="U382" s="369">
        <v>300</v>
      </c>
      <c r="V382" s="385"/>
      <c r="W382" s="384"/>
      <c r="AL382" s="294"/>
      <c r="AN382" s="369">
        <v>300</v>
      </c>
      <c r="AO382" s="385"/>
      <c r="AP382" s="384"/>
      <c r="BE382" s="294"/>
      <c r="BG382" s="369">
        <v>300</v>
      </c>
      <c r="BH382" s="385"/>
      <c r="BI382" s="384"/>
      <c r="BX382" s="294"/>
      <c r="BZ382" s="369">
        <v>300</v>
      </c>
      <c r="CA382" s="385"/>
      <c r="CB382" s="384"/>
      <c r="CQ382" s="294"/>
    </row>
    <row r="383" spans="1:95">
      <c r="A383" s="28"/>
      <c r="B383" s="28"/>
      <c r="C383" s="28"/>
      <c r="D383" s="28"/>
      <c r="E383" s="28"/>
      <c r="F383" s="28"/>
      <c r="G383" s="28"/>
      <c r="H383" s="28"/>
      <c r="I383" s="28"/>
      <c r="J383" s="28"/>
      <c r="K383" s="28"/>
      <c r="L383" s="28"/>
      <c r="M383" s="28"/>
      <c r="N383" s="28"/>
      <c r="O383" s="28"/>
      <c r="P383" s="28"/>
      <c r="Q383" s="28"/>
      <c r="R383" s="28"/>
      <c r="S383" s="301"/>
      <c r="T383" s="28"/>
      <c r="U383" s="28"/>
      <c r="V383" s="28"/>
      <c r="W383" s="28"/>
      <c r="X383" s="28"/>
      <c r="Y383" s="28"/>
      <c r="Z383" s="28"/>
      <c r="AA383" s="28"/>
      <c r="AB383" s="28"/>
      <c r="AC383" s="28"/>
      <c r="AD383" s="28"/>
      <c r="AE383" s="28"/>
      <c r="AF383" s="28"/>
      <c r="AG383" s="28"/>
      <c r="AH383" s="28"/>
      <c r="AI383" s="28"/>
      <c r="AJ383" s="28"/>
      <c r="AK383" s="28"/>
      <c r="AL383" s="301"/>
      <c r="AM383" s="28"/>
      <c r="AN383" s="28"/>
      <c r="AO383" s="28"/>
      <c r="AP383" s="28"/>
      <c r="AQ383" s="28"/>
      <c r="AR383" s="28"/>
      <c r="AS383" s="28"/>
      <c r="AT383" s="28"/>
      <c r="AU383" s="28"/>
      <c r="AV383" s="28"/>
      <c r="AW383" s="28"/>
      <c r="AX383" s="28"/>
      <c r="AY383" s="28"/>
      <c r="AZ383" s="28"/>
      <c r="BA383" s="28"/>
      <c r="BB383" s="28"/>
      <c r="BC383" s="28"/>
      <c r="BD383" s="28"/>
      <c r="BE383" s="301"/>
      <c r="BF383" s="28"/>
      <c r="BG383" s="28"/>
      <c r="BH383" s="28"/>
      <c r="BI383" s="28"/>
      <c r="BJ383" s="28"/>
      <c r="BK383" s="28"/>
      <c r="BL383" s="28"/>
      <c r="BM383" s="28"/>
      <c r="BN383" s="28"/>
      <c r="BO383" s="28"/>
      <c r="BP383" s="28"/>
      <c r="BQ383" s="28"/>
      <c r="BR383" s="28"/>
      <c r="BS383" s="28"/>
      <c r="BT383" s="28"/>
      <c r="BU383" s="28"/>
      <c r="BV383" s="28"/>
      <c r="BW383" s="28"/>
      <c r="BX383" s="301"/>
      <c r="BY383" s="28"/>
      <c r="BZ383" s="28"/>
      <c r="CA383" s="28"/>
      <c r="CB383" s="28"/>
      <c r="CC383" s="28"/>
      <c r="CD383" s="28"/>
      <c r="CE383" s="28"/>
      <c r="CF383" s="28"/>
      <c r="CG383" s="28"/>
      <c r="CH383" s="28"/>
      <c r="CI383" s="28"/>
      <c r="CJ383" s="28"/>
      <c r="CK383" s="28"/>
      <c r="CL383" s="28"/>
      <c r="CM383" s="28"/>
      <c r="CN383" s="28"/>
      <c r="CO383" s="28"/>
      <c r="CP383" s="28"/>
      <c r="CQ383" s="30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S46:AT46"/>
    <mergeCell ref="AZ46:BA46"/>
    <mergeCell ref="BB46:BD46"/>
    <mergeCell ref="BF46:BG46"/>
    <mergeCell ref="BH46:BI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topLeftCell="A31" zoomScale="140" zoomScaleNormal="100" zoomScalePageLayoutView="140" workbookViewId="0">
      <selection activeCell="BT3" sqref="BT3"/>
    </sheetView>
  </sheetViews>
  <sheetFormatPr baseColWidth="10" defaultColWidth="8.88671875" defaultRowHeight="13.2"/>
  <cols>
    <col min="1" max="76" width="5" style="181" customWidth="1"/>
    <col min="77" max="1025" width="11.44140625" style="181" customWidth="1"/>
  </cols>
  <sheetData>
    <row r="1" spans="1:76">
      <c r="A1" s="849" t="s">
        <v>652</v>
      </c>
      <c r="B1" s="849"/>
      <c r="C1" s="849"/>
      <c r="D1" s="849"/>
      <c r="E1" s="849"/>
      <c r="F1" s="849"/>
      <c r="G1" s="849"/>
      <c r="H1" s="849"/>
      <c r="I1" s="849"/>
      <c r="J1" s="849"/>
      <c r="K1" s="849"/>
      <c r="L1" s="849"/>
      <c r="M1" s="849"/>
      <c r="N1" s="849"/>
      <c r="O1" s="849"/>
      <c r="P1" s="849"/>
      <c r="Q1" s="849"/>
      <c r="R1" s="849"/>
      <c r="S1" s="849"/>
      <c r="T1" s="849" t="s">
        <v>653</v>
      </c>
      <c r="U1" s="849"/>
      <c r="V1" s="849"/>
      <c r="W1" s="849"/>
      <c r="X1" s="849"/>
      <c r="Y1" s="849"/>
      <c r="Z1" s="849"/>
      <c r="AA1" s="849"/>
      <c r="AB1" s="849"/>
      <c r="AC1" s="849"/>
      <c r="AD1" s="849"/>
      <c r="AE1" s="849"/>
      <c r="AF1" s="849"/>
      <c r="AG1" s="849"/>
      <c r="AH1" s="849"/>
      <c r="AI1" s="849"/>
      <c r="AJ1" s="849"/>
      <c r="AK1" s="849"/>
      <c r="AL1" s="849"/>
      <c r="AM1" s="849" t="s">
        <v>654</v>
      </c>
      <c r="AN1" s="849"/>
      <c r="AO1" s="849"/>
      <c r="AP1" s="849"/>
      <c r="AQ1" s="849"/>
      <c r="AR1" s="849"/>
      <c r="AS1" s="849"/>
      <c r="AT1" s="849"/>
      <c r="AU1" s="849"/>
      <c r="AV1" s="849"/>
      <c r="AW1" s="849"/>
      <c r="AX1" s="849"/>
      <c r="AY1" s="849"/>
      <c r="AZ1" s="849"/>
      <c r="BA1" s="849"/>
      <c r="BB1" s="849"/>
      <c r="BC1" s="849"/>
      <c r="BD1" s="849"/>
      <c r="BE1" s="849"/>
      <c r="BF1" s="849" t="s">
        <v>655</v>
      </c>
      <c r="BG1" s="849"/>
      <c r="BH1" s="849"/>
      <c r="BI1" s="849"/>
      <c r="BJ1" s="849"/>
      <c r="BK1" s="849"/>
      <c r="BL1" s="849"/>
      <c r="BM1" s="849"/>
      <c r="BN1" s="849"/>
      <c r="BO1" s="849"/>
      <c r="BP1" s="849"/>
      <c r="BQ1" s="849"/>
      <c r="BR1" s="849"/>
      <c r="BS1" s="849"/>
      <c r="BT1" s="849"/>
      <c r="BU1" s="849"/>
      <c r="BV1" s="849"/>
      <c r="BW1" s="849"/>
      <c r="BX1" s="849"/>
    </row>
    <row r="3" spans="1:76">
      <c r="A3" s="181" t="s">
        <v>48</v>
      </c>
      <c r="D3" s="906" t="str">
        <f>IF('Cover Sheet'!$D$14&gt;0,'Cover Sheet'!$D$14,"")</f>
        <v>Ecole Centrale Lyon</v>
      </c>
      <c r="E3" s="906"/>
      <c r="F3" s="906"/>
      <c r="G3" s="906"/>
      <c r="H3" s="906"/>
      <c r="I3" s="906"/>
      <c r="J3" s="906"/>
      <c r="K3" s="181" t="s">
        <v>50</v>
      </c>
      <c r="O3" s="906" t="str">
        <f>IF('Cover Sheet'!O14&gt;0,'Cover Sheet'!O14,"")</f>
        <v/>
      </c>
      <c r="P3" s="906"/>
      <c r="Q3" s="906"/>
      <c r="R3" s="906"/>
      <c r="S3" s="906"/>
      <c r="T3" s="181" t="s">
        <v>48</v>
      </c>
      <c r="W3" s="906" t="str">
        <f>IF('Cover Sheet'!$D$14&gt;0,'Cover Sheet'!$D$14,"")</f>
        <v>Ecole Centrale Lyon</v>
      </c>
      <c r="X3" s="906"/>
      <c r="Y3" s="906"/>
      <c r="Z3" s="906"/>
      <c r="AA3" s="906"/>
      <c r="AB3" s="906"/>
      <c r="AC3" s="906"/>
      <c r="AD3" s="181" t="s">
        <v>50</v>
      </c>
      <c r="AH3" s="906" t="str">
        <f>IF('Cover Sheet'!O14&gt;0,'Cover Sheet'!O14,"")</f>
        <v/>
      </c>
      <c r="AI3" s="906"/>
      <c r="AJ3" s="906"/>
      <c r="AK3" s="906"/>
      <c r="AL3" s="906"/>
      <c r="AM3" s="181" t="s">
        <v>48</v>
      </c>
      <c r="AP3" s="906" t="str">
        <f>IF('Cover Sheet'!$D$14&gt;0,'Cover Sheet'!$D$14,"")</f>
        <v>Ecole Centrale Lyon</v>
      </c>
      <c r="AQ3" s="906"/>
      <c r="AR3" s="906"/>
      <c r="AS3" s="906"/>
      <c r="AT3" s="906"/>
      <c r="AU3" s="906"/>
      <c r="AV3" s="906"/>
      <c r="AW3" s="181" t="s">
        <v>50</v>
      </c>
      <c r="BA3" s="906" t="str">
        <f>IF('Cover Sheet'!O14&gt;0,'Cover Sheet'!O14,"")</f>
        <v/>
      </c>
      <c r="BB3" s="906"/>
      <c r="BC3" s="906"/>
      <c r="BD3" s="906"/>
      <c r="BE3" s="906"/>
      <c r="BF3" s="181" t="s">
        <v>48</v>
      </c>
      <c r="BI3" s="906" t="str">
        <f>IF('Cover Sheet'!$D$14&gt;0,'Cover Sheet'!$D$14,"")</f>
        <v>Ecole Centrale Lyon</v>
      </c>
      <c r="BJ3" s="906"/>
      <c r="BK3" s="906"/>
      <c r="BL3" s="906"/>
      <c r="BM3" s="906"/>
      <c r="BN3" s="906"/>
      <c r="BO3" s="906"/>
      <c r="BP3" s="181" t="s">
        <v>50</v>
      </c>
      <c r="BT3" s="906" t="str">
        <f>IF('Cover Sheet'!O14&gt;0,'Cover Sheet'!O14,"")</f>
        <v/>
      </c>
      <c r="BU3" s="906"/>
      <c r="BV3" s="906"/>
      <c r="BW3" s="906"/>
      <c r="BX3" s="906"/>
    </row>
    <row r="5" spans="1:76"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c r="AM5" s="838"/>
      <c r="AN5" s="838"/>
      <c r="AO5" s="838"/>
      <c r="AP5" s="838"/>
      <c r="AQ5" s="838"/>
      <c r="AR5" s="838"/>
      <c r="AS5" s="838"/>
      <c r="AT5" s="838"/>
      <c r="AU5" s="838"/>
      <c r="AV5" s="838"/>
      <c r="AW5" s="838"/>
      <c r="AX5" s="838"/>
      <c r="AY5" s="838"/>
      <c r="AZ5" s="838"/>
      <c r="BA5" s="838"/>
      <c r="BB5" s="838"/>
      <c r="BC5" s="838"/>
      <c r="BD5" s="838"/>
      <c r="BE5" s="838"/>
      <c r="BF5" s="838"/>
      <c r="BG5" s="838"/>
      <c r="BH5" s="838"/>
      <c r="BI5" s="838"/>
      <c r="BJ5" s="838"/>
      <c r="BK5" s="838"/>
      <c r="BL5" s="838"/>
      <c r="BM5" s="838"/>
      <c r="BN5" s="838"/>
      <c r="BO5" s="838"/>
      <c r="BP5" s="838"/>
      <c r="BQ5" s="838"/>
      <c r="BR5" s="838"/>
      <c r="BS5" s="838"/>
      <c r="BT5" s="838"/>
      <c r="BU5" s="838"/>
      <c r="BV5" s="838"/>
      <c r="BW5" s="838"/>
      <c r="BX5" s="838"/>
    </row>
    <row r="6" spans="1:76">
      <c r="A6" s="327"/>
      <c r="B6" s="327"/>
      <c r="C6" s="72"/>
      <c r="D6" s="327"/>
      <c r="E6" s="72"/>
      <c r="F6" s="72"/>
      <c r="G6" s="72"/>
      <c r="H6" s="72"/>
      <c r="I6" s="72"/>
      <c r="J6" s="72"/>
      <c r="K6" s="72"/>
      <c r="L6" s="72"/>
      <c r="M6" s="72"/>
      <c r="N6" s="72"/>
      <c r="O6" s="72"/>
      <c r="P6" s="72"/>
      <c r="Q6" s="72"/>
      <c r="R6" s="72"/>
      <c r="S6" s="101"/>
      <c r="T6" s="327"/>
      <c r="U6" s="327"/>
      <c r="V6" s="72"/>
      <c r="W6" s="327"/>
      <c r="X6" s="72"/>
      <c r="Y6" s="72"/>
      <c r="Z6" s="72"/>
      <c r="AA6" s="72"/>
      <c r="AB6" s="72"/>
      <c r="AC6" s="72"/>
      <c r="AD6" s="72"/>
      <c r="AE6" s="72"/>
      <c r="AF6" s="72"/>
      <c r="AG6" s="72"/>
      <c r="AH6" s="72"/>
      <c r="AI6" s="72"/>
      <c r="AJ6" s="72"/>
      <c r="AK6" s="72"/>
      <c r="AL6" s="101"/>
      <c r="AM6" s="327"/>
      <c r="AN6" s="327"/>
      <c r="AO6" s="72"/>
      <c r="AP6" s="327"/>
      <c r="AQ6" s="72"/>
      <c r="AR6" s="72"/>
      <c r="AS6" s="72"/>
      <c r="AT6" s="72"/>
      <c r="AU6" s="72"/>
      <c r="AV6" s="72"/>
      <c r="AW6" s="72"/>
      <c r="AX6" s="72"/>
      <c r="AY6" s="72"/>
      <c r="AZ6" s="72"/>
      <c r="BA6" s="72"/>
      <c r="BB6" s="72"/>
      <c r="BC6" s="72"/>
      <c r="BD6" s="72"/>
      <c r="BE6" s="101"/>
      <c r="BF6" s="327"/>
      <c r="BG6" s="327"/>
      <c r="BH6" s="72"/>
      <c r="BI6" s="327"/>
      <c r="BJ6" s="72"/>
      <c r="BK6" s="72"/>
      <c r="BL6" s="72"/>
      <c r="BM6" s="72"/>
      <c r="BN6" s="72"/>
      <c r="BO6" s="72"/>
      <c r="BP6" s="72"/>
      <c r="BQ6" s="72"/>
      <c r="BR6" s="72"/>
      <c r="BS6" s="72"/>
      <c r="BT6" s="72"/>
      <c r="BU6" s="72"/>
      <c r="BV6" s="72"/>
      <c r="BW6" s="72"/>
      <c r="BX6" s="101"/>
    </row>
    <row r="7" spans="1:76">
      <c r="A7" s="327"/>
      <c r="B7" s="326" t="s">
        <v>367</v>
      </c>
      <c r="C7" s="72"/>
      <c r="D7" s="327"/>
      <c r="E7" s="72"/>
      <c r="F7" s="72"/>
      <c r="G7" s="72"/>
      <c r="H7" s="72"/>
      <c r="I7" s="72"/>
      <c r="J7" s="72"/>
      <c r="K7" s="72"/>
      <c r="L7" s="72"/>
      <c r="M7" s="72"/>
      <c r="N7" s="72"/>
      <c r="O7" s="72"/>
      <c r="P7" s="72"/>
      <c r="Q7" s="72"/>
      <c r="R7" s="72"/>
      <c r="S7" s="101"/>
      <c r="T7" s="327"/>
      <c r="U7" s="326" t="s">
        <v>367</v>
      </c>
      <c r="V7" s="72"/>
      <c r="W7" s="327"/>
      <c r="X7" s="72"/>
      <c r="Y7" s="72"/>
      <c r="Z7" s="72"/>
      <c r="AA7" s="72"/>
      <c r="AB7" s="72"/>
      <c r="AC7" s="72"/>
      <c r="AD7" s="72"/>
      <c r="AE7" s="72"/>
      <c r="AF7" s="72"/>
      <c r="AG7" s="72"/>
      <c r="AH7" s="72"/>
      <c r="AI7" s="72"/>
      <c r="AJ7" s="72"/>
      <c r="AK7" s="72"/>
      <c r="AL7" s="101"/>
      <c r="AM7" s="327"/>
      <c r="AN7" s="326" t="s">
        <v>367</v>
      </c>
      <c r="AO7" s="72"/>
      <c r="AP7" s="327"/>
      <c r="AQ7" s="72"/>
      <c r="AR7" s="72"/>
      <c r="AS7" s="72"/>
      <c r="AT7" s="72"/>
      <c r="AU7" s="72"/>
      <c r="AV7" s="72"/>
      <c r="AW7" s="72"/>
      <c r="AX7" s="72"/>
      <c r="AY7" s="72"/>
      <c r="AZ7" s="72"/>
      <c r="BA7" s="72"/>
      <c r="BB7" s="72"/>
      <c r="BC7" s="72"/>
      <c r="BD7" s="72"/>
      <c r="BE7" s="101"/>
      <c r="BF7" s="327"/>
      <c r="BG7" s="326" t="s">
        <v>367</v>
      </c>
      <c r="BH7" s="72"/>
      <c r="BI7" s="327"/>
      <c r="BJ7" s="72"/>
      <c r="BK7" s="72"/>
      <c r="BL7" s="72"/>
      <c r="BM7" s="72"/>
      <c r="BN7" s="72"/>
      <c r="BO7" s="72"/>
      <c r="BP7" s="72"/>
      <c r="BQ7" s="72"/>
      <c r="BR7" s="72"/>
      <c r="BS7" s="72"/>
      <c r="BT7" s="72"/>
      <c r="BU7" s="72"/>
      <c r="BV7" s="72"/>
      <c r="BW7" s="72"/>
      <c r="BX7" s="101"/>
    </row>
    <row r="8" spans="1:76">
      <c r="A8" s="327"/>
      <c r="B8" s="74"/>
      <c r="C8" s="72"/>
      <c r="D8" s="327"/>
      <c r="E8" s="72"/>
      <c r="F8" s="72"/>
      <c r="G8" s="72"/>
      <c r="H8" s="72"/>
      <c r="I8" s="72"/>
      <c r="J8" s="72"/>
      <c r="K8" s="72"/>
      <c r="L8" s="72"/>
      <c r="M8" s="72"/>
      <c r="N8" s="72"/>
      <c r="O8" s="72"/>
      <c r="P8" s="72"/>
      <c r="Q8" s="72"/>
      <c r="R8" s="72"/>
      <c r="S8" s="101"/>
      <c r="T8" s="327"/>
      <c r="U8" s="74"/>
      <c r="V8" s="72"/>
      <c r="W8" s="327"/>
      <c r="X8" s="72"/>
      <c r="Y8" s="72"/>
      <c r="Z8" s="72"/>
      <c r="AA8" s="72"/>
      <c r="AB8" s="72"/>
      <c r="AC8" s="72"/>
      <c r="AD8" s="72"/>
      <c r="AE8" s="72"/>
      <c r="AF8" s="72"/>
      <c r="AG8" s="72"/>
      <c r="AH8" s="72"/>
      <c r="AI8" s="72"/>
      <c r="AJ8" s="72"/>
      <c r="AK8" s="72"/>
      <c r="AL8" s="101"/>
      <c r="AM8" s="327"/>
      <c r="AN8" s="74"/>
      <c r="AO8" s="72"/>
      <c r="AP8" s="327"/>
      <c r="AQ8" s="72"/>
      <c r="AR8" s="72"/>
      <c r="AS8" s="72"/>
      <c r="AT8" s="72"/>
      <c r="AU8" s="72"/>
      <c r="AV8" s="72"/>
      <c r="AW8" s="72"/>
      <c r="AX8" s="72"/>
      <c r="AY8" s="72"/>
      <c r="AZ8" s="72"/>
      <c r="BA8" s="72"/>
      <c r="BB8" s="72"/>
      <c r="BC8" s="72"/>
      <c r="BD8" s="72"/>
      <c r="BE8" s="101"/>
      <c r="BF8" s="327"/>
      <c r="BG8" s="74"/>
      <c r="BH8" s="72"/>
      <c r="BI8" s="327"/>
      <c r="BJ8" s="72"/>
      <c r="BK8" s="72"/>
      <c r="BL8" s="72"/>
      <c r="BM8" s="72"/>
      <c r="BN8" s="72"/>
      <c r="BO8" s="72"/>
      <c r="BP8" s="72"/>
      <c r="BQ8" s="72"/>
      <c r="BR8" s="72"/>
      <c r="BS8" s="72"/>
      <c r="BT8" s="72"/>
      <c r="BU8" s="72"/>
      <c r="BV8" s="72"/>
      <c r="BW8" s="72"/>
      <c r="BX8" s="101"/>
    </row>
    <row r="9" spans="1:76">
      <c r="A9" s="327"/>
      <c r="B9" s="326" t="s">
        <v>368</v>
      </c>
      <c r="C9" s="72"/>
      <c r="D9" s="327"/>
      <c r="E9" s="72"/>
      <c r="F9" s="72"/>
      <c r="G9" s="72"/>
      <c r="H9" s="72"/>
      <c r="I9" s="72"/>
      <c r="J9" s="72"/>
      <c r="K9" s="72"/>
      <c r="L9" s="72"/>
      <c r="M9" s="72"/>
      <c r="N9" s="72"/>
      <c r="O9" s="72"/>
      <c r="P9" s="72"/>
      <c r="Q9" s="72"/>
      <c r="R9" s="72"/>
      <c r="S9" s="101"/>
      <c r="T9" s="327"/>
      <c r="U9" s="326" t="s">
        <v>368</v>
      </c>
      <c r="V9" s="72"/>
      <c r="W9" s="327"/>
      <c r="X9" s="72"/>
      <c r="Y9" s="72"/>
      <c r="Z9" s="72"/>
      <c r="AA9" s="72"/>
      <c r="AB9" s="72"/>
      <c r="AC9" s="72"/>
      <c r="AD9" s="72"/>
      <c r="AE9" s="72"/>
      <c r="AF9" s="72"/>
      <c r="AG9" s="72"/>
      <c r="AH9" s="72"/>
      <c r="AI9" s="72"/>
      <c r="AJ9" s="72"/>
      <c r="AK9" s="72"/>
      <c r="AL9" s="101"/>
      <c r="AM9" s="327"/>
      <c r="AN9" s="326" t="s">
        <v>368</v>
      </c>
      <c r="AO9" s="72"/>
      <c r="AP9" s="327"/>
      <c r="AQ9" s="72"/>
      <c r="AR9" s="72"/>
      <c r="AS9" s="72"/>
      <c r="AT9" s="72"/>
      <c r="AU9" s="72"/>
      <c r="AV9" s="72"/>
      <c r="AW9" s="72"/>
      <c r="AX9" s="72"/>
      <c r="AY9" s="72"/>
      <c r="AZ9" s="72"/>
      <c r="BA9" s="72"/>
      <c r="BB9" s="72"/>
      <c r="BC9" s="72"/>
      <c r="BD9" s="72"/>
      <c r="BE9" s="101"/>
      <c r="BF9" s="327"/>
      <c r="BG9" s="326" t="s">
        <v>368</v>
      </c>
      <c r="BH9" s="72"/>
      <c r="BI9" s="327"/>
      <c r="BJ9" s="72"/>
      <c r="BK9" s="72"/>
      <c r="BL9" s="72"/>
      <c r="BM9" s="72"/>
      <c r="BN9" s="72"/>
      <c r="BO9" s="72"/>
      <c r="BP9" s="72"/>
      <c r="BQ9" s="72"/>
      <c r="BR9" s="72"/>
      <c r="BS9" s="72"/>
      <c r="BT9" s="72"/>
      <c r="BU9" s="72"/>
      <c r="BV9" s="72"/>
      <c r="BW9" s="72"/>
      <c r="BX9" s="101"/>
    </row>
    <row r="10" spans="1:76">
      <c r="A10" s="327"/>
      <c r="B10" s="74"/>
      <c r="C10" s="72"/>
      <c r="D10" s="72"/>
      <c r="E10" s="72"/>
      <c r="F10" s="72"/>
      <c r="G10" s="72"/>
      <c r="H10" s="72"/>
      <c r="I10" s="72"/>
      <c r="J10" s="72"/>
      <c r="K10" s="72"/>
      <c r="L10" s="72"/>
      <c r="M10" s="72"/>
      <c r="N10" s="72"/>
      <c r="O10" s="72"/>
      <c r="P10" s="72"/>
      <c r="Q10" s="72"/>
      <c r="R10" s="72"/>
      <c r="S10" s="101"/>
      <c r="T10" s="327"/>
      <c r="U10" s="74"/>
      <c r="V10" s="72"/>
      <c r="W10" s="72"/>
      <c r="X10" s="72"/>
      <c r="Y10" s="72"/>
      <c r="Z10" s="72"/>
      <c r="AA10" s="72"/>
      <c r="AB10" s="72"/>
      <c r="AC10" s="72"/>
      <c r="AD10" s="72"/>
      <c r="AE10" s="72"/>
      <c r="AF10" s="72"/>
      <c r="AG10" s="72"/>
      <c r="AH10" s="72"/>
      <c r="AI10" s="72"/>
      <c r="AJ10" s="72"/>
      <c r="AK10" s="72"/>
      <c r="AL10" s="101"/>
      <c r="AM10" s="327"/>
      <c r="AN10" s="74"/>
      <c r="AO10" s="72"/>
      <c r="AP10" s="72"/>
      <c r="AQ10" s="72"/>
      <c r="AR10" s="72"/>
      <c r="AS10" s="72"/>
      <c r="AT10" s="72"/>
      <c r="AU10" s="72"/>
      <c r="AV10" s="72"/>
      <c r="AW10" s="72"/>
      <c r="AX10" s="72"/>
      <c r="AY10" s="72"/>
      <c r="AZ10" s="72"/>
      <c r="BA10" s="72"/>
      <c r="BB10" s="72"/>
      <c r="BC10" s="72"/>
      <c r="BD10" s="72"/>
      <c r="BE10" s="101"/>
      <c r="BF10" s="327"/>
      <c r="BG10" s="74"/>
      <c r="BH10" s="72"/>
      <c r="BI10" s="72"/>
      <c r="BJ10" s="72"/>
      <c r="BK10" s="72"/>
      <c r="BL10" s="72"/>
      <c r="BM10" s="72"/>
      <c r="BN10" s="72"/>
      <c r="BO10" s="72"/>
      <c r="BP10" s="72"/>
      <c r="BQ10" s="72"/>
      <c r="BR10" s="72"/>
      <c r="BS10" s="72"/>
      <c r="BT10" s="72"/>
      <c r="BU10" s="72"/>
      <c r="BV10" s="72"/>
      <c r="BW10" s="72"/>
      <c r="BX10" s="101"/>
    </row>
    <row r="11" spans="1:76">
      <c r="A11" s="100"/>
      <c r="B11" s="326" t="s">
        <v>369</v>
      </c>
      <c r="C11" s="72"/>
      <c r="D11" s="72"/>
      <c r="E11" s="72"/>
      <c r="F11" s="72"/>
      <c r="G11" s="72"/>
      <c r="H11" s="72"/>
      <c r="I11" s="72"/>
      <c r="J11" s="72"/>
      <c r="K11" s="72"/>
      <c r="L11" s="72"/>
      <c r="M11" s="72"/>
      <c r="N11" s="72"/>
      <c r="O11" s="72"/>
      <c r="P11" s="72"/>
      <c r="Q11" s="72"/>
      <c r="R11" s="72"/>
      <c r="S11" s="101"/>
      <c r="T11" s="100"/>
      <c r="U11" s="326" t="s">
        <v>369</v>
      </c>
      <c r="V11" s="72"/>
      <c r="W11" s="72"/>
      <c r="X11" s="72"/>
      <c r="Y11" s="72"/>
      <c r="Z11" s="72"/>
      <c r="AA11" s="72"/>
      <c r="AB11" s="72"/>
      <c r="AC11" s="72"/>
      <c r="AD11" s="72"/>
      <c r="AE11" s="72"/>
      <c r="AF11" s="72"/>
      <c r="AG11" s="72"/>
      <c r="AH11" s="72"/>
      <c r="AI11" s="72"/>
      <c r="AJ11" s="72"/>
      <c r="AK11" s="72"/>
      <c r="AL11" s="101"/>
      <c r="AM11" s="100"/>
      <c r="AN11" s="326" t="s">
        <v>369</v>
      </c>
      <c r="AO11" s="72"/>
      <c r="AP11" s="72"/>
      <c r="AQ11" s="72"/>
      <c r="AR11" s="72"/>
      <c r="AS11" s="72"/>
      <c r="AT11" s="72"/>
      <c r="AU11" s="72"/>
      <c r="AV11" s="72"/>
      <c r="AW11" s="72"/>
      <c r="AX11" s="72"/>
      <c r="AY11" s="72"/>
      <c r="AZ11" s="72"/>
      <c r="BA11" s="72"/>
      <c r="BB11" s="72"/>
      <c r="BC11" s="72"/>
      <c r="BD11" s="72"/>
      <c r="BE11" s="101"/>
      <c r="BF11" s="100"/>
      <c r="BG11" s="326" t="s">
        <v>369</v>
      </c>
      <c r="BH11" s="72"/>
      <c r="BI11" s="72"/>
      <c r="BJ11" s="72"/>
      <c r="BK11" s="72"/>
      <c r="BL11" s="72"/>
      <c r="BM11" s="72"/>
      <c r="BN11" s="72"/>
      <c r="BO11" s="72"/>
      <c r="BP11" s="72"/>
      <c r="BQ11" s="72"/>
      <c r="BR11" s="72"/>
      <c r="BS11" s="72"/>
      <c r="BT11" s="72"/>
      <c r="BU11" s="72"/>
      <c r="BV11" s="72"/>
      <c r="BW11" s="72"/>
      <c r="BX11" s="101"/>
    </row>
    <row r="12" spans="1:76">
      <c r="A12" s="400"/>
      <c r="B12" s="401"/>
      <c r="C12" s="401"/>
      <c r="D12" s="401"/>
      <c r="E12" s="401"/>
      <c r="F12" s="401"/>
      <c r="G12" s="401"/>
      <c r="H12" s="401"/>
      <c r="I12" s="401"/>
      <c r="J12" s="401"/>
      <c r="K12" s="401"/>
      <c r="L12" s="401"/>
      <c r="M12" s="401"/>
      <c r="N12" s="401"/>
      <c r="O12" s="401"/>
      <c r="P12" s="401"/>
      <c r="Q12" s="401"/>
      <c r="R12" s="401"/>
      <c r="S12" s="402"/>
      <c r="T12" s="400"/>
      <c r="U12" s="401"/>
      <c r="V12" s="401"/>
      <c r="W12" s="401"/>
      <c r="X12" s="401"/>
      <c r="Y12" s="401"/>
      <c r="Z12" s="401"/>
      <c r="AA12" s="401"/>
      <c r="AB12" s="401"/>
      <c r="AC12" s="401"/>
      <c r="AD12" s="401"/>
      <c r="AE12" s="401"/>
      <c r="AF12" s="401"/>
      <c r="AG12" s="401"/>
      <c r="AH12" s="401"/>
      <c r="AI12" s="401"/>
      <c r="AJ12" s="401"/>
      <c r="AK12" s="401"/>
      <c r="AL12" s="402"/>
      <c r="AM12" s="400"/>
      <c r="AN12" s="401"/>
      <c r="AO12" s="401"/>
      <c r="AP12" s="401"/>
      <c r="AQ12" s="401"/>
      <c r="AR12" s="401"/>
      <c r="AS12" s="401"/>
      <c r="AT12" s="401"/>
      <c r="AU12" s="401"/>
      <c r="AV12" s="401"/>
      <c r="AW12" s="401"/>
      <c r="AX12" s="401"/>
      <c r="AY12" s="401"/>
      <c r="AZ12" s="401"/>
      <c r="BA12" s="401"/>
      <c r="BB12" s="401"/>
      <c r="BC12" s="401"/>
      <c r="BD12" s="401"/>
      <c r="BE12" s="402"/>
      <c r="BF12" s="400"/>
      <c r="BG12" s="401"/>
      <c r="BH12" s="401"/>
      <c r="BI12" s="401"/>
      <c r="BJ12" s="401"/>
      <c r="BK12" s="401"/>
      <c r="BL12" s="401"/>
      <c r="BM12" s="401"/>
      <c r="BN12" s="401"/>
      <c r="BO12" s="401"/>
      <c r="BP12" s="401"/>
      <c r="BQ12" s="401"/>
      <c r="BR12" s="401"/>
      <c r="BS12" s="401"/>
      <c r="BT12" s="401"/>
      <c r="BU12" s="401"/>
      <c r="BV12" s="401"/>
      <c r="BW12" s="401"/>
      <c r="BX12" s="402"/>
    </row>
    <row r="13" spans="1:76">
      <c r="A13" s="400"/>
      <c r="B13" s="401"/>
      <c r="C13" s="401"/>
      <c r="D13" s="401"/>
      <c r="E13" s="401"/>
      <c r="F13" s="401"/>
      <c r="G13" s="403"/>
      <c r="H13" s="401"/>
      <c r="I13" s="401"/>
      <c r="J13" s="401"/>
      <c r="K13" s="401"/>
      <c r="L13" s="401"/>
      <c r="M13" s="401"/>
      <c r="N13" s="401"/>
      <c r="O13" s="401"/>
      <c r="P13" s="401"/>
      <c r="Q13" s="401"/>
      <c r="R13" s="401"/>
      <c r="S13" s="402"/>
      <c r="T13" s="400"/>
      <c r="U13" s="401"/>
      <c r="V13" s="401"/>
      <c r="W13" s="401"/>
      <c r="X13" s="401"/>
      <c r="Y13" s="401"/>
      <c r="Z13" s="403"/>
      <c r="AA13" s="401"/>
      <c r="AB13" s="401"/>
      <c r="AC13" s="401"/>
      <c r="AD13" s="401"/>
      <c r="AE13" s="401"/>
      <c r="AF13" s="401"/>
      <c r="AG13" s="401"/>
      <c r="AH13" s="401"/>
      <c r="AI13" s="401"/>
      <c r="AJ13" s="401"/>
      <c r="AK13" s="401"/>
      <c r="AL13" s="402"/>
      <c r="AM13" s="400"/>
      <c r="AN13" s="401"/>
      <c r="AO13" s="401"/>
      <c r="AP13" s="401"/>
      <c r="AQ13" s="401"/>
      <c r="AR13" s="401"/>
      <c r="AS13" s="403"/>
      <c r="AT13" s="401"/>
      <c r="AU13" s="401"/>
      <c r="AV13" s="401"/>
      <c r="AW13" s="401"/>
      <c r="AX13" s="401"/>
      <c r="AY13" s="401"/>
      <c r="AZ13" s="401"/>
      <c r="BA13" s="401"/>
      <c r="BB13" s="401"/>
      <c r="BC13" s="401"/>
      <c r="BD13" s="401"/>
      <c r="BE13" s="402"/>
      <c r="BF13" s="400"/>
      <c r="BG13" s="401"/>
      <c r="BH13" s="401"/>
      <c r="BI13" s="401"/>
      <c r="BJ13" s="401"/>
      <c r="BK13" s="401"/>
      <c r="BL13" s="403"/>
      <c r="BM13" s="401"/>
      <c r="BN13" s="401"/>
      <c r="BO13" s="401"/>
      <c r="BP13" s="401"/>
      <c r="BQ13" s="401"/>
      <c r="BR13" s="401"/>
      <c r="BS13" s="401"/>
      <c r="BT13" s="401"/>
      <c r="BU13" s="401"/>
      <c r="BV13" s="401"/>
      <c r="BW13" s="401"/>
      <c r="BX13" s="402"/>
    </row>
    <row r="14" spans="1:76">
      <c r="A14" s="400"/>
      <c r="B14" s="401"/>
      <c r="C14" s="401"/>
      <c r="D14" s="401"/>
      <c r="E14" s="401"/>
      <c r="F14" s="401"/>
      <c r="G14" s="401"/>
      <c r="H14" s="401"/>
      <c r="I14" s="401"/>
      <c r="J14" s="401"/>
      <c r="K14" s="401"/>
      <c r="L14" s="401"/>
      <c r="M14" s="401"/>
      <c r="N14" s="401"/>
      <c r="O14" s="401"/>
      <c r="P14" s="401"/>
      <c r="Q14" s="401"/>
      <c r="R14" s="401"/>
      <c r="S14" s="402"/>
      <c r="T14" s="400"/>
      <c r="U14" s="401"/>
      <c r="V14" s="401"/>
      <c r="W14" s="401"/>
      <c r="X14" s="401"/>
      <c r="Y14" s="401"/>
      <c r="Z14" s="401"/>
      <c r="AA14" s="401"/>
      <c r="AB14" s="401"/>
      <c r="AC14" s="401"/>
      <c r="AD14" s="401"/>
      <c r="AE14" s="401"/>
      <c r="AF14" s="401"/>
      <c r="AG14" s="401"/>
      <c r="AH14" s="401"/>
      <c r="AI14" s="401"/>
      <c r="AJ14" s="401"/>
      <c r="AK14" s="401"/>
      <c r="AL14" s="402"/>
      <c r="AM14" s="400"/>
      <c r="AN14" s="401"/>
      <c r="AO14" s="401"/>
      <c r="AP14" s="401"/>
      <c r="AQ14" s="401"/>
      <c r="AR14" s="401"/>
      <c r="AS14" s="401"/>
      <c r="AT14" s="401"/>
      <c r="AU14" s="401"/>
      <c r="AV14" s="401"/>
      <c r="AW14" s="401"/>
      <c r="AX14" s="401"/>
      <c r="AY14" s="401"/>
      <c r="AZ14" s="401"/>
      <c r="BA14" s="401"/>
      <c r="BB14" s="401"/>
      <c r="BC14" s="401"/>
      <c r="BD14" s="401"/>
      <c r="BE14" s="402"/>
      <c r="BF14" s="400"/>
      <c r="BG14" s="401"/>
      <c r="BH14" s="401"/>
      <c r="BI14" s="401"/>
      <c r="BJ14" s="401"/>
      <c r="BK14" s="401"/>
      <c r="BL14" s="401"/>
      <c r="BM14" s="401"/>
      <c r="BN14" s="401"/>
      <c r="BO14" s="401"/>
      <c r="BP14" s="401"/>
      <c r="BQ14" s="401"/>
      <c r="BR14" s="401"/>
      <c r="BS14" s="401"/>
      <c r="BT14" s="401"/>
      <c r="BU14" s="401"/>
      <c r="BV14" s="401"/>
      <c r="BW14" s="401"/>
      <c r="BX14" s="402"/>
    </row>
    <row r="15" spans="1:76">
      <c r="A15" s="400"/>
      <c r="B15" s="401"/>
      <c r="C15" s="401"/>
      <c r="D15" s="401"/>
      <c r="E15" s="401"/>
      <c r="F15" s="401"/>
      <c r="G15" s="401"/>
      <c r="H15" s="401"/>
      <c r="I15" s="401"/>
      <c r="J15" s="401"/>
      <c r="K15" s="401"/>
      <c r="L15" s="401"/>
      <c r="M15" s="401"/>
      <c r="N15" s="401"/>
      <c r="O15" s="401"/>
      <c r="P15" s="401"/>
      <c r="Q15" s="401"/>
      <c r="R15" s="401"/>
      <c r="S15" s="402"/>
      <c r="T15" s="400"/>
      <c r="U15" s="401"/>
      <c r="V15" s="401"/>
      <c r="W15" s="401"/>
      <c r="X15" s="401"/>
      <c r="Y15" s="401"/>
      <c r="Z15" s="401"/>
      <c r="AA15" s="401"/>
      <c r="AB15" s="401"/>
      <c r="AC15" s="401"/>
      <c r="AD15" s="401"/>
      <c r="AE15" s="401"/>
      <c r="AF15" s="401"/>
      <c r="AG15" s="401"/>
      <c r="AH15" s="401"/>
      <c r="AI15" s="401"/>
      <c r="AJ15" s="401"/>
      <c r="AK15" s="401"/>
      <c r="AL15" s="402"/>
      <c r="AM15" s="400"/>
      <c r="AN15" s="401"/>
      <c r="AO15" s="401"/>
      <c r="AP15" s="401"/>
      <c r="AQ15" s="401"/>
      <c r="AR15" s="401"/>
      <c r="AS15" s="401"/>
      <c r="AT15" s="401"/>
      <c r="AU15" s="401"/>
      <c r="AV15" s="401"/>
      <c r="AW15" s="401"/>
      <c r="AX15" s="401"/>
      <c r="AY15" s="401"/>
      <c r="AZ15" s="401"/>
      <c r="BA15" s="401"/>
      <c r="BB15" s="401"/>
      <c r="BC15" s="401"/>
      <c r="BD15" s="401"/>
      <c r="BE15" s="402"/>
      <c r="BF15" s="400"/>
      <c r="BG15" s="401"/>
      <c r="BH15" s="401"/>
      <c r="BI15" s="401"/>
      <c r="BJ15" s="401"/>
      <c r="BK15" s="401"/>
      <c r="BL15" s="401"/>
      <c r="BM15" s="401"/>
      <c r="BN15" s="401"/>
      <c r="BO15" s="401"/>
      <c r="BP15" s="401"/>
      <c r="BQ15" s="401"/>
      <c r="BR15" s="401"/>
      <c r="BS15" s="401"/>
      <c r="BT15" s="401"/>
      <c r="BU15" s="401"/>
      <c r="BV15" s="401"/>
      <c r="BW15" s="401"/>
      <c r="BX15" s="402"/>
    </row>
    <row r="16" spans="1:76">
      <c r="A16" s="400"/>
      <c r="B16" s="401"/>
      <c r="C16" s="401"/>
      <c r="D16" s="401"/>
      <c r="E16" s="401"/>
      <c r="F16" s="401"/>
      <c r="G16" s="401"/>
      <c r="H16" s="401"/>
      <c r="I16" s="401"/>
      <c r="J16" s="401"/>
      <c r="K16" s="401"/>
      <c r="L16" s="401"/>
      <c r="M16" s="401"/>
      <c r="N16" s="401"/>
      <c r="O16" s="401"/>
      <c r="P16" s="401"/>
      <c r="Q16" s="401"/>
      <c r="R16" s="401"/>
      <c r="S16" s="402"/>
      <c r="T16" s="400"/>
      <c r="U16" s="401"/>
      <c r="V16" s="401"/>
      <c r="W16" s="401"/>
      <c r="X16" s="401"/>
      <c r="Y16" s="401"/>
      <c r="Z16" s="401"/>
      <c r="AA16" s="401"/>
      <c r="AB16" s="401"/>
      <c r="AC16" s="401"/>
      <c r="AD16" s="401"/>
      <c r="AE16" s="401"/>
      <c r="AF16" s="401"/>
      <c r="AG16" s="401"/>
      <c r="AH16" s="401"/>
      <c r="AI16" s="401"/>
      <c r="AJ16" s="401"/>
      <c r="AK16" s="401"/>
      <c r="AL16" s="402"/>
      <c r="AM16" s="400"/>
      <c r="AN16" s="401"/>
      <c r="AO16" s="401"/>
      <c r="AP16" s="401"/>
      <c r="AQ16" s="401"/>
      <c r="AR16" s="401"/>
      <c r="AS16" s="401"/>
      <c r="AT16" s="401"/>
      <c r="AU16" s="401"/>
      <c r="AV16" s="401"/>
      <c r="AW16" s="401"/>
      <c r="AX16" s="401"/>
      <c r="AY16" s="401"/>
      <c r="AZ16" s="401"/>
      <c r="BA16" s="401"/>
      <c r="BB16" s="401"/>
      <c r="BC16" s="401"/>
      <c r="BD16" s="401"/>
      <c r="BE16" s="402"/>
      <c r="BF16" s="400"/>
      <c r="BG16" s="401"/>
      <c r="BH16" s="401"/>
      <c r="BI16" s="401"/>
      <c r="BJ16" s="401"/>
      <c r="BK16" s="401"/>
      <c r="BL16" s="401"/>
      <c r="BM16" s="401"/>
      <c r="BN16" s="401"/>
      <c r="BO16" s="401"/>
      <c r="BP16" s="401"/>
      <c r="BQ16" s="401"/>
      <c r="BR16" s="401"/>
      <c r="BS16" s="401"/>
      <c r="BT16" s="401"/>
      <c r="BU16" s="401"/>
      <c r="BV16" s="401"/>
      <c r="BW16" s="401"/>
      <c r="BX16" s="402"/>
    </row>
    <row r="17" spans="1:76">
      <c r="A17" s="400"/>
      <c r="B17" s="401"/>
      <c r="C17" s="401"/>
      <c r="D17" s="401"/>
      <c r="E17" s="401"/>
      <c r="F17" s="401"/>
      <c r="G17" s="401"/>
      <c r="H17" s="401"/>
      <c r="I17" s="401"/>
      <c r="J17" s="401"/>
      <c r="K17" s="401"/>
      <c r="L17" s="401"/>
      <c r="M17" s="401"/>
      <c r="N17" s="401"/>
      <c r="O17" s="401"/>
      <c r="P17" s="401"/>
      <c r="Q17" s="401"/>
      <c r="R17" s="401"/>
      <c r="S17" s="402"/>
      <c r="T17" s="400"/>
      <c r="U17" s="401"/>
      <c r="V17" s="401"/>
      <c r="W17" s="401"/>
      <c r="X17" s="401"/>
      <c r="Y17" s="401"/>
      <c r="Z17" s="401"/>
      <c r="AA17" s="401"/>
      <c r="AB17" s="401"/>
      <c r="AC17" s="401"/>
      <c r="AD17" s="401"/>
      <c r="AE17" s="401"/>
      <c r="AF17" s="401"/>
      <c r="AG17" s="401"/>
      <c r="AH17" s="401"/>
      <c r="AI17" s="401"/>
      <c r="AJ17" s="401"/>
      <c r="AK17" s="401"/>
      <c r="AL17" s="402"/>
      <c r="AM17" s="400"/>
      <c r="AN17" s="401"/>
      <c r="AO17" s="401"/>
      <c r="AP17" s="401"/>
      <c r="AQ17" s="401"/>
      <c r="AR17" s="401"/>
      <c r="AS17" s="401"/>
      <c r="AT17" s="401"/>
      <c r="AU17" s="401"/>
      <c r="AV17" s="401"/>
      <c r="AW17" s="401"/>
      <c r="AX17" s="401"/>
      <c r="AY17" s="401"/>
      <c r="AZ17" s="401"/>
      <c r="BA17" s="401"/>
      <c r="BB17" s="401"/>
      <c r="BC17" s="401"/>
      <c r="BD17" s="401"/>
      <c r="BE17" s="402"/>
      <c r="BF17" s="400"/>
      <c r="BG17" s="401"/>
      <c r="BH17" s="401"/>
      <c r="BI17" s="401"/>
      <c r="BJ17" s="401"/>
      <c r="BK17" s="401"/>
      <c r="BL17" s="401"/>
      <c r="BM17" s="401"/>
      <c r="BN17" s="401"/>
      <c r="BO17" s="401"/>
      <c r="BP17" s="401"/>
      <c r="BQ17" s="401"/>
      <c r="BR17" s="401"/>
      <c r="BS17" s="401"/>
      <c r="BT17" s="401"/>
      <c r="BU17" s="401"/>
      <c r="BV17" s="401"/>
      <c r="BW17" s="401"/>
      <c r="BX17" s="402"/>
    </row>
    <row r="18" spans="1:76">
      <c r="A18" s="404"/>
      <c r="B18" s="405"/>
      <c r="C18" s="405"/>
      <c r="D18" s="405"/>
      <c r="E18" s="406"/>
      <c r="F18" s="406"/>
      <c r="G18" s="405"/>
      <c r="H18" s="406"/>
      <c r="I18" s="405"/>
      <c r="J18" s="405"/>
      <c r="K18" s="405"/>
      <c r="L18" s="405"/>
      <c r="M18" s="405"/>
      <c r="N18" s="405"/>
      <c r="O18" s="405"/>
      <c r="P18" s="405"/>
      <c r="Q18" s="405"/>
      <c r="R18" s="405"/>
      <c r="S18" s="407"/>
      <c r="T18" s="404"/>
      <c r="U18" s="405"/>
      <c r="V18" s="405"/>
      <c r="W18" s="405"/>
      <c r="X18" s="406"/>
      <c r="Y18" s="406"/>
      <c r="Z18" s="405"/>
      <c r="AA18" s="406"/>
      <c r="AB18" s="405"/>
      <c r="AC18" s="405"/>
      <c r="AD18" s="405"/>
      <c r="AE18" s="405"/>
      <c r="AF18" s="405"/>
      <c r="AG18" s="405"/>
      <c r="AH18" s="405"/>
      <c r="AI18" s="405"/>
      <c r="AJ18" s="405"/>
      <c r="AK18" s="405"/>
      <c r="AL18" s="407"/>
      <c r="AM18" s="404"/>
      <c r="AN18" s="405"/>
      <c r="AO18" s="405"/>
      <c r="AP18" s="405"/>
      <c r="AQ18" s="406"/>
      <c r="AR18" s="406"/>
      <c r="AS18" s="405"/>
      <c r="AT18" s="406"/>
      <c r="AU18" s="405"/>
      <c r="AV18" s="405"/>
      <c r="AW18" s="405"/>
      <c r="AX18" s="405"/>
      <c r="AY18" s="405"/>
      <c r="AZ18" s="405"/>
      <c r="BA18" s="405"/>
      <c r="BB18" s="405"/>
      <c r="BC18" s="405"/>
      <c r="BD18" s="405"/>
      <c r="BE18" s="407"/>
      <c r="BF18" s="404"/>
      <c r="BG18" s="405"/>
      <c r="BH18" s="405"/>
      <c r="BI18" s="405"/>
      <c r="BJ18" s="406"/>
      <c r="BK18" s="406"/>
      <c r="BL18" s="405"/>
      <c r="BM18" s="406"/>
      <c r="BN18" s="405"/>
      <c r="BO18" s="405"/>
      <c r="BP18" s="405"/>
      <c r="BQ18" s="405"/>
      <c r="BR18" s="405"/>
      <c r="BS18" s="405"/>
      <c r="BT18" s="405"/>
      <c r="BU18" s="405"/>
      <c r="BV18" s="405"/>
      <c r="BW18" s="405"/>
      <c r="BX18" s="407"/>
    </row>
    <row r="19" spans="1:76">
      <c r="A19" s="386" t="s">
        <v>656</v>
      </c>
      <c r="B19" s="409"/>
      <c r="C19" s="409"/>
      <c r="D19" s="409"/>
      <c r="E19" s="409"/>
      <c r="F19" s="409"/>
      <c r="G19" s="409"/>
      <c r="H19" s="409"/>
      <c r="I19" s="409"/>
      <c r="J19" s="409"/>
      <c r="K19" s="409"/>
      <c r="L19" s="409"/>
      <c r="M19" s="409"/>
      <c r="N19" s="409"/>
      <c r="O19" s="409"/>
      <c r="P19" s="409"/>
      <c r="Q19" s="409"/>
      <c r="R19" s="409"/>
      <c r="S19" s="410"/>
      <c r="T19" s="386" t="s">
        <v>657</v>
      </c>
      <c r="U19" s="409"/>
      <c r="V19" s="409"/>
      <c r="W19" s="409"/>
      <c r="X19" s="409"/>
      <c r="Y19" s="409"/>
      <c r="Z19" s="409"/>
      <c r="AA19" s="409"/>
      <c r="AB19" s="409"/>
      <c r="AC19" s="409"/>
      <c r="AD19" s="409"/>
      <c r="AE19" s="409"/>
      <c r="AF19" s="409"/>
      <c r="AG19" s="409"/>
      <c r="AH19" s="409"/>
      <c r="AI19" s="409"/>
      <c r="AJ19" s="409"/>
      <c r="AK19" s="409"/>
      <c r="AL19" s="410"/>
      <c r="AM19" s="386" t="s">
        <v>658</v>
      </c>
      <c r="AN19" s="409"/>
      <c r="AO19" s="409"/>
      <c r="AP19" s="409"/>
      <c r="AQ19" s="409"/>
      <c r="AR19" s="409"/>
      <c r="AS19" s="409"/>
      <c r="AT19" s="409"/>
      <c r="AU19" s="409"/>
      <c r="AV19" s="409"/>
      <c r="AW19" s="409"/>
      <c r="AX19" s="409"/>
      <c r="AY19" s="409"/>
      <c r="AZ19" s="409"/>
      <c r="BA19" s="409"/>
      <c r="BB19" s="409"/>
      <c r="BC19" s="409"/>
      <c r="BD19" s="409"/>
      <c r="BE19" s="410"/>
      <c r="BF19" s="386" t="s">
        <v>659</v>
      </c>
      <c r="BG19" s="409"/>
      <c r="BH19" s="409"/>
      <c r="BI19" s="409"/>
      <c r="BJ19" s="409"/>
      <c r="BK19" s="409"/>
      <c r="BL19" s="409"/>
      <c r="BM19" s="409"/>
      <c r="BN19" s="409"/>
      <c r="BO19" s="409"/>
      <c r="BP19" s="409"/>
      <c r="BQ19" s="409"/>
      <c r="BR19" s="409"/>
      <c r="BS19" s="409"/>
      <c r="BT19" s="409"/>
      <c r="BU19" s="409"/>
      <c r="BV19" s="409"/>
      <c r="BW19" s="409"/>
      <c r="BX19" s="410"/>
    </row>
    <row r="20" spans="1:76">
      <c r="A20" s="411"/>
      <c r="B20" s="409"/>
      <c r="C20" s="409"/>
      <c r="D20" s="409"/>
      <c r="E20" s="409"/>
      <c r="F20" s="409"/>
      <c r="G20" s="409"/>
      <c r="H20" s="409"/>
      <c r="I20" s="409"/>
      <c r="J20" s="409"/>
      <c r="K20" s="409"/>
      <c r="L20" s="409"/>
      <c r="M20" s="409"/>
      <c r="N20" s="409"/>
      <c r="O20" s="409"/>
      <c r="P20" s="409"/>
      <c r="Q20" s="409"/>
      <c r="R20" s="409"/>
      <c r="S20" s="410"/>
      <c r="T20" s="411"/>
      <c r="U20" s="409"/>
      <c r="V20" s="409"/>
      <c r="W20" s="409"/>
      <c r="X20" s="409"/>
      <c r="Y20" s="409"/>
      <c r="Z20" s="409"/>
      <c r="AA20" s="409"/>
      <c r="AB20" s="409"/>
      <c r="AC20" s="409"/>
      <c r="AD20" s="409"/>
      <c r="AE20" s="409"/>
      <c r="AF20" s="409"/>
      <c r="AG20" s="409"/>
      <c r="AH20" s="409"/>
      <c r="AI20" s="409"/>
      <c r="AJ20" s="409"/>
      <c r="AK20" s="409"/>
      <c r="AL20" s="410"/>
      <c r="AM20" s="411"/>
      <c r="AN20" s="409"/>
      <c r="AO20" s="409"/>
      <c r="AP20" s="409"/>
      <c r="AQ20" s="409"/>
      <c r="AR20" s="409"/>
      <c r="AS20" s="409"/>
      <c r="AT20" s="409"/>
      <c r="AU20" s="409"/>
      <c r="AV20" s="409"/>
      <c r="AW20" s="409"/>
      <c r="AX20" s="409"/>
      <c r="AY20" s="409"/>
      <c r="AZ20" s="409"/>
      <c r="BA20" s="409"/>
      <c r="BB20" s="409"/>
      <c r="BC20" s="409"/>
      <c r="BD20" s="409"/>
      <c r="BE20" s="410"/>
      <c r="BF20" s="411"/>
      <c r="BG20" s="409"/>
      <c r="BH20" s="409"/>
      <c r="BI20" s="409"/>
      <c r="BJ20" s="409"/>
      <c r="BK20" s="409"/>
      <c r="BL20" s="409"/>
      <c r="BM20" s="409"/>
      <c r="BN20" s="409"/>
      <c r="BO20" s="409"/>
      <c r="BP20" s="409"/>
      <c r="BQ20" s="409"/>
      <c r="BR20" s="409"/>
      <c r="BS20" s="409"/>
      <c r="BT20" s="409"/>
      <c r="BU20" s="409"/>
      <c r="BV20" s="409"/>
      <c r="BW20" s="409"/>
      <c r="BX20" s="410"/>
    </row>
    <row r="21" spans="1:76">
      <c r="A21" s="176"/>
      <c r="B21" s="177"/>
      <c r="C21" s="177"/>
      <c r="D21" s="177"/>
      <c r="E21" s="177"/>
      <c r="F21" s="177"/>
      <c r="G21" s="177"/>
      <c r="H21" s="177"/>
      <c r="I21" s="177"/>
      <c r="J21" s="177"/>
      <c r="K21" s="177"/>
      <c r="L21" s="177"/>
      <c r="M21" s="177"/>
      <c r="N21" s="177"/>
      <c r="O21" s="177"/>
      <c r="P21" s="177"/>
      <c r="Q21" s="177"/>
      <c r="R21" s="177"/>
      <c r="S21" s="178"/>
      <c r="T21" s="176"/>
      <c r="U21" s="177"/>
      <c r="V21" s="177"/>
      <c r="W21" s="177"/>
      <c r="X21" s="177"/>
      <c r="Y21" s="177"/>
      <c r="Z21" s="177"/>
      <c r="AA21" s="177"/>
      <c r="AB21" s="177"/>
      <c r="AC21" s="177"/>
      <c r="AD21" s="177"/>
      <c r="AE21" s="177"/>
      <c r="AF21" s="177"/>
      <c r="AG21" s="177"/>
      <c r="AH21" s="177"/>
      <c r="AI21" s="177"/>
      <c r="AJ21" s="177"/>
      <c r="AK21" s="177"/>
      <c r="AL21" s="178"/>
      <c r="AM21" s="176"/>
      <c r="AN21" s="177"/>
      <c r="AO21" s="177"/>
      <c r="AP21" s="177"/>
      <c r="AQ21" s="177"/>
      <c r="AR21" s="177"/>
      <c r="AS21" s="177"/>
      <c r="AT21" s="177"/>
      <c r="AU21" s="177"/>
      <c r="AV21" s="177"/>
      <c r="AW21" s="177"/>
      <c r="AX21" s="177"/>
      <c r="AY21" s="177"/>
      <c r="AZ21" s="177"/>
      <c r="BA21" s="177"/>
      <c r="BB21" s="177"/>
      <c r="BC21" s="177"/>
      <c r="BD21" s="177"/>
      <c r="BE21" s="178"/>
      <c r="BF21" s="176"/>
      <c r="BG21" s="177"/>
      <c r="BH21" s="177"/>
      <c r="BI21" s="177"/>
      <c r="BJ21" s="177"/>
      <c r="BK21" s="177"/>
      <c r="BL21" s="177"/>
      <c r="BM21" s="177"/>
      <c r="BN21" s="177"/>
      <c r="BO21" s="177"/>
      <c r="BP21" s="177"/>
      <c r="BQ21" s="177"/>
      <c r="BR21" s="177"/>
      <c r="BS21" s="177"/>
      <c r="BT21" s="177"/>
      <c r="BU21" s="177"/>
      <c r="BV21" s="177"/>
      <c r="BW21" s="177"/>
      <c r="BX21" s="178"/>
    </row>
    <row r="22" spans="1:76">
      <c r="A22" s="100"/>
      <c r="B22" s="72"/>
      <c r="C22" s="72"/>
      <c r="D22" s="72"/>
      <c r="E22" s="72"/>
      <c r="F22" s="72"/>
      <c r="G22" s="72"/>
      <c r="H22" s="72"/>
      <c r="I22" s="72"/>
      <c r="J22" s="72"/>
      <c r="K22" s="72"/>
      <c r="L22" s="72"/>
      <c r="M22" s="72"/>
      <c r="N22" s="72"/>
      <c r="O22" s="72"/>
      <c r="P22" s="72"/>
      <c r="Q22" s="72"/>
      <c r="R22" s="72"/>
      <c r="S22" s="101"/>
      <c r="T22" s="100"/>
      <c r="U22" s="72"/>
      <c r="V22" s="72"/>
      <c r="W22" s="72"/>
      <c r="X22" s="72"/>
      <c r="Y22" s="72"/>
      <c r="Z22" s="72"/>
      <c r="AA22" s="72"/>
      <c r="AB22" s="72"/>
      <c r="AC22" s="72"/>
      <c r="AD22" s="72"/>
      <c r="AE22" s="72"/>
      <c r="AF22" s="72"/>
      <c r="AG22" s="72"/>
      <c r="AH22" s="72"/>
      <c r="AI22" s="72"/>
      <c r="AJ22" s="72"/>
      <c r="AK22" s="72"/>
      <c r="AL22" s="101"/>
      <c r="AM22" s="100"/>
      <c r="AN22" s="72"/>
      <c r="AO22" s="72"/>
      <c r="AP22" s="72"/>
      <c r="AQ22" s="72"/>
      <c r="AR22" s="72"/>
      <c r="AS22" s="72"/>
      <c r="AT22" s="72"/>
      <c r="AU22" s="72"/>
      <c r="AV22" s="72"/>
      <c r="AW22" s="72"/>
      <c r="AX22" s="72"/>
      <c r="AY22" s="72"/>
      <c r="AZ22" s="72"/>
      <c r="BA22" s="72"/>
      <c r="BB22" s="72"/>
      <c r="BC22" s="72"/>
      <c r="BD22" s="72"/>
      <c r="BE22" s="101"/>
      <c r="BF22" s="100"/>
      <c r="BG22" s="72"/>
      <c r="BH22" s="72"/>
      <c r="BI22" s="72"/>
      <c r="BJ22" s="72"/>
      <c r="BK22" s="72"/>
      <c r="BL22" s="72"/>
      <c r="BM22" s="72"/>
      <c r="BN22" s="72"/>
      <c r="BO22" s="72"/>
      <c r="BP22" s="72"/>
      <c r="BQ22" s="72"/>
      <c r="BR22" s="72"/>
      <c r="BS22" s="72"/>
      <c r="BT22" s="72"/>
      <c r="BU22" s="72"/>
      <c r="BV22" s="72"/>
      <c r="BW22" s="72"/>
      <c r="BX22" s="101"/>
    </row>
    <row r="23" spans="1:76">
      <c r="A23" s="100"/>
      <c r="B23" s="326" t="s">
        <v>372</v>
      </c>
      <c r="C23" s="72"/>
      <c r="D23" s="72"/>
      <c r="E23" s="72"/>
      <c r="F23" s="72"/>
      <c r="G23" s="72"/>
      <c r="H23" s="72"/>
      <c r="I23" s="72"/>
      <c r="J23" s="72"/>
      <c r="K23" s="72"/>
      <c r="L23" s="72"/>
      <c r="M23" s="72"/>
      <c r="N23" s="72"/>
      <c r="O23" s="72"/>
      <c r="P23" s="72"/>
      <c r="Q23" s="72"/>
      <c r="R23" s="72"/>
      <c r="S23" s="101"/>
      <c r="T23" s="100"/>
      <c r="U23" s="326" t="s">
        <v>372</v>
      </c>
      <c r="V23" s="72"/>
      <c r="W23" s="72"/>
      <c r="X23" s="72"/>
      <c r="Y23" s="72"/>
      <c r="Z23" s="72"/>
      <c r="AA23" s="72"/>
      <c r="AB23" s="72"/>
      <c r="AC23" s="72"/>
      <c r="AD23" s="72"/>
      <c r="AE23" s="72"/>
      <c r="AF23" s="72"/>
      <c r="AG23" s="72"/>
      <c r="AH23" s="72"/>
      <c r="AI23" s="72"/>
      <c r="AJ23" s="72"/>
      <c r="AK23" s="72"/>
      <c r="AL23" s="101"/>
      <c r="AM23" s="100"/>
      <c r="AN23" s="326" t="s">
        <v>372</v>
      </c>
      <c r="AO23" s="72"/>
      <c r="AP23" s="72"/>
      <c r="AQ23" s="72"/>
      <c r="AR23" s="72"/>
      <c r="AS23" s="72"/>
      <c r="AT23" s="72"/>
      <c r="AU23" s="72"/>
      <c r="AV23" s="72"/>
      <c r="AW23" s="72"/>
      <c r="AX23" s="72"/>
      <c r="AY23" s="72"/>
      <c r="AZ23" s="72"/>
      <c r="BA23" s="72"/>
      <c r="BB23" s="72"/>
      <c r="BC23" s="72"/>
      <c r="BD23" s="72"/>
      <c r="BE23" s="101"/>
      <c r="BF23" s="100"/>
      <c r="BG23" s="326" t="s">
        <v>372</v>
      </c>
      <c r="BH23" s="72"/>
      <c r="BI23" s="72"/>
      <c r="BJ23" s="72"/>
      <c r="BK23" s="72"/>
      <c r="BL23" s="72"/>
      <c r="BM23" s="72"/>
      <c r="BN23" s="72"/>
      <c r="BO23" s="72"/>
      <c r="BP23" s="72"/>
      <c r="BQ23" s="72"/>
      <c r="BR23" s="72"/>
      <c r="BS23" s="72"/>
      <c r="BT23" s="72"/>
      <c r="BU23" s="72"/>
      <c r="BV23" s="72"/>
      <c r="BW23" s="72"/>
      <c r="BX23" s="101"/>
    </row>
    <row r="24" spans="1:76">
      <c r="A24" s="100"/>
      <c r="B24" s="73"/>
      <c r="C24" s="72"/>
      <c r="D24" s="72"/>
      <c r="E24" s="72"/>
      <c r="F24" s="72"/>
      <c r="G24" s="72"/>
      <c r="H24" s="72"/>
      <c r="I24" s="72"/>
      <c r="J24" s="72"/>
      <c r="K24" s="72"/>
      <c r="L24" s="72"/>
      <c r="M24" s="72"/>
      <c r="N24" s="72"/>
      <c r="O24" s="72"/>
      <c r="P24" s="72"/>
      <c r="Q24" s="72"/>
      <c r="R24" s="72"/>
      <c r="S24" s="101"/>
      <c r="T24" s="100"/>
      <c r="U24" s="73"/>
      <c r="V24" s="72"/>
      <c r="W24" s="72"/>
      <c r="X24" s="72"/>
      <c r="Y24" s="72"/>
      <c r="Z24" s="72"/>
      <c r="AA24" s="72"/>
      <c r="AB24" s="72"/>
      <c r="AC24" s="72"/>
      <c r="AD24" s="72"/>
      <c r="AE24" s="72"/>
      <c r="AF24" s="72"/>
      <c r="AG24" s="72"/>
      <c r="AH24" s="72"/>
      <c r="AI24" s="72"/>
      <c r="AJ24" s="72"/>
      <c r="AK24" s="72"/>
      <c r="AL24" s="101"/>
      <c r="AM24" s="100"/>
      <c r="AN24" s="73"/>
      <c r="AO24" s="72"/>
      <c r="AP24" s="72"/>
      <c r="AQ24" s="72"/>
      <c r="AR24" s="72"/>
      <c r="AS24" s="72"/>
      <c r="AT24" s="72"/>
      <c r="AU24" s="72"/>
      <c r="AV24" s="72"/>
      <c r="AW24" s="72"/>
      <c r="AX24" s="72"/>
      <c r="AY24" s="72"/>
      <c r="AZ24" s="72"/>
      <c r="BA24" s="72"/>
      <c r="BB24" s="72"/>
      <c r="BC24" s="72"/>
      <c r="BD24" s="72"/>
      <c r="BE24" s="101"/>
      <c r="BF24" s="100"/>
      <c r="BG24" s="73"/>
      <c r="BH24" s="72"/>
      <c r="BI24" s="72"/>
      <c r="BJ24" s="72"/>
      <c r="BK24" s="72"/>
      <c r="BL24" s="72"/>
      <c r="BM24" s="72"/>
      <c r="BN24" s="72"/>
      <c r="BO24" s="72"/>
      <c r="BP24" s="72"/>
      <c r="BQ24" s="72"/>
      <c r="BR24" s="72"/>
      <c r="BS24" s="72"/>
      <c r="BT24" s="72"/>
      <c r="BU24" s="72"/>
      <c r="BV24" s="72"/>
      <c r="BW24" s="72"/>
      <c r="BX24" s="101"/>
    </row>
    <row r="25" spans="1:76">
      <c r="A25" s="100"/>
      <c r="B25" s="326" t="s">
        <v>373</v>
      </c>
      <c r="C25" s="72"/>
      <c r="D25" s="72"/>
      <c r="E25" s="72"/>
      <c r="F25" s="72"/>
      <c r="G25" s="72"/>
      <c r="H25" s="72"/>
      <c r="I25" s="72"/>
      <c r="J25" s="72"/>
      <c r="K25" s="72"/>
      <c r="L25" s="72"/>
      <c r="M25" s="72"/>
      <c r="N25" s="72"/>
      <c r="O25" s="72"/>
      <c r="P25" s="72"/>
      <c r="Q25" s="72"/>
      <c r="R25" s="72"/>
      <c r="S25" s="101"/>
      <c r="T25" s="100"/>
      <c r="U25" s="326" t="s">
        <v>373</v>
      </c>
      <c r="V25" s="72"/>
      <c r="W25" s="72"/>
      <c r="X25" s="72"/>
      <c r="Y25" s="72"/>
      <c r="Z25" s="72"/>
      <c r="AA25" s="72"/>
      <c r="AB25" s="72"/>
      <c r="AC25" s="72"/>
      <c r="AD25" s="72"/>
      <c r="AE25" s="72"/>
      <c r="AF25" s="72"/>
      <c r="AG25" s="72"/>
      <c r="AH25" s="72"/>
      <c r="AI25" s="72"/>
      <c r="AJ25" s="72"/>
      <c r="AK25" s="72"/>
      <c r="AL25" s="101"/>
      <c r="AM25" s="100"/>
      <c r="AN25" s="326" t="s">
        <v>373</v>
      </c>
      <c r="AO25" s="72"/>
      <c r="AP25" s="72"/>
      <c r="AQ25" s="72"/>
      <c r="AR25" s="72"/>
      <c r="AS25" s="72"/>
      <c r="AT25" s="72"/>
      <c r="AU25" s="72"/>
      <c r="AV25" s="72"/>
      <c r="AW25" s="72"/>
      <c r="AX25" s="72"/>
      <c r="AY25" s="72"/>
      <c r="AZ25" s="72"/>
      <c r="BA25" s="72"/>
      <c r="BB25" s="72"/>
      <c r="BC25" s="72"/>
      <c r="BD25" s="72"/>
      <c r="BE25" s="101"/>
      <c r="BF25" s="100"/>
      <c r="BG25" s="326" t="s">
        <v>373</v>
      </c>
      <c r="BH25" s="72"/>
      <c r="BI25" s="72"/>
      <c r="BJ25" s="72"/>
      <c r="BK25" s="72"/>
      <c r="BL25" s="72"/>
      <c r="BM25" s="72"/>
      <c r="BN25" s="72"/>
      <c r="BO25" s="72"/>
      <c r="BP25" s="72"/>
      <c r="BQ25" s="72"/>
      <c r="BR25" s="72"/>
      <c r="BS25" s="72"/>
      <c r="BT25" s="72"/>
      <c r="BU25" s="72"/>
      <c r="BV25" s="72"/>
      <c r="BW25" s="72"/>
      <c r="BX25" s="101"/>
    </row>
    <row r="26" spans="1:76">
      <c r="A26" s="400"/>
      <c r="B26" s="73"/>
      <c r="C26" s="401"/>
      <c r="D26" s="401"/>
      <c r="E26" s="401"/>
      <c r="F26" s="401"/>
      <c r="G26" s="401"/>
      <c r="H26" s="401"/>
      <c r="I26" s="401"/>
      <c r="J26" s="401"/>
      <c r="K26" s="401"/>
      <c r="L26" s="401"/>
      <c r="M26" s="401"/>
      <c r="N26" s="401"/>
      <c r="O26" s="401"/>
      <c r="P26" s="401"/>
      <c r="Q26" s="401"/>
      <c r="R26" s="401"/>
      <c r="S26" s="402"/>
      <c r="T26" s="400"/>
      <c r="U26" s="73"/>
      <c r="V26" s="401"/>
      <c r="W26" s="401"/>
      <c r="X26" s="401"/>
      <c r="Y26" s="401"/>
      <c r="Z26" s="401"/>
      <c r="AA26" s="401"/>
      <c r="AB26" s="401"/>
      <c r="AC26" s="401"/>
      <c r="AD26" s="401"/>
      <c r="AE26" s="401"/>
      <c r="AF26" s="401"/>
      <c r="AG26" s="401"/>
      <c r="AH26" s="401"/>
      <c r="AI26" s="401"/>
      <c r="AJ26" s="401"/>
      <c r="AK26" s="401"/>
      <c r="AL26" s="402"/>
      <c r="AM26" s="400"/>
      <c r="AN26" s="73"/>
      <c r="AO26" s="401"/>
      <c r="AP26" s="401"/>
      <c r="AQ26" s="401"/>
      <c r="AR26" s="401"/>
      <c r="AS26" s="401"/>
      <c r="AT26" s="401"/>
      <c r="AU26" s="401"/>
      <c r="AV26" s="401"/>
      <c r="AW26" s="401"/>
      <c r="AX26" s="401"/>
      <c r="AY26" s="401"/>
      <c r="AZ26" s="401"/>
      <c r="BA26" s="401"/>
      <c r="BB26" s="401"/>
      <c r="BC26" s="401"/>
      <c r="BD26" s="401"/>
      <c r="BE26" s="402"/>
      <c r="BF26" s="400"/>
      <c r="BG26" s="73"/>
      <c r="BH26" s="401"/>
      <c r="BI26" s="401"/>
      <c r="BJ26" s="401"/>
      <c r="BK26" s="401"/>
      <c r="BL26" s="401"/>
      <c r="BM26" s="401"/>
      <c r="BN26" s="401"/>
      <c r="BO26" s="401"/>
      <c r="BP26" s="401"/>
      <c r="BQ26" s="401"/>
      <c r="BR26" s="401"/>
      <c r="BS26" s="401"/>
      <c r="BT26" s="401"/>
      <c r="BU26" s="401"/>
      <c r="BV26" s="401"/>
      <c r="BW26" s="401"/>
      <c r="BX26" s="402"/>
    </row>
    <row r="27" spans="1:76">
      <c r="A27" s="400"/>
      <c r="B27" s="326" t="s">
        <v>374</v>
      </c>
      <c r="C27" s="401"/>
      <c r="D27" s="401"/>
      <c r="E27" s="401"/>
      <c r="F27" s="401"/>
      <c r="G27" s="401"/>
      <c r="H27" s="401"/>
      <c r="I27" s="401"/>
      <c r="J27" s="401"/>
      <c r="K27" s="401"/>
      <c r="L27" s="401"/>
      <c r="M27" s="401"/>
      <c r="N27" s="401"/>
      <c r="O27" s="401"/>
      <c r="P27" s="401"/>
      <c r="Q27" s="401"/>
      <c r="R27" s="401"/>
      <c r="S27" s="402"/>
      <c r="T27" s="400"/>
      <c r="U27" s="326" t="s">
        <v>374</v>
      </c>
      <c r="V27" s="401"/>
      <c r="W27" s="401"/>
      <c r="X27" s="401"/>
      <c r="Y27" s="401"/>
      <c r="Z27" s="401"/>
      <c r="AA27" s="401"/>
      <c r="AB27" s="401"/>
      <c r="AC27" s="401"/>
      <c r="AD27" s="401"/>
      <c r="AE27" s="401"/>
      <c r="AF27" s="401"/>
      <c r="AG27" s="401"/>
      <c r="AH27" s="401"/>
      <c r="AI27" s="401"/>
      <c r="AJ27" s="401"/>
      <c r="AK27" s="401"/>
      <c r="AL27" s="402"/>
      <c r="AM27" s="400"/>
      <c r="AN27" s="326" t="s">
        <v>374</v>
      </c>
      <c r="AO27" s="401"/>
      <c r="AP27" s="401"/>
      <c r="AQ27" s="401"/>
      <c r="AR27" s="401"/>
      <c r="AS27" s="401"/>
      <c r="AT27" s="401"/>
      <c r="AU27" s="401"/>
      <c r="AV27" s="401"/>
      <c r="AW27" s="401"/>
      <c r="AX27" s="401"/>
      <c r="AY27" s="401"/>
      <c r="AZ27" s="401"/>
      <c r="BA27" s="401"/>
      <c r="BB27" s="401"/>
      <c r="BC27" s="401"/>
      <c r="BD27" s="401"/>
      <c r="BE27" s="402"/>
      <c r="BF27" s="400"/>
      <c r="BG27" s="326" t="s">
        <v>374</v>
      </c>
      <c r="BH27" s="401"/>
      <c r="BI27" s="401"/>
      <c r="BJ27" s="401"/>
      <c r="BK27" s="401"/>
      <c r="BL27" s="401"/>
      <c r="BM27" s="401"/>
      <c r="BN27" s="401"/>
      <c r="BO27" s="401"/>
      <c r="BP27" s="401"/>
      <c r="BQ27" s="401"/>
      <c r="BR27" s="401"/>
      <c r="BS27" s="401"/>
      <c r="BT27" s="401"/>
      <c r="BU27" s="401"/>
      <c r="BV27" s="401"/>
      <c r="BW27" s="401"/>
      <c r="BX27" s="402"/>
    </row>
    <row r="28" spans="1:76">
      <c r="A28" s="400"/>
      <c r="B28" s="401"/>
      <c r="C28" s="401"/>
      <c r="D28" s="401"/>
      <c r="E28" s="401"/>
      <c r="F28" s="401"/>
      <c r="G28" s="401"/>
      <c r="H28" s="401"/>
      <c r="I28" s="401"/>
      <c r="J28" s="401"/>
      <c r="K28" s="401"/>
      <c r="L28" s="401"/>
      <c r="M28" s="401"/>
      <c r="N28" s="401"/>
      <c r="O28" s="401"/>
      <c r="P28" s="401"/>
      <c r="Q28" s="401"/>
      <c r="R28" s="401"/>
      <c r="S28" s="402"/>
      <c r="T28" s="400"/>
      <c r="U28" s="401"/>
      <c r="V28" s="401"/>
      <c r="W28" s="401"/>
      <c r="X28" s="401"/>
      <c r="Y28" s="401"/>
      <c r="Z28" s="401"/>
      <c r="AA28" s="401"/>
      <c r="AB28" s="401"/>
      <c r="AC28" s="401"/>
      <c r="AD28" s="401"/>
      <c r="AE28" s="401"/>
      <c r="AF28" s="401"/>
      <c r="AG28" s="401"/>
      <c r="AH28" s="401"/>
      <c r="AI28" s="401"/>
      <c r="AJ28" s="401"/>
      <c r="AK28" s="401"/>
      <c r="AL28" s="402"/>
      <c r="AM28" s="400"/>
      <c r="AN28" s="401"/>
      <c r="AO28" s="401"/>
      <c r="AP28" s="401"/>
      <c r="AQ28" s="401"/>
      <c r="AR28" s="401"/>
      <c r="AS28" s="401"/>
      <c r="AT28" s="401"/>
      <c r="AU28" s="401"/>
      <c r="AV28" s="401"/>
      <c r="AW28" s="401"/>
      <c r="AX28" s="401"/>
      <c r="AY28" s="401"/>
      <c r="AZ28" s="401"/>
      <c r="BA28" s="401"/>
      <c r="BB28" s="401"/>
      <c r="BC28" s="401"/>
      <c r="BD28" s="401"/>
      <c r="BE28" s="402"/>
      <c r="BF28" s="400"/>
      <c r="BG28" s="401"/>
      <c r="BH28" s="401"/>
      <c r="BI28" s="401"/>
      <c r="BJ28" s="401"/>
      <c r="BK28" s="401"/>
      <c r="BL28" s="401"/>
      <c r="BM28" s="401"/>
      <c r="BN28" s="401"/>
      <c r="BO28" s="401"/>
      <c r="BP28" s="401"/>
      <c r="BQ28" s="401"/>
      <c r="BR28" s="401"/>
      <c r="BS28" s="401"/>
      <c r="BT28" s="401"/>
      <c r="BU28" s="401"/>
      <c r="BV28" s="401"/>
      <c r="BW28" s="401"/>
      <c r="BX28" s="402"/>
    </row>
    <row r="29" spans="1:76">
      <c r="A29" s="400"/>
      <c r="B29" s="401"/>
      <c r="C29" s="401"/>
      <c r="D29" s="401"/>
      <c r="E29" s="401"/>
      <c r="F29" s="401"/>
      <c r="G29" s="401"/>
      <c r="H29" s="401"/>
      <c r="I29" s="401"/>
      <c r="J29" s="401"/>
      <c r="K29" s="401"/>
      <c r="L29" s="401"/>
      <c r="M29" s="401"/>
      <c r="N29" s="401"/>
      <c r="O29" s="401"/>
      <c r="P29" s="401"/>
      <c r="Q29" s="401"/>
      <c r="R29" s="401"/>
      <c r="S29" s="402"/>
      <c r="T29" s="400"/>
      <c r="U29" s="401"/>
      <c r="V29" s="401"/>
      <c r="W29" s="401"/>
      <c r="X29" s="401"/>
      <c r="Y29" s="401"/>
      <c r="Z29" s="401"/>
      <c r="AA29" s="401"/>
      <c r="AB29" s="401"/>
      <c r="AC29" s="401"/>
      <c r="AD29" s="401"/>
      <c r="AE29" s="401"/>
      <c r="AF29" s="401"/>
      <c r="AG29" s="401"/>
      <c r="AH29" s="401"/>
      <c r="AI29" s="401"/>
      <c r="AJ29" s="401"/>
      <c r="AK29" s="401"/>
      <c r="AL29" s="402"/>
      <c r="AM29" s="400"/>
      <c r="AN29" s="401"/>
      <c r="AO29" s="401"/>
      <c r="AP29" s="401"/>
      <c r="AQ29" s="401"/>
      <c r="AR29" s="401"/>
      <c r="AS29" s="401"/>
      <c r="AT29" s="401"/>
      <c r="AU29" s="401"/>
      <c r="AV29" s="401"/>
      <c r="AW29" s="401"/>
      <c r="AX29" s="401"/>
      <c r="AY29" s="401"/>
      <c r="AZ29" s="401"/>
      <c r="BA29" s="401"/>
      <c r="BB29" s="401"/>
      <c r="BC29" s="401"/>
      <c r="BD29" s="401"/>
      <c r="BE29" s="402"/>
      <c r="BF29" s="400"/>
      <c r="BG29" s="401"/>
      <c r="BH29" s="401"/>
      <c r="BI29" s="401"/>
      <c r="BJ29" s="401"/>
      <c r="BK29" s="401"/>
      <c r="BL29" s="401"/>
      <c r="BM29" s="401"/>
      <c r="BN29" s="401"/>
      <c r="BO29" s="401"/>
      <c r="BP29" s="401"/>
      <c r="BQ29" s="401"/>
      <c r="BR29" s="401"/>
      <c r="BS29" s="401"/>
      <c r="BT29" s="401"/>
      <c r="BU29" s="401"/>
      <c r="BV29" s="401"/>
      <c r="BW29" s="401"/>
      <c r="BX29" s="402"/>
    </row>
    <row r="30" spans="1:76">
      <c r="A30" s="400"/>
      <c r="B30" s="401"/>
      <c r="C30" s="401"/>
      <c r="D30" s="401"/>
      <c r="E30" s="401"/>
      <c r="F30" s="401"/>
      <c r="G30" s="401"/>
      <c r="H30" s="401"/>
      <c r="I30" s="401"/>
      <c r="J30" s="401"/>
      <c r="K30" s="401"/>
      <c r="L30" s="401"/>
      <c r="M30" s="401"/>
      <c r="N30" s="401"/>
      <c r="O30" s="401"/>
      <c r="P30" s="401"/>
      <c r="Q30" s="401"/>
      <c r="R30" s="401"/>
      <c r="S30" s="402"/>
      <c r="T30" s="400"/>
      <c r="U30" s="401"/>
      <c r="V30" s="401"/>
      <c r="W30" s="401"/>
      <c r="X30" s="401"/>
      <c r="Y30" s="401"/>
      <c r="Z30" s="401"/>
      <c r="AA30" s="401"/>
      <c r="AB30" s="401"/>
      <c r="AC30" s="401"/>
      <c r="AD30" s="401"/>
      <c r="AE30" s="401"/>
      <c r="AF30" s="401"/>
      <c r="AG30" s="401"/>
      <c r="AH30" s="401"/>
      <c r="AI30" s="401"/>
      <c r="AJ30" s="401"/>
      <c r="AK30" s="401"/>
      <c r="AL30" s="402"/>
      <c r="AM30" s="400"/>
      <c r="AN30" s="401"/>
      <c r="AO30" s="401"/>
      <c r="AP30" s="401"/>
      <c r="AQ30" s="401"/>
      <c r="AR30" s="401"/>
      <c r="AS30" s="401"/>
      <c r="AT30" s="401"/>
      <c r="AU30" s="401"/>
      <c r="AV30" s="401"/>
      <c r="AW30" s="401"/>
      <c r="AX30" s="401"/>
      <c r="AY30" s="401"/>
      <c r="AZ30" s="401"/>
      <c r="BA30" s="401"/>
      <c r="BB30" s="401"/>
      <c r="BC30" s="401"/>
      <c r="BD30" s="401"/>
      <c r="BE30" s="402"/>
      <c r="BF30" s="400"/>
      <c r="BG30" s="401"/>
      <c r="BH30" s="401"/>
      <c r="BI30" s="401"/>
      <c r="BJ30" s="401"/>
      <c r="BK30" s="401"/>
      <c r="BL30" s="401"/>
      <c r="BM30" s="401"/>
      <c r="BN30" s="401"/>
      <c r="BO30" s="401"/>
      <c r="BP30" s="401"/>
      <c r="BQ30" s="401"/>
      <c r="BR30" s="401"/>
      <c r="BS30" s="401"/>
      <c r="BT30" s="401"/>
      <c r="BU30" s="401"/>
      <c r="BV30" s="401"/>
      <c r="BW30" s="401"/>
      <c r="BX30" s="402"/>
    </row>
    <row r="31" spans="1:76">
      <c r="A31" s="400"/>
      <c r="B31" s="401"/>
      <c r="C31" s="401"/>
      <c r="D31" s="401"/>
      <c r="E31" s="401"/>
      <c r="F31" s="401"/>
      <c r="G31" s="401"/>
      <c r="H31" s="401"/>
      <c r="I31" s="401"/>
      <c r="J31" s="401"/>
      <c r="K31" s="401"/>
      <c r="L31" s="401"/>
      <c r="M31" s="401"/>
      <c r="N31" s="401"/>
      <c r="O31" s="401"/>
      <c r="P31" s="401"/>
      <c r="Q31" s="401"/>
      <c r="R31" s="401"/>
      <c r="S31" s="402"/>
      <c r="T31" s="400"/>
      <c r="U31" s="401"/>
      <c r="V31" s="401"/>
      <c r="W31" s="401"/>
      <c r="X31" s="401"/>
      <c r="Y31" s="401"/>
      <c r="Z31" s="401"/>
      <c r="AA31" s="401"/>
      <c r="AB31" s="401"/>
      <c r="AC31" s="401"/>
      <c r="AD31" s="401"/>
      <c r="AE31" s="401"/>
      <c r="AF31" s="401"/>
      <c r="AG31" s="401"/>
      <c r="AH31" s="401"/>
      <c r="AI31" s="401"/>
      <c r="AJ31" s="401"/>
      <c r="AK31" s="401"/>
      <c r="AL31" s="402"/>
      <c r="AM31" s="400"/>
      <c r="AN31" s="401"/>
      <c r="AO31" s="401"/>
      <c r="AP31" s="401"/>
      <c r="AQ31" s="401"/>
      <c r="AR31" s="401"/>
      <c r="AS31" s="401"/>
      <c r="AT31" s="401"/>
      <c r="AU31" s="401"/>
      <c r="AV31" s="401"/>
      <c r="AW31" s="401"/>
      <c r="AX31" s="401"/>
      <c r="AY31" s="401"/>
      <c r="AZ31" s="401"/>
      <c r="BA31" s="401"/>
      <c r="BB31" s="401"/>
      <c r="BC31" s="401"/>
      <c r="BD31" s="401"/>
      <c r="BE31" s="402"/>
      <c r="BF31" s="400"/>
      <c r="BG31" s="401"/>
      <c r="BH31" s="401"/>
      <c r="BI31" s="401"/>
      <c r="BJ31" s="401"/>
      <c r="BK31" s="401"/>
      <c r="BL31" s="401"/>
      <c r="BM31" s="401"/>
      <c r="BN31" s="401"/>
      <c r="BO31" s="401"/>
      <c r="BP31" s="401"/>
      <c r="BQ31" s="401"/>
      <c r="BR31" s="401"/>
      <c r="BS31" s="401"/>
      <c r="BT31" s="401"/>
      <c r="BU31" s="401"/>
      <c r="BV31" s="401"/>
      <c r="BW31" s="401"/>
      <c r="BX31" s="402"/>
    </row>
    <row r="32" spans="1:76">
      <c r="A32" s="400"/>
      <c r="B32" s="401"/>
      <c r="C32" s="401"/>
      <c r="D32" s="401"/>
      <c r="E32" s="412"/>
      <c r="F32" s="412"/>
      <c r="G32" s="403"/>
      <c r="H32" s="401"/>
      <c r="I32" s="401"/>
      <c r="J32" s="401"/>
      <c r="K32" s="401"/>
      <c r="L32" s="401"/>
      <c r="M32" s="401"/>
      <c r="N32" s="401"/>
      <c r="O32" s="401"/>
      <c r="P32" s="401"/>
      <c r="Q32" s="401"/>
      <c r="R32" s="401"/>
      <c r="S32" s="402"/>
      <c r="T32" s="400"/>
      <c r="U32" s="401"/>
      <c r="V32" s="401"/>
      <c r="W32" s="401"/>
      <c r="X32" s="412"/>
      <c r="Y32" s="412"/>
      <c r="Z32" s="403"/>
      <c r="AA32" s="401"/>
      <c r="AB32" s="401"/>
      <c r="AC32" s="401"/>
      <c r="AD32" s="401"/>
      <c r="AE32" s="401"/>
      <c r="AF32" s="401"/>
      <c r="AG32" s="401"/>
      <c r="AH32" s="401"/>
      <c r="AI32" s="401"/>
      <c r="AJ32" s="401"/>
      <c r="AK32" s="401"/>
      <c r="AL32" s="402"/>
      <c r="AM32" s="400"/>
      <c r="AN32" s="401"/>
      <c r="AO32" s="401"/>
      <c r="AP32" s="401"/>
      <c r="AQ32" s="412"/>
      <c r="AR32" s="412"/>
      <c r="AS32" s="403"/>
      <c r="AT32" s="401"/>
      <c r="AU32" s="401"/>
      <c r="AV32" s="401"/>
      <c r="AW32" s="401"/>
      <c r="AX32" s="401"/>
      <c r="AY32" s="401"/>
      <c r="AZ32" s="401"/>
      <c r="BA32" s="401"/>
      <c r="BB32" s="401"/>
      <c r="BC32" s="401"/>
      <c r="BD32" s="401"/>
      <c r="BE32" s="402"/>
      <c r="BF32" s="400"/>
      <c r="BG32" s="401"/>
      <c r="BH32" s="401"/>
      <c r="BI32" s="401"/>
      <c r="BJ32" s="412"/>
      <c r="BK32" s="412"/>
      <c r="BL32" s="403"/>
      <c r="BM32" s="401"/>
      <c r="BN32" s="401"/>
      <c r="BO32" s="401"/>
      <c r="BP32" s="401"/>
      <c r="BQ32" s="401"/>
      <c r="BR32" s="401"/>
      <c r="BS32" s="401"/>
      <c r="BT32" s="401"/>
      <c r="BU32" s="401"/>
      <c r="BV32" s="401"/>
      <c r="BW32" s="401"/>
      <c r="BX32" s="402"/>
    </row>
    <row r="33" spans="1:76">
      <c r="A33" s="400"/>
      <c r="B33" s="401"/>
      <c r="C33" s="401"/>
      <c r="D33" s="403"/>
      <c r="E33" s="412"/>
      <c r="F33" s="401"/>
      <c r="G33" s="412"/>
      <c r="H33" s="401"/>
      <c r="I33" s="401"/>
      <c r="J33" s="401"/>
      <c r="K33" s="401"/>
      <c r="L33" s="401"/>
      <c r="M33" s="401"/>
      <c r="N33" s="401"/>
      <c r="O33" s="401"/>
      <c r="P33" s="401"/>
      <c r="Q33" s="401"/>
      <c r="R33" s="401"/>
      <c r="S33" s="402"/>
      <c r="T33" s="400"/>
      <c r="U33" s="401"/>
      <c r="V33" s="401"/>
      <c r="W33" s="403"/>
      <c r="X33" s="412"/>
      <c r="Y33" s="401"/>
      <c r="Z33" s="412"/>
      <c r="AA33" s="401"/>
      <c r="AB33" s="401"/>
      <c r="AC33" s="401"/>
      <c r="AD33" s="401"/>
      <c r="AE33" s="401"/>
      <c r="AF33" s="401"/>
      <c r="AG33" s="401"/>
      <c r="AH33" s="401"/>
      <c r="AI33" s="401"/>
      <c r="AJ33" s="401"/>
      <c r="AK33" s="401"/>
      <c r="AL33" s="402"/>
      <c r="AM33" s="400"/>
      <c r="AN33" s="401"/>
      <c r="AO33" s="401"/>
      <c r="AP33" s="403"/>
      <c r="AQ33" s="412"/>
      <c r="AR33" s="401"/>
      <c r="AS33" s="412"/>
      <c r="AT33" s="401"/>
      <c r="AU33" s="401"/>
      <c r="AV33" s="401"/>
      <c r="AW33" s="401"/>
      <c r="AX33" s="401"/>
      <c r="AY33" s="401"/>
      <c r="AZ33" s="401"/>
      <c r="BA33" s="401"/>
      <c r="BB33" s="401"/>
      <c r="BC33" s="401"/>
      <c r="BD33" s="401"/>
      <c r="BE33" s="402"/>
      <c r="BF33" s="400"/>
      <c r="BG33" s="401"/>
      <c r="BH33" s="401"/>
      <c r="BI33" s="403"/>
      <c r="BJ33" s="412"/>
      <c r="BK33" s="401"/>
      <c r="BL33" s="412"/>
      <c r="BM33" s="401"/>
      <c r="BN33" s="401"/>
      <c r="BO33" s="401"/>
      <c r="BP33" s="401"/>
      <c r="BQ33" s="401"/>
      <c r="BR33" s="401"/>
      <c r="BS33" s="401"/>
      <c r="BT33" s="401"/>
      <c r="BU33" s="401"/>
      <c r="BV33" s="401"/>
      <c r="BW33" s="401"/>
      <c r="BX33" s="402"/>
    </row>
    <row r="34" spans="1:76">
      <c r="A34" s="400"/>
      <c r="B34" s="401"/>
      <c r="C34" s="401"/>
      <c r="D34" s="401"/>
      <c r="E34" s="401"/>
      <c r="F34" s="401"/>
      <c r="G34" s="403"/>
      <c r="H34" s="401"/>
      <c r="I34" s="401"/>
      <c r="J34" s="401"/>
      <c r="K34" s="401"/>
      <c r="L34" s="401"/>
      <c r="M34" s="401"/>
      <c r="N34" s="401"/>
      <c r="O34" s="401"/>
      <c r="P34" s="401"/>
      <c r="Q34" s="401"/>
      <c r="R34" s="401"/>
      <c r="S34" s="402"/>
      <c r="T34" s="400"/>
      <c r="U34" s="401"/>
      <c r="V34" s="401"/>
      <c r="W34" s="401"/>
      <c r="X34" s="401"/>
      <c r="Y34" s="401"/>
      <c r="Z34" s="403"/>
      <c r="AA34" s="401"/>
      <c r="AB34" s="401"/>
      <c r="AC34" s="401"/>
      <c r="AD34" s="401"/>
      <c r="AE34" s="401"/>
      <c r="AF34" s="401"/>
      <c r="AG34" s="401"/>
      <c r="AH34" s="401"/>
      <c r="AI34" s="401"/>
      <c r="AJ34" s="401"/>
      <c r="AK34" s="401"/>
      <c r="AL34" s="402"/>
      <c r="AM34" s="400"/>
      <c r="AN34" s="401"/>
      <c r="AO34" s="401"/>
      <c r="AP34" s="401"/>
      <c r="AQ34" s="401"/>
      <c r="AR34" s="401"/>
      <c r="AS34" s="403"/>
      <c r="AT34" s="401"/>
      <c r="AU34" s="401"/>
      <c r="AV34" s="401"/>
      <c r="AW34" s="401"/>
      <c r="AX34" s="401"/>
      <c r="AY34" s="401"/>
      <c r="AZ34" s="401"/>
      <c r="BA34" s="401"/>
      <c r="BB34" s="401"/>
      <c r="BC34" s="401"/>
      <c r="BD34" s="401"/>
      <c r="BE34" s="402"/>
      <c r="BF34" s="400"/>
      <c r="BG34" s="401"/>
      <c r="BH34" s="401"/>
      <c r="BI34" s="401"/>
      <c r="BJ34" s="401"/>
      <c r="BK34" s="401"/>
      <c r="BL34" s="403"/>
      <c r="BM34" s="401"/>
      <c r="BN34" s="401"/>
      <c r="BO34" s="401"/>
      <c r="BP34" s="401"/>
      <c r="BQ34" s="401"/>
      <c r="BR34" s="401"/>
      <c r="BS34" s="401"/>
      <c r="BT34" s="401"/>
      <c r="BU34" s="401"/>
      <c r="BV34" s="401"/>
      <c r="BW34" s="401"/>
      <c r="BX34" s="402"/>
    </row>
    <row r="35" spans="1:76">
      <c r="A35" s="413"/>
      <c r="B35" s="401"/>
      <c r="C35" s="401"/>
      <c r="D35" s="401"/>
      <c r="E35" s="401"/>
      <c r="F35" s="401"/>
      <c r="G35" s="401"/>
      <c r="H35" s="401"/>
      <c r="I35" s="401"/>
      <c r="J35" s="401"/>
      <c r="K35" s="401"/>
      <c r="L35" s="401"/>
      <c r="M35" s="401"/>
      <c r="N35" s="401"/>
      <c r="O35" s="401"/>
      <c r="P35" s="401"/>
      <c r="Q35" s="401"/>
      <c r="R35" s="401"/>
      <c r="S35" s="402"/>
      <c r="T35" s="413"/>
      <c r="U35" s="401"/>
      <c r="V35" s="401"/>
      <c r="W35" s="401"/>
      <c r="X35" s="401"/>
      <c r="Y35" s="401"/>
      <c r="Z35" s="401"/>
      <c r="AA35" s="401"/>
      <c r="AB35" s="401"/>
      <c r="AC35" s="401"/>
      <c r="AD35" s="401"/>
      <c r="AE35" s="401"/>
      <c r="AF35" s="401"/>
      <c r="AG35" s="401"/>
      <c r="AH35" s="401"/>
      <c r="AI35" s="401"/>
      <c r="AJ35" s="401"/>
      <c r="AK35" s="401"/>
      <c r="AL35" s="402"/>
      <c r="AM35" s="413"/>
      <c r="AN35" s="401"/>
      <c r="AO35" s="401"/>
      <c r="AP35" s="401"/>
      <c r="AQ35" s="401"/>
      <c r="AR35" s="401"/>
      <c r="AS35" s="401"/>
      <c r="AT35" s="401"/>
      <c r="AU35" s="401"/>
      <c r="AV35" s="401"/>
      <c r="AW35" s="401"/>
      <c r="AX35" s="401"/>
      <c r="AY35" s="401"/>
      <c r="AZ35" s="401"/>
      <c r="BA35" s="401"/>
      <c r="BB35" s="401"/>
      <c r="BC35" s="401"/>
      <c r="BD35" s="401"/>
      <c r="BE35" s="402"/>
      <c r="BF35" s="413"/>
      <c r="BG35" s="401"/>
      <c r="BH35" s="401"/>
      <c r="BI35" s="401"/>
      <c r="BJ35" s="401"/>
      <c r="BK35" s="401"/>
      <c r="BL35" s="401"/>
      <c r="BM35" s="401"/>
      <c r="BN35" s="401"/>
      <c r="BO35" s="401"/>
      <c r="BP35" s="401"/>
      <c r="BQ35" s="401"/>
      <c r="BR35" s="401"/>
      <c r="BS35" s="401"/>
      <c r="BT35" s="401"/>
      <c r="BU35" s="401"/>
      <c r="BV35" s="401"/>
      <c r="BW35" s="401"/>
      <c r="BX35" s="402"/>
    </row>
    <row r="36" spans="1:76">
      <c r="A36" s="413"/>
      <c r="B36" s="401"/>
      <c r="C36" s="401"/>
      <c r="D36" s="401"/>
      <c r="E36" s="401"/>
      <c r="F36" s="401"/>
      <c r="G36" s="401"/>
      <c r="H36" s="401"/>
      <c r="I36" s="401"/>
      <c r="J36" s="401"/>
      <c r="K36" s="401"/>
      <c r="L36" s="401"/>
      <c r="M36" s="401"/>
      <c r="N36" s="401"/>
      <c r="O36" s="401"/>
      <c r="P36" s="401"/>
      <c r="Q36" s="401"/>
      <c r="R36" s="401"/>
      <c r="S36" s="402"/>
      <c r="T36" s="413"/>
      <c r="U36" s="401"/>
      <c r="V36" s="401"/>
      <c r="W36" s="401"/>
      <c r="X36" s="401"/>
      <c r="Y36" s="401"/>
      <c r="Z36" s="401"/>
      <c r="AA36" s="401"/>
      <c r="AB36" s="401"/>
      <c r="AC36" s="401"/>
      <c r="AD36" s="401"/>
      <c r="AE36" s="401"/>
      <c r="AF36" s="401"/>
      <c r="AG36" s="401"/>
      <c r="AH36" s="401"/>
      <c r="AI36" s="401"/>
      <c r="AJ36" s="401"/>
      <c r="AK36" s="401"/>
      <c r="AL36" s="402"/>
      <c r="AM36" s="413"/>
      <c r="AN36" s="401"/>
      <c r="AO36" s="401"/>
      <c r="AP36" s="401"/>
      <c r="AQ36" s="401"/>
      <c r="AR36" s="401"/>
      <c r="AS36" s="401"/>
      <c r="AT36" s="401"/>
      <c r="AU36" s="401"/>
      <c r="AV36" s="401"/>
      <c r="AW36" s="401"/>
      <c r="AX36" s="401"/>
      <c r="AY36" s="401"/>
      <c r="AZ36" s="401"/>
      <c r="BA36" s="401"/>
      <c r="BB36" s="401"/>
      <c r="BC36" s="401"/>
      <c r="BD36" s="401"/>
      <c r="BE36" s="402"/>
      <c r="BF36" s="413"/>
      <c r="BG36" s="401"/>
      <c r="BH36" s="401"/>
      <c r="BI36" s="401"/>
      <c r="BJ36" s="401"/>
      <c r="BK36" s="401"/>
      <c r="BL36" s="401"/>
      <c r="BM36" s="401"/>
      <c r="BN36" s="401"/>
      <c r="BO36" s="401"/>
      <c r="BP36" s="401"/>
      <c r="BQ36" s="401"/>
      <c r="BR36" s="401"/>
      <c r="BS36" s="401"/>
      <c r="BT36" s="401"/>
      <c r="BU36" s="401"/>
      <c r="BV36" s="401"/>
      <c r="BW36" s="401"/>
      <c r="BX36" s="402"/>
    </row>
    <row r="37" spans="1:76">
      <c r="A37" s="413"/>
      <c r="B37" s="401"/>
      <c r="C37" s="401"/>
      <c r="D37" s="401"/>
      <c r="E37" s="401"/>
      <c r="F37" s="401"/>
      <c r="G37" s="401"/>
      <c r="H37" s="401"/>
      <c r="I37" s="401"/>
      <c r="J37" s="401"/>
      <c r="K37" s="401"/>
      <c r="L37" s="401"/>
      <c r="M37" s="401"/>
      <c r="N37" s="401"/>
      <c r="O37" s="401"/>
      <c r="P37" s="401"/>
      <c r="Q37" s="401"/>
      <c r="R37" s="401"/>
      <c r="S37" s="402"/>
      <c r="T37" s="413"/>
      <c r="U37" s="401"/>
      <c r="V37" s="401"/>
      <c r="W37" s="401"/>
      <c r="X37" s="401"/>
      <c r="Y37" s="401"/>
      <c r="Z37" s="401"/>
      <c r="AA37" s="401"/>
      <c r="AB37" s="401"/>
      <c r="AC37" s="401"/>
      <c r="AD37" s="401"/>
      <c r="AE37" s="401"/>
      <c r="AF37" s="401"/>
      <c r="AG37" s="401"/>
      <c r="AH37" s="401"/>
      <c r="AI37" s="401"/>
      <c r="AJ37" s="401"/>
      <c r="AK37" s="401"/>
      <c r="AL37" s="402"/>
      <c r="AM37" s="413"/>
      <c r="AN37" s="401"/>
      <c r="AO37" s="401"/>
      <c r="AP37" s="401"/>
      <c r="AQ37" s="401"/>
      <c r="AR37" s="401"/>
      <c r="AS37" s="401"/>
      <c r="AT37" s="401"/>
      <c r="AU37" s="401"/>
      <c r="AV37" s="401"/>
      <c r="AW37" s="401"/>
      <c r="AX37" s="401"/>
      <c r="AY37" s="401"/>
      <c r="AZ37" s="401"/>
      <c r="BA37" s="401"/>
      <c r="BB37" s="401"/>
      <c r="BC37" s="401"/>
      <c r="BD37" s="401"/>
      <c r="BE37" s="402"/>
      <c r="BF37" s="413"/>
      <c r="BG37" s="401"/>
      <c r="BH37" s="401"/>
      <c r="BI37" s="401"/>
      <c r="BJ37" s="401"/>
      <c r="BK37" s="401"/>
      <c r="BL37" s="401"/>
      <c r="BM37" s="401"/>
      <c r="BN37" s="401"/>
      <c r="BO37" s="401"/>
      <c r="BP37" s="401"/>
      <c r="BQ37" s="401"/>
      <c r="BR37" s="401"/>
      <c r="BS37" s="401"/>
      <c r="BT37" s="401"/>
      <c r="BU37" s="401"/>
      <c r="BV37" s="401"/>
      <c r="BW37" s="401"/>
      <c r="BX37" s="402"/>
    </row>
    <row r="38" spans="1:76">
      <c r="A38" s="413"/>
      <c r="B38" s="401"/>
      <c r="C38" s="401"/>
      <c r="D38" s="401"/>
      <c r="E38" s="401"/>
      <c r="F38" s="401"/>
      <c r="G38" s="401"/>
      <c r="H38" s="401"/>
      <c r="I38" s="401"/>
      <c r="J38" s="401"/>
      <c r="K38" s="401"/>
      <c r="L38" s="401"/>
      <c r="M38" s="401"/>
      <c r="N38" s="401"/>
      <c r="O38" s="401"/>
      <c r="P38" s="401"/>
      <c r="Q38" s="401"/>
      <c r="R38" s="401"/>
      <c r="S38" s="402"/>
      <c r="T38" s="413"/>
      <c r="U38" s="401"/>
      <c r="V38" s="401"/>
      <c r="W38" s="401"/>
      <c r="X38" s="401"/>
      <c r="Y38" s="401"/>
      <c r="Z38" s="401"/>
      <c r="AA38" s="401"/>
      <c r="AB38" s="401"/>
      <c r="AC38" s="401"/>
      <c r="AD38" s="401"/>
      <c r="AE38" s="401"/>
      <c r="AF38" s="401"/>
      <c r="AG38" s="401"/>
      <c r="AH38" s="401"/>
      <c r="AI38" s="401"/>
      <c r="AJ38" s="401"/>
      <c r="AK38" s="401"/>
      <c r="AL38" s="402"/>
      <c r="AM38" s="413"/>
      <c r="AN38" s="401"/>
      <c r="AO38" s="401"/>
      <c r="AP38" s="401"/>
      <c r="AQ38" s="401"/>
      <c r="AR38" s="401"/>
      <c r="AS38" s="401"/>
      <c r="AT38" s="401"/>
      <c r="AU38" s="401"/>
      <c r="AV38" s="401"/>
      <c r="AW38" s="401"/>
      <c r="AX38" s="401"/>
      <c r="AY38" s="401"/>
      <c r="AZ38" s="401"/>
      <c r="BA38" s="401"/>
      <c r="BB38" s="401"/>
      <c r="BC38" s="401"/>
      <c r="BD38" s="401"/>
      <c r="BE38" s="402"/>
      <c r="BF38" s="413"/>
      <c r="BG38" s="401"/>
      <c r="BH38" s="401"/>
      <c r="BI38" s="401"/>
      <c r="BJ38" s="401"/>
      <c r="BK38" s="401"/>
      <c r="BL38" s="401"/>
      <c r="BM38" s="401"/>
      <c r="BN38" s="401"/>
      <c r="BO38" s="401"/>
      <c r="BP38" s="401"/>
      <c r="BQ38" s="401"/>
      <c r="BR38" s="401"/>
      <c r="BS38" s="401"/>
      <c r="BT38" s="401"/>
      <c r="BU38" s="401"/>
      <c r="BV38" s="401"/>
      <c r="BW38" s="401"/>
      <c r="BX38" s="402"/>
    </row>
    <row r="39" spans="1:76">
      <c r="A39" s="413"/>
      <c r="B39" s="401"/>
      <c r="C39" s="401"/>
      <c r="D39" s="401"/>
      <c r="E39" s="401"/>
      <c r="F39" s="401"/>
      <c r="G39" s="401"/>
      <c r="H39" s="401"/>
      <c r="I39" s="401"/>
      <c r="J39" s="401"/>
      <c r="K39" s="401"/>
      <c r="L39" s="401"/>
      <c r="M39" s="401"/>
      <c r="N39" s="401"/>
      <c r="O39" s="401"/>
      <c r="P39" s="401"/>
      <c r="Q39" s="401"/>
      <c r="R39" s="401"/>
      <c r="S39" s="402"/>
      <c r="T39" s="413"/>
      <c r="U39" s="401"/>
      <c r="V39" s="401"/>
      <c r="W39" s="401"/>
      <c r="X39" s="401"/>
      <c r="Y39" s="401"/>
      <c r="Z39" s="401"/>
      <c r="AA39" s="401"/>
      <c r="AB39" s="401"/>
      <c r="AC39" s="401"/>
      <c r="AD39" s="401"/>
      <c r="AE39" s="401"/>
      <c r="AF39" s="401"/>
      <c r="AG39" s="401"/>
      <c r="AH39" s="401"/>
      <c r="AI39" s="401"/>
      <c r="AJ39" s="401"/>
      <c r="AK39" s="401"/>
      <c r="AL39" s="402"/>
      <c r="AM39" s="413"/>
      <c r="AN39" s="401"/>
      <c r="AO39" s="401"/>
      <c r="AP39" s="401"/>
      <c r="AQ39" s="401"/>
      <c r="AR39" s="401"/>
      <c r="AS39" s="401"/>
      <c r="AT39" s="401"/>
      <c r="AU39" s="401"/>
      <c r="AV39" s="401"/>
      <c r="AW39" s="401"/>
      <c r="AX39" s="401"/>
      <c r="AY39" s="401"/>
      <c r="AZ39" s="401"/>
      <c r="BA39" s="401"/>
      <c r="BB39" s="401"/>
      <c r="BC39" s="401"/>
      <c r="BD39" s="401"/>
      <c r="BE39" s="402"/>
      <c r="BF39" s="413"/>
      <c r="BG39" s="401"/>
      <c r="BH39" s="401"/>
      <c r="BI39" s="401"/>
      <c r="BJ39" s="401"/>
      <c r="BK39" s="401"/>
      <c r="BL39" s="401"/>
      <c r="BM39" s="401"/>
      <c r="BN39" s="401"/>
      <c r="BO39" s="401"/>
      <c r="BP39" s="401"/>
      <c r="BQ39" s="401"/>
      <c r="BR39" s="401"/>
      <c r="BS39" s="401"/>
      <c r="BT39" s="401"/>
      <c r="BU39" s="401"/>
      <c r="BV39" s="401"/>
      <c r="BW39" s="401"/>
      <c r="BX39" s="402"/>
    </row>
    <row r="40" spans="1:76">
      <c r="A40" s="413"/>
      <c r="B40" s="401"/>
      <c r="C40" s="401"/>
      <c r="D40" s="401"/>
      <c r="E40" s="401"/>
      <c r="F40" s="401"/>
      <c r="G40" s="401"/>
      <c r="H40" s="401"/>
      <c r="I40" s="401"/>
      <c r="J40" s="401"/>
      <c r="K40" s="401"/>
      <c r="L40" s="401"/>
      <c r="M40" s="401"/>
      <c r="N40" s="401"/>
      <c r="O40" s="401"/>
      <c r="P40" s="401"/>
      <c r="Q40" s="401"/>
      <c r="R40" s="401"/>
      <c r="S40" s="402"/>
      <c r="T40" s="413"/>
      <c r="U40" s="401"/>
      <c r="V40" s="401"/>
      <c r="W40" s="401"/>
      <c r="X40" s="401"/>
      <c r="Y40" s="401"/>
      <c r="Z40" s="401"/>
      <c r="AA40" s="401"/>
      <c r="AB40" s="401"/>
      <c r="AC40" s="401"/>
      <c r="AD40" s="401"/>
      <c r="AE40" s="401"/>
      <c r="AF40" s="401"/>
      <c r="AG40" s="401"/>
      <c r="AH40" s="401"/>
      <c r="AI40" s="401"/>
      <c r="AJ40" s="401"/>
      <c r="AK40" s="401"/>
      <c r="AL40" s="402"/>
      <c r="AM40" s="413"/>
      <c r="AN40" s="401"/>
      <c r="AO40" s="401"/>
      <c r="AP40" s="401"/>
      <c r="AQ40" s="401"/>
      <c r="AR40" s="401"/>
      <c r="AS40" s="401"/>
      <c r="AT40" s="401"/>
      <c r="AU40" s="401"/>
      <c r="AV40" s="401"/>
      <c r="AW40" s="401"/>
      <c r="AX40" s="401"/>
      <c r="AY40" s="401"/>
      <c r="AZ40" s="401"/>
      <c r="BA40" s="401"/>
      <c r="BB40" s="401"/>
      <c r="BC40" s="401"/>
      <c r="BD40" s="401"/>
      <c r="BE40" s="402"/>
      <c r="BF40" s="413"/>
      <c r="BG40" s="401"/>
      <c r="BH40" s="401"/>
      <c r="BI40" s="401"/>
      <c r="BJ40" s="401"/>
      <c r="BK40" s="401"/>
      <c r="BL40" s="401"/>
      <c r="BM40" s="401"/>
      <c r="BN40" s="401"/>
      <c r="BO40" s="401"/>
      <c r="BP40" s="401"/>
      <c r="BQ40" s="401"/>
      <c r="BR40" s="401"/>
      <c r="BS40" s="401"/>
      <c r="BT40" s="401"/>
      <c r="BU40" s="401"/>
      <c r="BV40" s="401"/>
      <c r="BW40" s="401"/>
      <c r="BX40" s="402"/>
    </row>
    <row r="41" spans="1:76">
      <c r="A41" s="413"/>
      <c r="B41" s="401"/>
      <c r="C41" s="401"/>
      <c r="D41" s="401"/>
      <c r="E41" s="401"/>
      <c r="F41" s="401"/>
      <c r="G41" s="401"/>
      <c r="H41" s="401"/>
      <c r="I41" s="401"/>
      <c r="J41" s="401"/>
      <c r="K41" s="401"/>
      <c r="L41" s="401"/>
      <c r="M41" s="401"/>
      <c r="N41" s="401"/>
      <c r="O41" s="401"/>
      <c r="P41" s="401"/>
      <c r="Q41" s="401"/>
      <c r="R41" s="401"/>
      <c r="S41" s="402"/>
      <c r="T41" s="413"/>
      <c r="U41" s="401"/>
      <c r="V41" s="401"/>
      <c r="W41" s="401"/>
      <c r="X41" s="401"/>
      <c r="Y41" s="401"/>
      <c r="Z41" s="401"/>
      <c r="AA41" s="401"/>
      <c r="AB41" s="401"/>
      <c r="AC41" s="401"/>
      <c r="AD41" s="401"/>
      <c r="AE41" s="401"/>
      <c r="AF41" s="401"/>
      <c r="AG41" s="401"/>
      <c r="AH41" s="401"/>
      <c r="AI41" s="401"/>
      <c r="AJ41" s="401"/>
      <c r="AK41" s="401"/>
      <c r="AL41" s="402"/>
      <c r="AM41" s="413"/>
      <c r="AN41" s="401"/>
      <c r="AO41" s="401"/>
      <c r="AP41" s="401"/>
      <c r="AQ41" s="401"/>
      <c r="AR41" s="401"/>
      <c r="AS41" s="401"/>
      <c r="AT41" s="401"/>
      <c r="AU41" s="401"/>
      <c r="AV41" s="401"/>
      <c r="AW41" s="401"/>
      <c r="AX41" s="401"/>
      <c r="AY41" s="401"/>
      <c r="AZ41" s="401"/>
      <c r="BA41" s="401"/>
      <c r="BB41" s="401"/>
      <c r="BC41" s="401"/>
      <c r="BD41" s="401"/>
      <c r="BE41" s="402"/>
      <c r="BF41" s="413"/>
      <c r="BG41" s="401"/>
      <c r="BH41" s="401"/>
      <c r="BI41" s="401"/>
      <c r="BJ41" s="401"/>
      <c r="BK41" s="401"/>
      <c r="BL41" s="401"/>
      <c r="BM41" s="401"/>
      <c r="BN41" s="401"/>
      <c r="BO41" s="401"/>
      <c r="BP41" s="401"/>
      <c r="BQ41" s="401"/>
      <c r="BR41" s="401"/>
      <c r="BS41" s="401"/>
      <c r="BT41" s="401"/>
      <c r="BU41" s="401"/>
      <c r="BV41" s="401"/>
      <c r="BW41" s="401"/>
      <c r="BX41" s="402"/>
    </row>
    <row r="42" spans="1:76">
      <c r="A42" s="413"/>
      <c r="B42" s="401"/>
      <c r="C42" s="401"/>
      <c r="D42" s="401"/>
      <c r="E42" s="401"/>
      <c r="F42" s="401"/>
      <c r="G42" s="401"/>
      <c r="H42" s="401"/>
      <c r="I42" s="401"/>
      <c r="J42" s="401"/>
      <c r="K42" s="401"/>
      <c r="L42" s="401"/>
      <c r="M42" s="401"/>
      <c r="N42" s="401"/>
      <c r="O42" s="401"/>
      <c r="P42" s="401"/>
      <c r="Q42" s="401"/>
      <c r="R42" s="401"/>
      <c r="S42" s="402"/>
      <c r="T42" s="413"/>
      <c r="U42" s="401"/>
      <c r="V42" s="401"/>
      <c r="W42" s="401"/>
      <c r="X42" s="401"/>
      <c r="Y42" s="401"/>
      <c r="Z42" s="401"/>
      <c r="AA42" s="401"/>
      <c r="AB42" s="401"/>
      <c r="AC42" s="401"/>
      <c r="AD42" s="401"/>
      <c r="AE42" s="401"/>
      <c r="AF42" s="401"/>
      <c r="AG42" s="401"/>
      <c r="AH42" s="401"/>
      <c r="AI42" s="401"/>
      <c r="AJ42" s="401"/>
      <c r="AK42" s="401"/>
      <c r="AL42" s="402"/>
      <c r="AM42" s="413"/>
      <c r="AN42" s="401"/>
      <c r="AO42" s="401"/>
      <c r="AP42" s="401"/>
      <c r="AQ42" s="401"/>
      <c r="AR42" s="401"/>
      <c r="AS42" s="401"/>
      <c r="AT42" s="401"/>
      <c r="AU42" s="401"/>
      <c r="AV42" s="401"/>
      <c r="AW42" s="401"/>
      <c r="AX42" s="401"/>
      <c r="AY42" s="401"/>
      <c r="AZ42" s="401"/>
      <c r="BA42" s="401"/>
      <c r="BB42" s="401"/>
      <c r="BC42" s="401"/>
      <c r="BD42" s="401"/>
      <c r="BE42" s="402"/>
      <c r="BF42" s="413"/>
      <c r="BG42" s="401"/>
      <c r="BH42" s="401"/>
      <c r="BI42" s="401"/>
      <c r="BJ42" s="401"/>
      <c r="BK42" s="401"/>
      <c r="BL42" s="401"/>
      <c r="BM42" s="401"/>
      <c r="BN42" s="401"/>
      <c r="BO42" s="401"/>
      <c r="BP42" s="401"/>
      <c r="BQ42" s="401"/>
      <c r="BR42" s="401"/>
      <c r="BS42" s="401"/>
      <c r="BT42" s="401"/>
      <c r="BU42" s="401"/>
      <c r="BV42" s="401"/>
      <c r="BW42" s="401"/>
      <c r="BX42" s="402"/>
    </row>
    <row r="43" spans="1:76">
      <c r="A43" s="413"/>
      <c r="B43" s="401"/>
      <c r="C43" s="401"/>
      <c r="D43" s="401"/>
      <c r="E43" s="401"/>
      <c r="F43" s="401"/>
      <c r="G43" s="401"/>
      <c r="H43" s="401"/>
      <c r="I43" s="401"/>
      <c r="J43" s="401"/>
      <c r="K43" s="401"/>
      <c r="L43" s="401"/>
      <c r="M43" s="401"/>
      <c r="N43" s="401"/>
      <c r="O43" s="401"/>
      <c r="P43" s="401"/>
      <c r="Q43" s="401"/>
      <c r="R43" s="401"/>
      <c r="S43" s="402"/>
      <c r="T43" s="413"/>
      <c r="U43" s="401"/>
      <c r="V43" s="401"/>
      <c r="W43" s="401"/>
      <c r="X43" s="401"/>
      <c r="Y43" s="401"/>
      <c r="Z43" s="401"/>
      <c r="AA43" s="401"/>
      <c r="AB43" s="401"/>
      <c r="AC43" s="401"/>
      <c r="AD43" s="401"/>
      <c r="AE43" s="401"/>
      <c r="AF43" s="401"/>
      <c r="AG43" s="401"/>
      <c r="AH43" s="401"/>
      <c r="AI43" s="401"/>
      <c r="AJ43" s="401"/>
      <c r="AK43" s="401"/>
      <c r="AL43" s="402"/>
      <c r="AM43" s="413"/>
      <c r="AN43" s="401"/>
      <c r="AO43" s="401"/>
      <c r="AP43" s="401"/>
      <c r="AQ43" s="401"/>
      <c r="AR43" s="401"/>
      <c r="AS43" s="401"/>
      <c r="AT43" s="401"/>
      <c r="AU43" s="401"/>
      <c r="AV43" s="401"/>
      <c r="AW43" s="401"/>
      <c r="AX43" s="401"/>
      <c r="AY43" s="401"/>
      <c r="AZ43" s="401"/>
      <c r="BA43" s="401"/>
      <c r="BB43" s="401"/>
      <c r="BC43" s="401"/>
      <c r="BD43" s="401"/>
      <c r="BE43" s="402"/>
      <c r="BF43" s="413"/>
      <c r="BG43" s="401"/>
      <c r="BH43" s="401"/>
      <c r="BI43" s="401"/>
      <c r="BJ43" s="401"/>
      <c r="BK43" s="401"/>
      <c r="BL43" s="401"/>
      <c r="BM43" s="401"/>
      <c r="BN43" s="401"/>
      <c r="BO43" s="401"/>
      <c r="BP43" s="401"/>
      <c r="BQ43" s="401"/>
      <c r="BR43" s="401"/>
      <c r="BS43" s="401"/>
      <c r="BT43" s="401"/>
      <c r="BU43" s="401"/>
      <c r="BV43" s="401"/>
      <c r="BW43" s="401"/>
      <c r="BX43" s="402"/>
    </row>
    <row r="44" spans="1:76">
      <c r="A44" s="414"/>
      <c r="B44" s="405"/>
      <c r="C44" s="405"/>
      <c r="D44" s="405"/>
      <c r="E44" s="405"/>
      <c r="F44" s="405"/>
      <c r="G44" s="405"/>
      <c r="H44" s="405"/>
      <c r="I44" s="405"/>
      <c r="J44" s="405"/>
      <c r="K44" s="405"/>
      <c r="L44" s="405"/>
      <c r="M44" s="405"/>
      <c r="N44" s="405"/>
      <c r="O44" s="405"/>
      <c r="P44" s="405"/>
      <c r="Q44" s="405"/>
      <c r="R44" s="405"/>
      <c r="S44" s="407"/>
      <c r="T44" s="414"/>
      <c r="U44" s="405"/>
      <c r="V44" s="405"/>
      <c r="W44" s="405"/>
      <c r="X44" s="405"/>
      <c r="Y44" s="405"/>
      <c r="Z44" s="405"/>
      <c r="AA44" s="405"/>
      <c r="AB44" s="405"/>
      <c r="AC44" s="405"/>
      <c r="AD44" s="405"/>
      <c r="AE44" s="405"/>
      <c r="AF44" s="405"/>
      <c r="AG44" s="405"/>
      <c r="AH44" s="405"/>
      <c r="AI44" s="405"/>
      <c r="AJ44" s="405"/>
      <c r="AK44" s="405"/>
      <c r="AL44" s="407"/>
      <c r="AM44" s="414"/>
      <c r="AN44" s="405"/>
      <c r="AO44" s="405"/>
      <c r="AP44" s="405"/>
      <c r="AQ44" s="405"/>
      <c r="AR44" s="405"/>
      <c r="AS44" s="405"/>
      <c r="AT44" s="405"/>
      <c r="AU44" s="405"/>
      <c r="AV44" s="405"/>
      <c r="AW44" s="405"/>
      <c r="AX44" s="405"/>
      <c r="AY44" s="405"/>
      <c r="AZ44" s="405"/>
      <c r="BA44" s="405"/>
      <c r="BB44" s="405"/>
      <c r="BC44" s="405"/>
      <c r="BD44" s="405"/>
      <c r="BE44" s="407"/>
      <c r="BF44" s="414"/>
      <c r="BG44" s="405"/>
      <c r="BH44" s="405"/>
      <c r="BI44" s="405"/>
      <c r="BJ44" s="405"/>
      <c r="BK44" s="405"/>
      <c r="BL44" s="405"/>
      <c r="BM44" s="405"/>
      <c r="BN44" s="405"/>
      <c r="BO44" s="405"/>
      <c r="BP44" s="405"/>
      <c r="BQ44" s="405"/>
      <c r="BR44" s="405"/>
      <c r="BS44" s="405"/>
      <c r="BT44" s="405"/>
      <c r="BU44" s="405"/>
      <c r="BV44" s="405"/>
      <c r="BW44" s="405"/>
      <c r="BX44" s="407"/>
    </row>
    <row r="45" spans="1:76">
      <c r="A45" s="415" t="s">
        <v>646</v>
      </c>
      <c r="B45" s="409"/>
      <c r="C45" s="409"/>
      <c r="D45" s="409"/>
      <c r="E45" s="409"/>
      <c r="F45" s="409"/>
      <c r="G45" s="409"/>
      <c r="H45" s="409"/>
      <c r="I45" s="409"/>
      <c r="J45" s="409"/>
      <c r="K45" s="409"/>
      <c r="L45" s="409"/>
      <c r="M45" s="409"/>
      <c r="N45" s="409"/>
      <c r="O45" s="409"/>
      <c r="P45" s="409"/>
      <c r="Q45" s="409"/>
      <c r="R45" s="409"/>
      <c r="S45" s="410"/>
      <c r="T45" s="415" t="s">
        <v>646</v>
      </c>
      <c r="U45" s="409"/>
      <c r="V45" s="409"/>
      <c r="W45" s="409"/>
      <c r="X45" s="409"/>
      <c r="Y45" s="409"/>
      <c r="Z45" s="409"/>
      <c r="AA45" s="409"/>
      <c r="AB45" s="409"/>
      <c r="AC45" s="409"/>
      <c r="AD45" s="409"/>
      <c r="AE45" s="409"/>
      <c r="AF45" s="409"/>
      <c r="AG45" s="409"/>
      <c r="AH45" s="409"/>
      <c r="AI45" s="409"/>
      <c r="AJ45" s="409"/>
      <c r="AK45" s="409"/>
      <c r="AL45" s="410"/>
      <c r="AM45" s="415" t="s">
        <v>646</v>
      </c>
      <c r="AN45" s="409"/>
      <c r="AO45" s="409"/>
      <c r="AP45" s="409"/>
      <c r="AQ45" s="409"/>
      <c r="AR45" s="409"/>
      <c r="AS45" s="409"/>
      <c r="AT45" s="409"/>
      <c r="AU45" s="409"/>
      <c r="AV45" s="409"/>
      <c r="AW45" s="409"/>
      <c r="AX45" s="409"/>
      <c r="AY45" s="409"/>
      <c r="AZ45" s="409"/>
      <c r="BA45" s="409"/>
      <c r="BB45" s="409"/>
      <c r="BC45" s="409"/>
      <c r="BD45" s="409"/>
      <c r="BE45" s="410"/>
      <c r="BF45" s="415" t="s">
        <v>646</v>
      </c>
      <c r="BG45" s="409"/>
      <c r="BH45" s="409"/>
      <c r="BI45" s="409"/>
      <c r="BJ45" s="409"/>
      <c r="BK45" s="409"/>
      <c r="BL45" s="409"/>
      <c r="BM45" s="409"/>
      <c r="BN45" s="409"/>
      <c r="BO45" s="409"/>
      <c r="BP45" s="409"/>
      <c r="BQ45" s="409"/>
      <c r="BR45" s="409"/>
      <c r="BS45" s="409"/>
      <c r="BT45" s="409"/>
      <c r="BU45" s="409"/>
      <c r="BV45" s="409"/>
      <c r="BW45" s="409"/>
      <c r="BX45" s="410"/>
    </row>
    <row r="46" spans="1:76">
      <c r="A46" s="411"/>
      <c r="B46" s="409"/>
      <c r="C46" s="409"/>
      <c r="D46" s="409"/>
      <c r="E46" s="409"/>
      <c r="F46" s="409"/>
      <c r="G46" s="409"/>
      <c r="H46" s="409"/>
      <c r="I46" s="409"/>
      <c r="J46" s="409"/>
      <c r="K46" s="409"/>
      <c r="L46" s="409"/>
      <c r="M46" s="409"/>
      <c r="N46" s="409"/>
      <c r="O46" s="409"/>
      <c r="P46" s="409"/>
      <c r="Q46" s="409"/>
      <c r="R46" s="409"/>
      <c r="S46" s="410"/>
      <c r="T46" s="411"/>
      <c r="U46" s="409"/>
      <c r="V46" s="409"/>
      <c r="W46" s="409"/>
      <c r="X46" s="409"/>
      <c r="Y46" s="409"/>
      <c r="Z46" s="409"/>
      <c r="AA46" s="409"/>
      <c r="AB46" s="409"/>
      <c r="AC46" s="409"/>
      <c r="AD46" s="409"/>
      <c r="AE46" s="409"/>
      <c r="AF46" s="409"/>
      <c r="AG46" s="409"/>
      <c r="AH46" s="409"/>
      <c r="AI46" s="409"/>
      <c r="AJ46" s="409"/>
      <c r="AK46" s="409"/>
      <c r="AL46" s="410"/>
      <c r="AM46" s="411"/>
      <c r="AN46" s="409"/>
      <c r="AO46" s="409"/>
      <c r="AP46" s="409"/>
      <c r="AQ46" s="409"/>
      <c r="AR46" s="409"/>
      <c r="AS46" s="409"/>
      <c r="AT46" s="409"/>
      <c r="AU46" s="409"/>
      <c r="AV46" s="409"/>
      <c r="AW46" s="409"/>
      <c r="AX46" s="409"/>
      <c r="AY46" s="409"/>
      <c r="AZ46" s="409"/>
      <c r="BA46" s="409"/>
      <c r="BB46" s="409"/>
      <c r="BC46" s="409"/>
      <c r="BD46" s="409"/>
      <c r="BE46" s="410"/>
      <c r="BF46" s="411"/>
      <c r="BG46" s="409"/>
      <c r="BH46" s="409"/>
      <c r="BI46" s="409"/>
      <c r="BJ46" s="409"/>
      <c r="BK46" s="409"/>
      <c r="BL46" s="409"/>
      <c r="BM46" s="409"/>
      <c r="BN46" s="409"/>
      <c r="BO46" s="409"/>
      <c r="BP46" s="409"/>
      <c r="BQ46" s="409"/>
      <c r="BR46" s="409"/>
      <c r="BS46" s="409"/>
      <c r="BT46" s="409"/>
      <c r="BU46" s="409"/>
      <c r="BV46" s="409"/>
      <c r="BW46" s="409"/>
      <c r="BX46" s="410"/>
    </row>
    <row r="47" spans="1:76">
      <c r="A47" s="415" t="s">
        <v>660</v>
      </c>
      <c r="B47" s="416"/>
      <c r="C47" s="416"/>
      <c r="D47" s="416"/>
      <c r="E47" s="416"/>
      <c r="F47" s="416"/>
      <c r="G47" s="416"/>
      <c r="H47" s="416"/>
      <c r="I47" s="416"/>
      <c r="J47" s="416"/>
      <c r="K47" s="416"/>
      <c r="L47" s="416"/>
      <c r="M47" s="416"/>
      <c r="N47" s="416"/>
      <c r="O47" s="416"/>
      <c r="P47" s="416"/>
      <c r="Q47" s="416"/>
      <c r="R47" s="416"/>
      <c r="S47" s="417"/>
      <c r="T47" s="415" t="s">
        <v>660</v>
      </c>
      <c r="U47" s="416"/>
      <c r="V47" s="416"/>
      <c r="W47" s="416"/>
      <c r="X47" s="416"/>
      <c r="Y47" s="416"/>
      <c r="Z47" s="416"/>
      <c r="AA47" s="416"/>
      <c r="AB47" s="416"/>
      <c r="AC47" s="416"/>
      <c r="AD47" s="416"/>
      <c r="AE47" s="416"/>
      <c r="AF47" s="416"/>
      <c r="AG47" s="416"/>
      <c r="AH47" s="416"/>
      <c r="AI47" s="416"/>
      <c r="AJ47" s="416"/>
      <c r="AK47" s="416"/>
      <c r="AL47" s="417"/>
      <c r="AM47" s="415" t="s">
        <v>660</v>
      </c>
      <c r="AN47" s="416"/>
      <c r="AO47" s="416"/>
      <c r="AP47" s="416"/>
      <c r="AQ47" s="416"/>
      <c r="AR47" s="416"/>
      <c r="AS47" s="416"/>
      <c r="AT47" s="416"/>
      <c r="AU47" s="416"/>
      <c r="AV47" s="416"/>
      <c r="AW47" s="416"/>
      <c r="AX47" s="416"/>
      <c r="AY47" s="416"/>
      <c r="AZ47" s="416"/>
      <c r="BA47" s="416"/>
      <c r="BB47" s="416"/>
      <c r="BC47" s="416"/>
      <c r="BD47" s="416"/>
      <c r="BE47" s="417"/>
      <c r="BF47" s="415" t="s">
        <v>660</v>
      </c>
      <c r="BG47" s="416"/>
      <c r="BH47" s="416"/>
      <c r="BI47" s="416"/>
      <c r="BJ47" s="416"/>
      <c r="BK47" s="416"/>
      <c r="BL47" s="416"/>
      <c r="BM47" s="416"/>
      <c r="BN47" s="416"/>
      <c r="BO47" s="416"/>
      <c r="BP47" s="416"/>
      <c r="BQ47" s="416"/>
      <c r="BR47" s="416"/>
      <c r="BS47" s="416"/>
      <c r="BT47" s="416"/>
      <c r="BU47" s="416"/>
      <c r="BV47" s="416"/>
      <c r="BW47" s="416"/>
      <c r="BX47" s="417"/>
    </row>
    <row r="48" spans="1:76" ht="12.75" customHeight="1">
      <c r="A48" s="850" t="s">
        <v>389</v>
      </c>
      <c r="B48" s="850"/>
      <c r="C48" s="850"/>
      <c r="D48" s="851">
        <v>0</v>
      </c>
      <c r="E48" s="851"/>
      <c r="F48" s="415"/>
      <c r="H48" s="418"/>
      <c r="I48" s="416"/>
      <c r="J48" s="416"/>
      <c r="K48" s="416"/>
      <c r="L48" s="416"/>
      <c r="M48" s="416"/>
      <c r="N48" s="416"/>
      <c r="O48" s="416"/>
      <c r="P48" s="416"/>
      <c r="Q48" s="416"/>
      <c r="R48" s="416"/>
      <c r="S48" s="417"/>
      <c r="T48" s="850" t="s">
        <v>389</v>
      </c>
      <c r="U48" s="850"/>
      <c r="V48" s="850"/>
      <c r="W48" s="851">
        <v>0</v>
      </c>
      <c r="X48" s="851"/>
      <c r="Y48" s="415"/>
      <c r="AA48" s="418"/>
      <c r="AB48" s="416"/>
      <c r="AC48" s="416"/>
      <c r="AD48" s="416"/>
      <c r="AE48" s="416"/>
      <c r="AF48" s="416"/>
      <c r="AG48" s="416"/>
      <c r="AH48" s="416"/>
      <c r="AI48" s="416"/>
      <c r="AJ48" s="416"/>
      <c r="AK48" s="416"/>
      <c r="AL48" s="417"/>
      <c r="AM48" s="850" t="s">
        <v>389</v>
      </c>
      <c r="AN48" s="850"/>
      <c r="AO48" s="850"/>
      <c r="AP48" s="851">
        <v>0</v>
      </c>
      <c r="AQ48" s="851"/>
      <c r="AR48" s="415"/>
      <c r="AT48" s="418"/>
      <c r="AU48" s="416"/>
      <c r="AV48" s="416"/>
      <c r="AW48" s="416"/>
      <c r="AX48" s="416"/>
      <c r="AY48" s="416"/>
      <c r="AZ48" s="416"/>
      <c r="BA48" s="416"/>
      <c r="BB48" s="416"/>
      <c r="BC48" s="416"/>
      <c r="BD48" s="416"/>
      <c r="BE48" s="417"/>
      <c r="BF48" s="850" t="s">
        <v>389</v>
      </c>
      <c r="BG48" s="850"/>
      <c r="BH48" s="850"/>
      <c r="BI48" s="851">
        <v>0</v>
      </c>
      <c r="BJ48" s="851"/>
      <c r="BK48" s="415"/>
      <c r="BM48" s="418"/>
      <c r="BN48" s="416"/>
      <c r="BO48" s="416"/>
      <c r="BP48" s="416"/>
      <c r="BQ48" s="416"/>
      <c r="BR48" s="416"/>
      <c r="BS48" s="416"/>
      <c r="BT48" s="416"/>
      <c r="BU48" s="416"/>
      <c r="BV48" s="416"/>
      <c r="BW48" s="416"/>
      <c r="BX48" s="417"/>
    </row>
    <row r="49" spans="1:76">
      <c r="A49" s="419"/>
      <c r="B49" s="416"/>
      <c r="C49" s="416"/>
      <c r="D49" s="416"/>
      <c r="E49" s="416"/>
      <c r="F49" s="416"/>
      <c r="G49" s="416"/>
      <c r="H49" s="416"/>
      <c r="I49" s="416"/>
      <c r="J49" s="416"/>
      <c r="K49" s="416"/>
      <c r="L49" s="416"/>
      <c r="M49" s="416"/>
      <c r="N49" s="416"/>
      <c r="O49" s="416"/>
      <c r="P49" s="416"/>
      <c r="Q49" s="416"/>
      <c r="R49" s="416"/>
      <c r="S49" s="417"/>
      <c r="T49" s="419"/>
      <c r="U49" s="416"/>
      <c r="V49" s="416"/>
      <c r="W49" s="416"/>
      <c r="X49" s="416"/>
      <c r="Y49" s="416"/>
      <c r="Z49" s="416"/>
      <c r="AA49" s="416"/>
      <c r="AB49" s="416"/>
      <c r="AC49" s="416"/>
      <c r="AD49" s="416"/>
      <c r="AE49" s="416"/>
      <c r="AF49" s="416"/>
      <c r="AG49" s="416"/>
      <c r="AH49" s="416"/>
      <c r="AI49" s="416"/>
      <c r="AJ49" s="416"/>
      <c r="AK49" s="416"/>
      <c r="AL49" s="417"/>
      <c r="AM49" s="419"/>
      <c r="AN49" s="416"/>
      <c r="AO49" s="416"/>
      <c r="AP49" s="416"/>
      <c r="AQ49" s="416"/>
      <c r="AR49" s="416"/>
      <c r="AS49" s="416"/>
      <c r="AT49" s="416"/>
      <c r="AU49" s="416"/>
      <c r="AV49" s="416"/>
      <c r="AW49" s="416"/>
      <c r="AX49" s="416"/>
      <c r="AY49" s="416"/>
      <c r="AZ49" s="416"/>
      <c r="BA49" s="416"/>
      <c r="BB49" s="416"/>
      <c r="BC49" s="416"/>
      <c r="BD49" s="416"/>
      <c r="BE49" s="417"/>
      <c r="BF49" s="419"/>
      <c r="BG49" s="416"/>
      <c r="BH49" s="416"/>
      <c r="BI49" s="416"/>
      <c r="BJ49" s="416"/>
      <c r="BK49" s="416"/>
      <c r="BL49" s="416"/>
      <c r="BM49" s="416"/>
      <c r="BN49" s="416"/>
      <c r="BO49" s="416"/>
      <c r="BP49" s="416"/>
      <c r="BQ49" s="416"/>
      <c r="BR49" s="416"/>
      <c r="BS49" s="416"/>
      <c r="BT49" s="416"/>
      <c r="BU49" s="416"/>
      <c r="BV49" s="416"/>
      <c r="BW49" s="416"/>
      <c r="BX49" s="417"/>
    </row>
    <row r="50" spans="1:76">
      <c r="A50" s="420" t="s">
        <v>457</v>
      </c>
      <c r="B50" s="416"/>
      <c r="C50" s="416"/>
      <c r="D50" s="416"/>
      <c r="E50" s="416"/>
      <c r="F50" s="416"/>
      <c r="G50" s="416"/>
      <c r="H50" s="416"/>
      <c r="I50" s="416"/>
      <c r="J50" s="416"/>
      <c r="K50" s="416"/>
      <c r="L50" s="416"/>
      <c r="M50" s="416"/>
      <c r="N50" s="416"/>
      <c r="O50" s="416"/>
      <c r="P50" s="416"/>
      <c r="Q50" s="416"/>
      <c r="R50" s="416"/>
      <c r="S50" s="417"/>
      <c r="T50" s="420" t="s">
        <v>457</v>
      </c>
      <c r="U50" s="416"/>
      <c r="V50" s="416"/>
      <c r="W50" s="416"/>
      <c r="X50" s="416"/>
      <c r="Y50" s="416"/>
      <c r="Z50" s="416"/>
      <c r="AA50" s="416"/>
      <c r="AB50" s="416"/>
      <c r="AC50" s="416"/>
      <c r="AD50" s="416"/>
      <c r="AE50" s="416"/>
      <c r="AF50" s="416"/>
      <c r="AG50" s="416"/>
      <c r="AH50" s="416"/>
      <c r="AI50" s="416"/>
      <c r="AJ50" s="416"/>
      <c r="AK50" s="416"/>
      <c r="AL50" s="417"/>
      <c r="AM50" s="420" t="s">
        <v>457</v>
      </c>
      <c r="AN50" s="416"/>
      <c r="AO50" s="416"/>
      <c r="AP50" s="416"/>
      <c r="AQ50" s="416"/>
      <c r="AR50" s="416"/>
      <c r="AS50" s="416"/>
      <c r="AT50" s="416"/>
      <c r="AU50" s="416"/>
      <c r="AV50" s="416"/>
      <c r="AW50" s="416"/>
      <c r="AX50" s="416"/>
      <c r="AY50" s="416"/>
      <c r="AZ50" s="416"/>
      <c r="BA50" s="416"/>
      <c r="BB50" s="416"/>
      <c r="BC50" s="416"/>
      <c r="BD50" s="416"/>
      <c r="BE50" s="417"/>
      <c r="BF50" s="420" t="s">
        <v>457</v>
      </c>
      <c r="BG50" s="416"/>
      <c r="BH50" s="416"/>
      <c r="BI50" s="416"/>
      <c r="BJ50" s="416"/>
      <c r="BK50" s="416"/>
      <c r="BL50" s="416"/>
      <c r="BM50" s="416"/>
      <c r="BN50" s="416"/>
      <c r="BO50" s="416"/>
      <c r="BP50" s="416"/>
      <c r="BQ50" s="416"/>
      <c r="BR50" s="416"/>
      <c r="BS50" s="416"/>
      <c r="BT50" s="416"/>
      <c r="BU50" s="416"/>
      <c r="BV50" s="416"/>
      <c r="BW50" s="416"/>
      <c r="BX50" s="417"/>
    </row>
    <row r="51" spans="1:76" ht="15.75" customHeight="1">
      <c r="B51" s="852" t="s">
        <v>458</v>
      </c>
      <c r="C51" s="852"/>
      <c r="D51" s="853">
        <v>0</v>
      </c>
      <c r="E51" s="853"/>
      <c r="F51" s="418"/>
      <c r="G51" s="418"/>
      <c r="H51" s="418"/>
      <c r="I51" s="418"/>
      <c r="J51" s="418"/>
      <c r="K51" s="418"/>
      <c r="L51" s="418"/>
      <c r="M51" s="418"/>
      <c r="N51" s="418"/>
      <c r="O51" s="416"/>
      <c r="P51" s="416"/>
      <c r="Q51" s="416"/>
      <c r="R51" s="416"/>
      <c r="S51" s="417"/>
      <c r="U51" s="852" t="s">
        <v>458</v>
      </c>
      <c r="V51" s="852"/>
      <c r="W51" s="853">
        <v>0</v>
      </c>
      <c r="X51" s="853"/>
      <c r="Y51" s="418"/>
      <c r="Z51" s="418"/>
      <c r="AA51" s="418"/>
      <c r="AB51" s="418"/>
      <c r="AC51" s="418"/>
      <c r="AD51" s="418"/>
      <c r="AE51" s="418"/>
      <c r="AF51" s="418"/>
      <c r="AG51" s="418"/>
      <c r="AH51" s="416"/>
      <c r="AI51" s="416"/>
      <c r="AJ51" s="416"/>
      <c r="AK51" s="416"/>
      <c r="AL51" s="417"/>
      <c r="AN51" s="852" t="s">
        <v>458</v>
      </c>
      <c r="AO51" s="852"/>
      <c r="AP51" s="853">
        <v>0</v>
      </c>
      <c r="AQ51" s="853"/>
      <c r="AR51" s="418"/>
      <c r="AS51" s="418"/>
      <c r="AT51" s="418"/>
      <c r="AU51" s="418"/>
      <c r="AV51" s="418"/>
      <c r="AW51" s="418"/>
      <c r="AX51" s="418"/>
      <c r="AY51" s="418"/>
      <c r="AZ51" s="418"/>
      <c r="BA51" s="416"/>
      <c r="BB51" s="416"/>
      <c r="BC51" s="416"/>
      <c r="BD51" s="416"/>
      <c r="BE51" s="417"/>
      <c r="BG51" s="852" t="s">
        <v>458</v>
      </c>
      <c r="BH51" s="852"/>
      <c r="BI51" s="853">
        <v>0</v>
      </c>
      <c r="BJ51" s="853"/>
      <c r="BK51" s="418"/>
      <c r="BL51" s="418"/>
      <c r="BM51" s="418"/>
      <c r="BN51" s="418"/>
      <c r="BO51" s="418"/>
      <c r="BP51" s="418"/>
      <c r="BQ51" s="418"/>
      <c r="BR51" s="418"/>
      <c r="BS51" s="418"/>
      <c r="BT51" s="416"/>
      <c r="BU51" s="416"/>
      <c r="BV51" s="416"/>
      <c r="BW51" s="416"/>
      <c r="BX51" s="417"/>
    </row>
    <row r="52" spans="1:76" ht="15.75" customHeight="1">
      <c r="A52" s="421"/>
      <c r="B52" s="422"/>
      <c r="C52" s="423"/>
      <c r="D52" s="424"/>
      <c r="E52" s="418"/>
      <c r="F52" s="418"/>
      <c r="G52" s="418"/>
      <c r="H52" s="418"/>
      <c r="I52" s="418"/>
      <c r="J52" s="418"/>
      <c r="K52" s="418"/>
      <c r="L52" s="418"/>
      <c r="M52" s="418"/>
      <c r="N52" s="418"/>
      <c r="O52" s="416"/>
      <c r="P52" s="416"/>
      <c r="Q52" s="416"/>
      <c r="R52" s="416"/>
      <c r="S52" s="417"/>
      <c r="T52" s="421"/>
      <c r="U52" s="422"/>
      <c r="V52" s="423"/>
      <c r="W52" s="424"/>
      <c r="X52" s="418"/>
      <c r="Y52" s="418"/>
      <c r="Z52" s="418"/>
      <c r="AA52" s="418"/>
      <c r="AB52" s="418"/>
      <c r="AC52" s="418"/>
      <c r="AD52" s="418"/>
      <c r="AE52" s="418"/>
      <c r="AF52" s="418"/>
      <c r="AG52" s="418"/>
      <c r="AH52" s="416"/>
      <c r="AI52" s="416"/>
      <c r="AJ52" s="416"/>
      <c r="AK52" s="416"/>
      <c r="AL52" s="417"/>
      <c r="AM52" s="421"/>
      <c r="AN52" s="422"/>
      <c r="AO52" s="423"/>
      <c r="AP52" s="424"/>
      <c r="AQ52" s="418"/>
      <c r="AR52" s="418"/>
      <c r="AS52" s="418"/>
      <c r="AT52" s="418"/>
      <c r="AU52" s="418"/>
      <c r="AV52" s="418"/>
      <c r="AW52" s="418"/>
      <c r="AX52" s="418"/>
      <c r="AY52" s="418"/>
      <c r="AZ52" s="418"/>
      <c r="BA52" s="416"/>
      <c r="BB52" s="416"/>
      <c r="BC52" s="416"/>
      <c r="BD52" s="416"/>
      <c r="BE52" s="417"/>
      <c r="BF52" s="421"/>
      <c r="BG52" s="422"/>
      <c r="BH52" s="423"/>
      <c r="BI52" s="424"/>
      <c r="BJ52" s="418"/>
      <c r="BK52" s="418"/>
      <c r="BL52" s="418"/>
      <c r="BM52" s="418"/>
      <c r="BN52" s="418"/>
      <c r="BO52" s="418"/>
      <c r="BP52" s="418"/>
      <c r="BQ52" s="418"/>
      <c r="BR52" s="418"/>
      <c r="BS52" s="418"/>
      <c r="BT52" s="416"/>
      <c r="BU52" s="416"/>
      <c r="BV52" s="416"/>
      <c r="BW52" s="416"/>
      <c r="BX52" s="417"/>
    </row>
    <row r="53" spans="1:76" ht="15.75" customHeight="1">
      <c r="A53" s="854" t="s">
        <v>459</v>
      </c>
      <c r="B53" s="854"/>
      <c r="C53" s="854"/>
      <c r="D53" s="855">
        <f>IF(D51&gt;0,D48/(PI()*25*D51),0)</f>
        <v>0</v>
      </c>
      <c r="E53" s="855"/>
      <c r="F53" s="418"/>
      <c r="G53" s="418"/>
      <c r="H53" s="418"/>
      <c r="I53" s="418"/>
      <c r="J53" s="418"/>
      <c r="K53" s="418"/>
      <c r="L53" s="418"/>
      <c r="M53" s="418"/>
      <c r="N53" s="418"/>
      <c r="O53" s="418"/>
      <c r="P53" s="416"/>
      <c r="Q53" s="416"/>
      <c r="R53" s="416"/>
      <c r="S53" s="417"/>
      <c r="T53" s="854" t="s">
        <v>459</v>
      </c>
      <c r="U53" s="854"/>
      <c r="V53" s="854"/>
      <c r="W53" s="855">
        <f>IF(W51&gt;0,W48/(PI()*25*W51),0)</f>
        <v>0</v>
      </c>
      <c r="X53" s="855"/>
      <c r="Y53" s="418"/>
      <c r="Z53" s="418"/>
      <c r="AA53" s="418"/>
      <c r="AB53" s="418"/>
      <c r="AC53" s="418"/>
      <c r="AD53" s="418"/>
      <c r="AE53" s="418"/>
      <c r="AF53" s="418"/>
      <c r="AG53" s="418"/>
      <c r="AH53" s="418"/>
      <c r="AI53" s="416"/>
      <c r="AJ53" s="416"/>
      <c r="AK53" s="416"/>
      <c r="AL53" s="417"/>
      <c r="AM53" s="854" t="s">
        <v>459</v>
      </c>
      <c r="AN53" s="854"/>
      <c r="AO53" s="854"/>
      <c r="AP53" s="855">
        <f>IF(AP51&gt;0,AP48/(PI()*25*AP51),0)</f>
        <v>0</v>
      </c>
      <c r="AQ53" s="855"/>
      <c r="AR53" s="418"/>
      <c r="AS53" s="418"/>
      <c r="AT53" s="418"/>
      <c r="AU53" s="418"/>
      <c r="AV53" s="418"/>
      <c r="AW53" s="418"/>
      <c r="AX53" s="418"/>
      <c r="AY53" s="418"/>
      <c r="AZ53" s="418"/>
      <c r="BA53" s="418"/>
      <c r="BB53" s="416"/>
      <c r="BC53" s="416"/>
      <c r="BD53" s="416"/>
      <c r="BE53" s="417"/>
      <c r="BF53" s="854" t="s">
        <v>459</v>
      </c>
      <c r="BG53" s="854"/>
      <c r="BH53" s="854"/>
      <c r="BI53" s="855">
        <f>IF(BI51&gt;0,BI48/(PI()*25*BI51),0)</f>
        <v>0</v>
      </c>
      <c r="BJ53" s="855"/>
      <c r="BK53" s="418"/>
      <c r="BL53" s="418"/>
      <c r="BM53" s="418"/>
      <c r="BN53" s="418"/>
      <c r="BO53" s="418"/>
      <c r="BP53" s="418"/>
      <c r="BQ53" s="418"/>
      <c r="BR53" s="418"/>
      <c r="BS53" s="418"/>
      <c r="BT53" s="418"/>
      <c r="BU53" s="416"/>
      <c r="BV53" s="416"/>
      <c r="BW53" s="416"/>
      <c r="BX53" s="417"/>
    </row>
    <row r="54" spans="1:76">
      <c r="A54" s="425"/>
      <c r="B54" s="426"/>
      <c r="C54" s="426"/>
      <c r="D54" s="426"/>
      <c r="E54" s="426"/>
      <c r="F54" s="426"/>
      <c r="G54" s="426"/>
      <c r="H54" s="426"/>
      <c r="I54" s="426"/>
      <c r="J54" s="426"/>
      <c r="K54" s="426"/>
      <c r="L54" s="426"/>
      <c r="M54" s="426"/>
      <c r="N54" s="426"/>
      <c r="O54" s="426"/>
      <c r="P54" s="426"/>
      <c r="Q54" s="426"/>
      <c r="R54" s="426"/>
      <c r="S54" s="427"/>
      <c r="T54" s="425"/>
      <c r="U54" s="426"/>
      <c r="V54" s="426"/>
      <c r="W54" s="426"/>
      <c r="X54" s="426"/>
      <c r="Y54" s="426"/>
      <c r="Z54" s="426"/>
      <c r="AA54" s="426"/>
      <c r="AB54" s="426"/>
      <c r="AC54" s="426"/>
      <c r="AD54" s="426"/>
      <c r="AE54" s="426"/>
      <c r="AF54" s="426"/>
      <c r="AG54" s="426"/>
      <c r="AH54" s="426"/>
      <c r="AI54" s="426"/>
      <c r="AJ54" s="426"/>
      <c r="AK54" s="426"/>
      <c r="AL54" s="427"/>
      <c r="AM54" s="425"/>
      <c r="AN54" s="426"/>
      <c r="AO54" s="426"/>
      <c r="AP54" s="426"/>
      <c r="AQ54" s="426"/>
      <c r="AR54" s="426"/>
      <c r="AS54" s="426"/>
      <c r="AT54" s="426"/>
      <c r="AU54" s="426"/>
      <c r="AV54" s="426"/>
      <c r="AW54" s="426"/>
      <c r="AX54" s="426"/>
      <c r="AY54" s="426"/>
      <c r="AZ54" s="426"/>
      <c r="BA54" s="426"/>
      <c r="BB54" s="426"/>
      <c r="BC54" s="426"/>
      <c r="BD54" s="426"/>
      <c r="BE54" s="427"/>
      <c r="BF54" s="425"/>
      <c r="BG54" s="426"/>
      <c r="BH54" s="426"/>
      <c r="BI54" s="426"/>
      <c r="BJ54" s="426"/>
      <c r="BK54" s="426"/>
      <c r="BL54" s="426"/>
      <c r="BM54" s="426"/>
      <c r="BN54" s="426"/>
      <c r="BO54" s="426"/>
      <c r="BP54" s="426"/>
      <c r="BQ54" s="426"/>
      <c r="BR54" s="426"/>
      <c r="BS54" s="426"/>
      <c r="BT54" s="426"/>
      <c r="BU54" s="426"/>
      <c r="BV54" s="426"/>
      <c r="BW54" s="426"/>
      <c r="BX54" s="427"/>
    </row>
    <row r="55" spans="1:76">
      <c r="A55" s="358" t="s">
        <v>420</v>
      </c>
      <c r="S55" s="294"/>
      <c r="T55" s="358" t="s">
        <v>420</v>
      </c>
      <c r="AL55" s="294"/>
      <c r="AM55" s="358" t="s">
        <v>420</v>
      </c>
      <c r="BE55" s="294"/>
      <c r="BF55" s="358" t="s">
        <v>420</v>
      </c>
      <c r="BX55" s="294"/>
    </row>
    <row r="56" spans="1:76">
      <c r="A56" s="87" t="s">
        <v>421</v>
      </c>
      <c r="S56" s="294"/>
      <c r="T56" s="87" t="s">
        <v>421</v>
      </c>
      <c r="AL56" s="294"/>
      <c r="AM56" s="87" t="s">
        <v>421</v>
      </c>
      <c r="BE56" s="294"/>
      <c r="BF56" s="87" t="s">
        <v>421</v>
      </c>
      <c r="BX56" s="294"/>
    </row>
    <row r="57" spans="1:76">
      <c r="A57" s="359" t="s">
        <v>422</v>
      </c>
      <c r="B57" s="360"/>
      <c r="C57" s="360"/>
      <c r="D57" s="360"/>
      <c r="E57" s="360"/>
      <c r="F57" s="360"/>
      <c r="G57" s="360"/>
      <c r="H57" s="360"/>
      <c r="I57" s="360"/>
      <c r="J57" s="360"/>
      <c r="K57" s="360"/>
      <c r="L57" s="360"/>
      <c r="M57" s="360"/>
      <c r="N57" s="360"/>
      <c r="O57" s="360"/>
      <c r="P57" s="360"/>
      <c r="Q57" s="360"/>
      <c r="R57" s="360"/>
      <c r="S57" s="361"/>
      <c r="T57" s="359" t="s">
        <v>422</v>
      </c>
      <c r="U57" s="360"/>
      <c r="V57" s="360"/>
      <c r="W57" s="360"/>
      <c r="X57" s="360"/>
      <c r="Y57" s="360"/>
      <c r="Z57" s="360"/>
      <c r="AA57" s="360"/>
      <c r="AB57" s="360"/>
      <c r="AC57" s="360"/>
      <c r="AD57" s="360"/>
      <c r="AE57" s="360"/>
      <c r="AF57" s="360"/>
      <c r="AG57" s="360"/>
      <c r="AH57" s="360"/>
      <c r="AI57" s="360"/>
      <c r="AJ57" s="360"/>
      <c r="AK57" s="360"/>
      <c r="AL57" s="361"/>
      <c r="AM57" s="359" t="s">
        <v>422</v>
      </c>
      <c r="AN57" s="360"/>
      <c r="AO57" s="360"/>
      <c r="AP57" s="360"/>
      <c r="AQ57" s="360"/>
      <c r="AR57" s="360"/>
      <c r="AS57" s="360"/>
      <c r="AT57" s="360"/>
      <c r="AU57" s="360"/>
      <c r="AV57" s="360"/>
      <c r="AW57" s="360"/>
      <c r="AX57" s="360"/>
      <c r="AY57" s="360"/>
      <c r="AZ57" s="360"/>
      <c r="BA57" s="360"/>
      <c r="BB57" s="360"/>
      <c r="BC57" s="360"/>
      <c r="BD57" s="360"/>
      <c r="BE57" s="361"/>
      <c r="BF57" s="359" t="s">
        <v>422</v>
      </c>
      <c r="BG57" s="360"/>
      <c r="BH57" s="360"/>
      <c r="BI57" s="360"/>
      <c r="BJ57" s="360"/>
      <c r="BK57" s="360"/>
      <c r="BL57" s="360"/>
      <c r="BM57" s="360"/>
      <c r="BN57" s="360"/>
      <c r="BO57" s="360"/>
      <c r="BP57" s="360"/>
      <c r="BQ57" s="360"/>
      <c r="BR57" s="360"/>
      <c r="BS57" s="360"/>
      <c r="BT57" s="360"/>
      <c r="BU57" s="360"/>
      <c r="BV57" s="360"/>
      <c r="BW57" s="360"/>
      <c r="BX57" s="361"/>
    </row>
    <row r="58" spans="1:76">
      <c r="A58" s="359"/>
      <c r="B58" s="360"/>
      <c r="C58" s="360"/>
      <c r="D58" s="360"/>
      <c r="E58" s="360"/>
      <c r="F58" s="360"/>
      <c r="G58" s="360"/>
      <c r="H58" s="360"/>
      <c r="I58" s="360"/>
      <c r="J58" s="360"/>
      <c r="K58" s="360"/>
      <c r="L58" s="360"/>
      <c r="M58" s="360"/>
      <c r="N58" s="360"/>
      <c r="O58" s="360"/>
      <c r="P58" s="360"/>
      <c r="Q58" s="360"/>
      <c r="R58" s="360"/>
      <c r="S58" s="361"/>
      <c r="T58" s="359"/>
      <c r="U58" s="360"/>
      <c r="V58" s="360"/>
      <c r="W58" s="360"/>
      <c r="X58" s="360"/>
      <c r="Y58" s="360"/>
      <c r="Z58" s="360"/>
      <c r="AA58" s="360"/>
      <c r="AB58" s="360"/>
      <c r="AC58" s="360"/>
      <c r="AD58" s="360"/>
      <c r="AE58" s="360"/>
      <c r="AF58" s="360"/>
      <c r="AG58" s="360"/>
      <c r="AH58" s="360"/>
      <c r="AI58" s="360"/>
      <c r="AJ58" s="360"/>
      <c r="AK58" s="360"/>
      <c r="AL58" s="361"/>
      <c r="AM58" s="359"/>
      <c r="AN58" s="360"/>
      <c r="AO58" s="360"/>
      <c r="AP58" s="360"/>
      <c r="AQ58" s="360"/>
      <c r="AR58" s="360"/>
      <c r="AS58" s="360"/>
      <c r="AT58" s="360"/>
      <c r="AU58" s="360"/>
      <c r="AV58" s="360"/>
      <c r="AW58" s="360"/>
      <c r="AX58" s="360"/>
      <c r="AY58" s="360"/>
      <c r="AZ58" s="360"/>
      <c r="BA58" s="360"/>
      <c r="BB58" s="360"/>
      <c r="BC58" s="360"/>
      <c r="BD58" s="360"/>
      <c r="BE58" s="361"/>
      <c r="BF58" s="359"/>
      <c r="BG58" s="360"/>
      <c r="BH58" s="360"/>
      <c r="BI58" s="360"/>
      <c r="BJ58" s="360"/>
      <c r="BK58" s="360"/>
      <c r="BL58" s="360"/>
      <c r="BM58" s="360"/>
      <c r="BN58" s="360"/>
      <c r="BO58" s="360"/>
      <c r="BP58" s="360"/>
      <c r="BQ58" s="360"/>
      <c r="BR58" s="360"/>
      <c r="BS58" s="360"/>
      <c r="BT58" s="360"/>
      <c r="BU58" s="360"/>
      <c r="BV58" s="360"/>
      <c r="BW58" s="360"/>
      <c r="BX58" s="361"/>
    </row>
    <row r="59" spans="1:76" ht="22.8">
      <c r="A59" s="359"/>
      <c r="B59" s="363"/>
      <c r="C59" s="653" t="s">
        <v>651</v>
      </c>
      <c r="D59" s="654" t="s">
        <v>424</v>
      </c>
      <c r="F59" s="360"/>
      <c r="G59" s="360"/>
      <c r="H59" s="841"/>
      <c r="I59" s="841"/>
      <c r="J59" s="360"/>
      <c r="K59" s="360"/>
      <c r="L59" s="360"/>
      <c r="M59" s="360"/>
      <c r="N59" s="360"/>
      <c r="O59" s="360"/>
      <c r="P59" s="360"/>
      <c r="Q59" s="360"/>
      <c r="R59" s="360"/>
      <c r="S59" s="361"/>
      <c r="T59" s="359"/>
      <c r="U59" s="363"/>
      <c r="V59" s="653" t="s">
        <v>651</v>
      </c>
      <c r="W59" s="654" t="s">
        <v>424</v>
      </c>
      <c r="Y59" s="360"/>
      <c r="Z59" s="360"/>
      <c r="AA59" s="841"/>
      <c r="AB59" s="841"/>
      <c r="AC59" s="360"/>
      <c r="AD59" s="360"/>
      <c r="AE59" s="360"/>
      <c r="AF59" s="360"/>
      <c r="AG59" s="360"/>
      <c r="AH59" s="360"/>
      <c r="AI59" s="360"/>
      <c r="AJ59" s="360"/>
      <c r="AK59" s="360"/>
      <c r="AL59" s="361"/>
      <c r="AM59" s="359"/>
      <c r="AN59" s="363"/>
      <c r="AO59" s="653" t="s">
        <v>651</v>
      </c>
      <c r="AP59" s="654" t="s">
        <v>424</v>
      </c>
      <c r="AR59" s="360"/>
      <c r="AS59" s="360"/>
      <c r="AT59" s="841"/>
      <c r="AU59" s="841"/>
      <c r="AV59" s="360"/>
      <c r="AW59" s="360"/>
      <c r="AX59" s="360"/>
      <c r="AY59" s="360"/>
      <c r="AZ59" s="360"/>
      <c r="BA59" s="360"/>
      <c r="BB59" s="360"/>
      <c r="BC59" s="360"/>
      <c r="BD59" s="360"/>
      <c r="BE59" s="361"/>
      <c r="BF59" s="359"/>
      <c r="BG59" s="363"/>
      <c r="BH59" s="653" t="s">
        <v>651</v>
      </c>
      <c r="BI59" s="654" t="s">
        <v>424</v>
      </c>
      <c r="BK59" s="360"/>
      <c r="BL59" s="360"/>
      <c r="BM59" s="841"/>
      <c r="BN59" s="841"/>
      <c r="BO59" s="360"/>
      <c r="BP59" s="360"/>
      <c r="BQ59" s="360"/>
      <c r="BR59" s="360"/>
      <c r="BS59" s="360"/>
      <c r="BT59" s="360"/>
      <c r="BU59" s="360"/>
      <c r="BV59" s="360"/>
      <c r="BW59" s="360"/>
      <c r="BX59" s="361"/>
    </row>
    <row r="60" spans="1:76" ht="14.4">
      <c r="A60" s="359"/>
      <c r="B60" s="369">
        <v>1</v>
      </c>
      <c r="C60" s="375"/>
      <c r="D60" s="376"/>
      <c r="F60" s="360"/>
      <c r="G60" s="132"/>
      <c r="H60" s="389"/>
      <c r="I60" s="389"/>
      <c r="J60" s="360"/>
      <c r="K60" s="360"/>
      <c r="L60" s="360"/>
      <c r="M60" s="360"/>
      <c r="N60" s="360"/>
      <c r="O60" s="360"/>
      <c r="P60" s="360"/>
      <c r="Q60" s="360"/>
      <c r="R60" s="360"/>
      <c r="S60" s="361"/>
      <c r="T60" s="359"/>
      <c r="U60" s="369">
        <v>1</v>
      </c>
      <c r="V60" s="375"/>
      <c r="W60" s="376"/>
      <c r="Y60" s="360"/>
      <c r="Z60" s="132"/>
      <c r="AA60" s="389"/>
      <c r="AB60" s="389"/>
      <c r="AC60" s="360"/>
      <c r="AD60" s="360"/>
      <c r="AE60" s="360"/>
      <c r="AF60" s="360"/>
      <c r="AG60" s="360"/>
      <c r="AH60" s="360"/>
      <c r="AI60" s="360"/>
      <c r="AJ60" s="360"/>
      <c r="AK60" s="360"/>
      <c r="AL60" s="361"/>
      <c r="AM60" s="359"/>
      <c r="AN60" s="369">
        <v>1</v>
      </c>
      <c r="AO60" s="375"/>
      <c r="AP60" s="376"/>
      <c r="AR60" s="360"/>
      <c r="AS60" s="132"/>
      <c r="AT60" s="389"/>
      <c r="AU60" s="389"/>
      <c r="AV60" s="360"/>
      <c r="AW60" s="360"/>
      <c r="AX60" s="360"/>
      <c r="AY60" s="360"/>
      <c r="AZ60" s="360"/>
      <c r="BA60" s="360"/>
      <c r="BB60" s="360"/>
      <c r="BC60" s="360"/>
      <c r="BD60" s="360"/>
      <c r="BE60" s="361"/>
      <c r="BF60" s="359"/>
      <c r="BG60" s="369">
        <v>1</v>
      </c>
      <c r="BH60" s="375"/>
      <c r="BI60" s="376"/>
      <c r="BK60" s="360"/>
      <c r="BL60" s="132"/>
      <c r="BM60" s="389"/>
      <c r="BN60" s="389"/>
      <c r="BO60" s="360"/>
      <c r="BP60" s="360"/>
      <c r="BQ60" s="360"/>
      <c r="BR60" s="360"/>
      <c r="BS60" s="360"/>
      <c r="BT60" s="360"/>
      <c r="BU60" s="360"/>
      <c r="BV60" s="360"/>
      <c r="BW60" s="360"/>
      <c r="BX60" s="361"/>
    </row>
    <row r="61" spans="1:76">
      <c r="A61" s="359"/>
      <c r="B61" s="369">
        <v>2</v>
      </c>
      <c r="C61" s="375"/>
      <c r="D61" s="376"/>
      <c r="F61" s="360"/>
      <c r="G61" s="132"/>
      <c r="J61" s="360"/>
      <c r="K61" s="360"/>
      <c r="L61" s="360"/>
      <c r="M61" s="360"/>
      <c r="N61" s="360"/>
      <c r="O61" s="360"/>
      <c r="P61" s="360"/>
      <c r="Q61" s="360"/>
      <c r="R61" s="360"/>
      <c r="S61" s="361"/>
      <c r="T61" s="359"/>
      <c r="U61" s="369">
        <v>2</v>
      </c>
      <c r="V61" s="375"/>
      <c r="W61" s="376"/>
      <c r="Y61" s="360"/>
      <c r="Z61" s="132"/>
      <c r="AC61" s="360"/>
      <c r="AD61" s="360"/>
      <c r="AE61" s="360"/>
      <c r="AF61" s="360"/>
      <c r="AG61" s="360"/>
      <c r="AH61" s="360"/>
      <c r="AI61" s="360"/>
      <c r="AJ61" s="360"/>
      <c r="AK61" s="360"/>
      <c r="AL61" s="361"/>
      <c r="AM61" s="359"/>
      <c r="AN61" s="369">
        <v>2</v>
      </c>
      <c r="AO61" s="375"/>
      <c r="AP61" s="376"/>
      <c r="AR61" s="360"/>
      <c r="AS61" s="132"/>
      <c r="AV61" s="360"/>
      <c r="AW61" s="360"/>
      <c r="AX61" s="360"/>
      <c r="AY61" s="360"/>
      <c r="AZ61" s="360"/>
      <c r="BA61" s="360"/>
      <c r="BB61" s="360"/>
      <c r="BC61" s="360"/>
      <c r="BD61" s="360"/>
      <c r="BE61" s="361"/>
      <c r="BF61" s="359"/>
      <c r="BG61" s="369">
        <v>2</v>
      </c>
      <c r="BH61" s="375"/>
      <c r="BI61" s="376"/>
      <c r="BK61" s="360"/>
      <c r="BL61" s="132"/>
      <c r="BO61" s="360"/>
      <c r="BP61" s="360"/>
      <c r="BQ61" s="360"/>
      <c r="BR61" s="360"/>
      <c r="BS61" s="360"/>
      <c r="BT61" s="360"/>
      <c r="BU61" s="360"/>
      <c r="BV61" s="360"/>
      <c r="BW61" s="360"/>
      <c r="BX61" s="361"/>
    </row>
    <row r="62" spans="1:76">
      <c r="A62" s="359"/>
      <c r="B62" s="369">
        <v>3</v>
      </c>
      <c r="C62" s="375"/>
      <c r="D62" s="376"/>
      <c r="F62" s="360"/>
      <c r="G62" s="132"/>
      <c r="J62" s="360"/>
      <c r="K62" s="360"/>
      <c r="L62" s="360"/>
      <c r="M62" s="360"/>
      <c r="N62" s="360"/>
      <c r="O62" s="360"/>
      <c r="P62" s="360"/>
      <c r="Q62" s="360"/>
      <c r="R62" s="360"/>
      <c r="S62" s="361"/>
      <c r="T62" s="359"/>
      <c r="U62" s="369">
        <v>3</v>
      </c>
      <c r="V62" s="375"/>
      <c r="W62" s="376"/>
      <c r="Y62" s="360"/>
      <c r="Z62" s="132"/>
      <c r="AC62" s="360"/>
      <c r="AD62" s="360"/>
      <c r="AE62" s="360"/>
      <c r="AF62" s="360"/>
      <c r="AG62" s="360"/>
      <c r="AH62" s="360"/>
      <c r="AI62" s="360"/>
      <c r="AJ62" s="360"/>
      <c r="AK62" s="360"/>
      <c r="AL62" s="361"/>
      <c r="AM62" s="359"/>
      <c r="AN62" s="369">
        <v>3</v>
      </c>
      <c r="AO62" s="375"/>
      <c r="AP62" s="376"/>
      <c r="AR62" s="360"/>
      <c r="AS62" s="132"/>
      <c r="AV62" s="360"/>
      <c r="AW62" s="360"/>
      <c r="AX62" s="360"/>
      <c r="AY62" s="360"/>
      <c r="AZ62" s="360"/>
      <c r="BA62" s="360"/>
      <c r="BB62" s="360"/>
      <c r="BC62" s="360"/>
      <c r="BD62" s="360"/>
      <c r="BE62" s="361"/>
      <c r="BF62" s="359"/>
      <c r="BG62" s="369">
        <v>3</v>
      </c>
      <c r="BH62" s="375"/>
      <c r="BI62" s="376"/>
      <c r="BK62" s="360"/>
      <c r="BL62" s="132"/>
      <c r="BO62" s="360"/>
      <c r="BP62" s="360"/>
      <c r="BQ62" s="360"/>
      <c r="BR62" s="360"/>
      <c r="BS62" s="360"/>
      <c r="BT62" s="360"/>
      <c r="BU62" s="360"/>
      <c r="BV62" s="360"/>
      <c r="BW62" s="360"/>
      <c r="BX62" s="361"/>
    </row>
    <row r="63" spans="1:76">
      <c r="A63" s="359"/>
      <c r="B63" s="369">
        <v>4</v>
      </c>
      <c r="C63" s="375"/>
      <c r="D63" s="376"/>
      <c r="F63" s="360"/>
      <c r="G63" s="360"/>
      <c r="H63" s="360"/>
      <c r="I63" s="360"/>
      <c r="J63" s="360"/>
      <c r="K63" s="360"/>
      <c r="L63" s="360"/>
      <c r="M63" s="360"/>
      <c r="N63" s="360"/>
      <c r="O63" s="360"/>
      <c r="P63" s="360"/>
      <c r="Q63" s="360"/>
      <c r="R63" s="360"/>
      <c r="S63" s="361"/>
      <c r="T63" s="359"/>
      <c r="U63" s="369">
        <v>4</v>
      </c>
      <c r="V63" s="375"/>
      <c r="W63" s="376"/>
      <c r="Y63" s="360"/>
      <c r="Z63" s="360"/>
      <c r="AA63" s="360"/>
      <c r="AB63" s="360"/>
      <c r="AC63" s="360"/>
      <c r="AD63" s="360"/>
      <c r="AE63" s="360"/>
      <c r="AF63" s="360"/>
      <c r="AG63" s="360"/>
      <c r="AH63" s="360"/>
      <c r="AI63" s="360"/>
      <c r="AJ63" s="360"/>
      <c r="AK63" s="360"/>
      <c r="AL63" s="361"/>
      <c r="AM63" s="359"/>
      <c r="AN63" s="369">
        <v>4</v>
      </c>
      <c r="AO63" s="375"/>
      <c r="AP63" s="376"/>
      <c r="AR63" s="360"/>
      <c r="AS63" s="360"/>
      <c r="AT63" s="360"/>
      <c r="AU63" s="360"/>
      <c r="AV63" s="360"/>
      <c r="AW63" s="360"/>
      <c r="AX63" s="360"/>
      <c r="AY63" s="360"/>
      <c r="AZ63" s="360"/>
      <c r="BA63" s="360"/>
      <c r="BB63" s="360"/>
      <c r="BC63" s="360"/>
      <c r="BD63" s="360"/>
      <c r="BE63" s="361"/>
      <c r="BF63" s="359"/>
      <c r="BG63" s="369">
        <v>4</v>
      </c>
      <c r="BH63" s="375"/>
      <c r="BI63" s="376"/>
      <c r="BK63" s="360"/>
      <c r="BL63" s="360"/>
      <c r="BM63" s="360"/>
      <c r="BN63" s="360"/>
      <c r="BO63" s="360"/>
      <c r="BP63" s="360"/>
      <c r="BQ63" s="360"/>
      <c r="BR63" s="360"/>
      <c r="BS63" s="360"/>
      <c r="BT63" s="360"/>
      <c r="BU63" s="360"/>
      <c r="BV63" s="360"/>
      <c r="BW63" s="360"/>
      <c r="BX63" s="361"/>
    </row>
    <row r="64" spans="1:76">
      <c r="A64" s="359"/>
      <c r="B64" s="369">
        <v>5</v>
      </c>
      <c r="C64" s="375"/>
      <c r="D64" s="376"/>
      <c r="F64" s="360"/>
      <c r="G64" s="360"/>
      <c r="H64" s="360"/>
      <c r="I64" s="360"/>
      <c r="J64" s="360"/>
      <c r="K64" s="360"/>
      <c r="L64" s="360"/>
      <c r="M64" s="360"/>
      <c r="N64" s="360"/>
      <c r="O64" s="360"/>
      <c r="P64" s="360"/>
      <c r="Q64" s="360"/>
      <c r="R64" s="360"/>
      <c r="S64" s="361"/>
      <c r="T64" s="359"/>
      <c r="U64" s="369">
        <v>5</v>
      </c>
      <c r="V64" s="375"/>
      <c r="W64" s="376"/>
      <c r="Y64" s="360"/>
      <c r="Z64" s="360"/>
      <c r="AA64" s="360"/>
      <c r="AB64" s="360"/>
      <c r="AC64" s="360"/>
      <c r="AD64" s="360"/>
      <c r="AE64" s="360"/>
      <c r="AF64" s="360"/>
      <c r="AG64" s="360"/>
      <c r="AH64" s="360"/>
      <c r="AI64" s="360"/>
      <c r="AJ64" s="360"/>
      <c r="AK64" s="360"/>
      <c r="AL64" s="361"/>
      <c r="AM64" s="359"/>
      <c r="AN64" s="369">
        <v>5</v>
      </c>
      <c r="AO64" s="375"/>
      <c r="AP64" s="376"/>
      <c r="AR64" s="360"/>
      <c r="AS64" s="360"/>
      <c r="AT64" s="360"/>
      <c r="AU64" s="360"/>
      <c r="AV64" s="360"/>
      <c r="AW64" s="360"/>
      <c r="AX64" s="360"/>
      <c r="AY64" s="360"/>
      <c r="AZ64" s="360"/>
      <c r="BA64" s="360"/>
      <c r="BB64" s="360"/>
      <c r="BC64" s="360"/>
      <c r="BD64" s="360"/>
      <c r="BE64" s="361"/>
      <c r="BF64" s="359"/>
      <c r="BG64" s="369">
        <v>5</v>
      </c>
      <c r="BH64" s="375"/>
      <c r="BI64" s="376"/>
      <c r="BK64" s="360"/>
      <c r="BL64" s="360"/>
      <c r="BM64" s="360"/>
      <c r="BN64" s="360"/>
      <c r="BO64" s="360"/>
      <c r="BP64" s="360"/>
      <c r="BQ64" s="360"/>
      <c r="BR64" s="360"/>
      <c r="BS64" s="360"/>
      <c r="BT64" s="360"/>
      <c r="BU64" s="360"/>
      <c r="BV64" s="360"/>
      <c r="BW64" s="360"/>
      <c r="BX64" s="361"/>
    </row>
    <row r="65" spans="1:76">
      <c r="A65" s="359"/>
      <c r="B65" s="369">
        <v>6</v>
      </c>
      <c r="C65" s="375"/>
      <c r="D65" s="376"/>
      <c r="F65" s="360"/>
      <c r="G65" s="360"/>
      <c r="H65" s="360"/>
      <c r="I65" s="360"/>
      <c r="J65" s="360"/>
      <c r="K65" s="360"/>
      <c r="L65" s="360"/>
      <c r="M65" s="360"/>
      <c r="N65" s="360"/>
      <c r="O65" s="360"/>
      <c r="P65" s="360"/>
      <c r="Q65" s="360"/>
      <c r="R65" s="360"/>
      <c r="S65" s="361"/>
      <c r="T65" s="359"/>
      <c r="U65" s="369">
        <v>6</v>
      </c>
      <c r="V65" s="375"/>
      <c r="W65" s="376"/>
      <c r="Y65" s="360"/>
      <c r="Z65" s="360"/>
      <c r="AA65" s="360"/>
      <c r="AB65" s="360"/>
      <c r="AC65" s="360"/>
      <c r="AD65" s="360"/>
      <c r="AE65" s="360"/>
      <c r="AF65" s="360"/>
      <c r="AG65" s="360"/>
      <c r="AH65" s="360"/>
      <c r="AI65" s="360"/>
      <c r="AJ65" s="360"/>
      <c r="AK65" s="360"/>
      <c r="AL65" s="361"/>
      <c r="AM65" s="359"/>
      <c r="AN65" s="369">
        <v>6</v>
      </c>
      <c r="AO65" s="375"/>
      <c r="AP65" s="376"/>
      <c r="AR65" s="360"/>
      <c r="AS65" s="360"/>
      <c r="AT65" s="360"/>
      <c r="AU65" s="360"/>
      <c r="AV65" s="360"/>
      <c r="AW65" s="360"/>
      <c r="AX65" s="360"/>
      <c r="AY65" s="360"/>
      <c r="AZ65" s="360"/>
      <c r="BA65" s="360"/>
      <c r="BB65" s="360"/>
      <c r="BC65" s="360"/>
      <c r="BD65" s="360"/>
      <c r="BE65" s="361"/>
      <c r="BF65" s="359"/>
      <c r="BG65" s="369">
        <v>6</v>
      </c>
      <c r="BH65" s="375"/>
      <c r="BI65" s="376"/>
      <c r="BK65" s="360"/>
      <c r="BL65" s="360"/>
      <c r="BM65" s="360"/>
      <c r="BN65" s="360"/>
      <c r="BO65" s="360"/>
      <c r="BP65" s="360"/>
      <c r="BQ65" s="360"/>
      <c r="BR65" s="360"/>
      <c r="BS65" s="360"/>
      <c r="BT65" s="360"/>
      <c r="BU65" s="360"/>
      <c r="BV65" s="360"/>
      <c r="BW65" s="360"/>
      <c r="BX65" s="361"/>
    </row>
    <row r="66" spans="1:76">
      <c r="A66" s="359"/>
      <c r="B66" s="369">
        <v>7</v>
      </c>
      <c r="C66" s="375"/>
      <c r="D66" s="376"/>
      <c r="F66" s="360"/>
      <c r="G66" s="360"/>
      <c r="H66" s="360"/>
      <c r="I66" s="360"/>
      <c r="J66" s="360"/>
      <c r="K66" s="360"/>
      <c r="L66" s="360"/>
      <c r="M66" s="360"/>
      <c r="N66" s="360"/>
      <c r="O66" s="360"/>
      <c r="P66" s="360"/>
      <c r="Q66" s="360"/>
      <c r="R66" s="360"/>
      <c r="S66" s="361"/>
      <c r="T66" s="359"/>
      <c r="U66" s="369">
        <v>7</v>
      </c>
      <c r="V66" s="375"/>
      <c r="W66" s="376"/>
      <c r="Y66" s="360"/>
      <c r="Z66" s="360"/>
      <c r="AA66" s="360"/>
      <c r="AB66" s="360"/>
      <c r="AC66" s="360"/>
      <c r="AD66" s="360"/>
      <c r="AE66" s="360"/>
      <c r="AF66" s="360"/>
      <c r="AG66" s="360"/>
      <c r="AH66" s="360"/>
      <c r="AI66" s="360"/>
      <c r="AJ66" s="360"/>
      <c r="AK66" s="360"/>
      <c r="AL66" s="361"/>
      <c r="AM66" s="359"/>
      <c r="AN66" s="369">
        <v>7</v>
      </c>
      <c r="AO66" s="375"/>
      <c r="AP66" s="376"/>
      <c r="AR66" s="360"/>
      <c r="AS66" s="360"/>
      <c r="AT66" s="360"/>
      <c r="AU66" s="360"/>
      <c r="AV66" s="360"/>
      <c r="AW66" s="360"/>
      <c r="AX66" s="360"/>
      <c r="AY66" s="360"/>
      <c r="AZ66" s="360"/>
      <c r="BA66" s="360"/>
      <c r="BB66" s="360"/>
      <c r="BC66" s="360"/>
      <c r="BD66" s="360"/>
      <c r="BE66" s="361"/>
      <c r="BF66" s="359"/>
      <c r="BG66" s="369">
        <v>7</v>
      </c>
      <c r="BH66" s="375"/>
      <c r="BI66" s="376"/>
      <c r="BK66" s="360"/>
      <c r="BL66" s="360"/>
      <c r="BM66" s="360"/>
      <c r="BN66" s="360"/>
      <c r="BO66" s="360"/>
      <c r="BP66" s="360"/>
      <c r="BQ66" s="360"/>
      <c r="BR66" s="360"/>
      <c r="BS66" s="360"/>
      <c r="BT66" s="360"/>
      <c r="BU66" s="360"/>
      <c r="BV66" s="360"/>
      <c r="BW66" s="360"/>
      <c r="BX66" s="361"/>
    </row>
    <row r="67" spans="1:76">
      <c r="A67" s="359"/>
      <c r="B67" s="369">
        <v>8</v>
      </c>
      <c r="C67" s="375"/>
      <c r="D67" s="376"/>
      <c r="F67" s="360"/>
      <c r="G67" s="360"/>
      <c r="H67" s="360"/>
      <c r="I67" s="360"/>
      <c r="J67" s="360"/>
      <c r="K67" s="360"/>
      <c r="L67" s="360"/>
      <c r="M67" s="360"/>
      <c r="N67" s="360"/>
      <c r="O67" s="360"/>
      <c r="P67" s="360"/>
      <c r="Q67" s="360"/>
      <c r="R67" s="360"/>
      <c r="S67" s="361"/>
      <c r="T67" s="359"/>
      <c r="U67" s="369">
        <v>8</v>
      </c>
      <c r="V67" s="375"/>
      <c r="W67" s="376"/>
      <c r="Y67" s="360"/>
      <c r="Z67" s="360"/>
      <c r="AA67" s="360"/>
      <c r="AB67" s="360"/>
      <c r="AC67" s="360"/>
      <c r="AD67" s="360"/>
      <c r="AE67" s="360"/>
      <c r="AF67" s="360"/>
      <c r="AG67" s="360"/>
      <c r="AH67" s="360"/>
      <c r="AI67" s="360"/>
      <c r="AJ67" s="360"/>
      <c r="AK67" s="360"/>
      <c r="AL67" s="361"/>
      <c r="AM67" s="359"/>
      <c r="AN67" s="369">
        <v>8</v>
      </c>
      <c r="AO67" s="375"/>
      <c r="AP67" s="376"/>
      <c r="AR67" s="360"/>
      <c r="AS67" s="360"/>
      <c r="AT67" s="360"/>
      <c r="AU67" s="360"/>
      <c r="AV67" s="360"/>
      <c r="AW67" s="360"/>
      <c r="AX67" s="360"/>
      <c r="AY67" s="360"/>
      <c r="AZ67" s="360"/>
      <c r="BA67" s="360"/>
      <c r="BB67" s="360"/>
      <c r="BC67" s="360"/>
      <c r="BD67" s="360"/>
      <c r="BE67" s="361"/>
      <c r="BF67" s="359"/>
      <c r="BG67" s="369">
        <v>8</v>
      </c>
      <c r="BH67" s="375"/>
      <c r="BI67" s="376"/>
      <c r="BK67" s="360"/>
      <c r="BL67" s="360"/>
      <c r="BM67" s="360"/>
      <c r="BN67" s="360"/>
      <c r="BO67" s="360"/>
      <c r="BP67" s="360"/>
      <c r="BQ67" s="360"/>
      <c r="BR67" s="360"/>
      <c r="BS67" s="360"/>
      <c r="BT67" s="360"/>
      <c r="BU67" s="360"/>
      <c r="BV67" s="360"/>
      <c r="BW67" s="360"/>
      <c r="BX67" s="361"/>
    </row>
    <row r="68" spans="1:76">
      <c r="A68" s="359"/>
      <c r="B68" s="369">
        <v>9</v>
      </c>
      <c r="C68" s="375"/>
      <c r="D68" s="376"/>
      <c r="F68" s="360"/>
      <c r="G68" s="360"/>
      <c r="H68" s="360"/>
      <c r="I68" s="360"/>
      <c r="J68" s="360"/>
      <c r="K68" s="360"/>
      <c r="L68" s="360"/>
      <c r="M68" s="360"/>
      <c r="N68" s="360"/>
      <c r="O68" s="360"/>
      <c r="P68" s="360"/>
      <c r="Q68" s="360"/>
      <c r="R68" s="360"/>
      <c r="S68" s="361"/>
      <c r="T68" s="359"/>
      <c r="U68" s="369">
        <v>9</v>
      </c>
      <c r="V68" s="375"/>
      <c r="W68" s="376"/>
      <c r="Y68" s="360"/>
      <c r="Z68" s="360"/>
      <c r="AA68" s="360"/>
      <c r="AB68" s="360"/>
      <c r="AC68" s="360"/>
      <c r="AD68" s="360"/>
      <c r="AE68" s="360"/>
      <c r="AF68" s="360"/>
      <c r="AG68" s="360"/>
      <c r="AH68" s="360"/>
      <c r="AI68" s="360"/>
      <c r="AJ68" s="360"/>
      <c r="AK68" s="360"/>
      <c r="AL68" s="361"/>
      <c r="AM68" s="359"/>
      <c r="AN68" s="369">
        <v>9</v>
      </c>
      <c r="AO68" s="375"/>
      <c r="AP68" s="376"/>
      <c r="AR68" s="360"/>
      <c r="AS68" s="360"/>
      <c r="AT68" s="360"/>
      <c r="AU68" s="360"/>
      <c r="AV68" s="360"/>
      <c r="AW68" s="360"/>
      <c r="AX68" s="360"/>
      <c r="AY68" s="360"/>
      <c r="AZ68" s="360"/>
      <c r="BA68" s="360"/>
      <c r="BB68" s="360"/>
      <c r="BC68" s="360"/>
      <c r="BD68" s="360"/>
      <c r="BE68" s="361"/>
      <c r="BF68" s="359"/>
      <c r="BG68" s="369">
        <v>9</v>
      </c>
      <c r="BH68" s="375"/>
      <c r="BI68" s="376"/>
      <c r="BK68" s="360"/>
      <c r="BL68" s="360"/>
      <c r="BM68" s="360"/>
      <c r="BN68" s="360"/>
      <c r="BO68" s="360"/>
      <c r="BP68" s="360"/>
      <c r="BQ68" s="360"/>
      <c r="BR68" s="360"/>
      <c r="BS68" s="360"/>
      <c r="BT68" s="360"/>
      <c r="BU68" s="360"/>
      <c r="BV68" s="360"/>
      <c r="BW68" s="360"/>
      <c r="BX68" s="361"/>
    </row>
    <row r="69" spans="1:76">
      <c r="A69" s="359"/>
      <c r="B69" s="369">
        <v>10</v>
      </c>
      <c r="C69" s="375"/>
      <c r="D69" s="376"/>
      <c r="F69" s="360"/>
      <c r="G69" s="360"/>
      <c r="H69" s="360"/>
      <c r="I69" s="360"/>
      <c r="J69" s="360"/>
      <c r="K69" s="360"/>
      <c r="L69" s="360"/>
      <c r="M69" s="360"/>
      <c r="N69" s="360"/>
      <c r="O69" s="360"/>
      <c r="P69" s="360"/>
      <c r="Q69" s="360"/>
      <c r="R69" s="360"/>
      <c r="S69" s="361"/>
      <c r="T69" s="359"/>
      <c r="U69" s="369">
        <v>10</v>
      </c>
      <c r="V69" s="375"/>
      <c r="W69" s="376"/>
      <c r="Y69" s="360"/>
      <c r="Z69" s="360"/>
      <c r="AA69" s="360"/>
      <c r="AB69" s="360"/>
      <c r="AC69" s="360"/>
      <c r="AD69" s="360"/>
      <c r="AE69" s="360"/>
      <c r="AF69" s="360"/>
      <c r="AG69" s="360"/>
      <c r="AH69" s="360"/>
      <c r="AI69" s="360"/>
      <c r="AJ69" s="360"/>
      <c r="AK69" s="360"/>
      <c r="AL69" s="361"/>
      <c r="AM69" s="359"/>
      <c r="AN69" s="369">
        <v>10</v>
      </c>
      <c r="AO69" s="375"/>
      <c r="AP69" s="376"/>
      <c r="AR69" s="360"/>
      <c r="AS69" s="360"/>
      <c r="AT69" s="360"/>
      <c r="AU69" s="360"/>
      <c r="AV69" s="360"/>
      <c r="AW69" s="360"/>
      <c r="AX69" s="360"/>
      <c r="AY69" s="360"/>
      <c r="AZ69" s="360"/>
      <c r="BA69" s="360"/>
      <c r="BB69" s="360"/>
      <c r="BC69" s="360"/>
      <c r="BD69" s="360"/>
      <c r="BE69" s="361"/>
      <c r="BF69" s="359"/>
      <c r="BG69" s="369">
        <v>10</v>
      </c>
      <c r="BH69" s="375"/>
      <c r="BI69" s="376"/>
      <c r="BK69" s="360"/>
      <c r="BL69" s="360"/>
      <c r="BM69" s="360"/>
      <c r="BN69" s="360"/>
      <c r="BO69" s="360"/>
      <c r="BP69" s="360"/>
      <c r="BQ69" s="360"/>
      <c r="BR69" s="360"/>
      <c r="BS69" s="360"/>
      <c r="BT69" s="360"/>
      <c r="BU69" s="360"/>
      <c r="BV69" s="360"/>
      <c r="BW69" s="360"/>
      <c r="BX69" s="361"/>
    </row>
    <row r="70" spans="1:76">
      <c r="A70" s="359"/>
      <c r="B70" s="369">
        <v>11</v>
      </c>
      <c r="C70" s="375"/>
      <c r="D70" s="376"/>
      <c r="F70" s="360"/>
      <c r="G70" s="360"/>
      <c r="H70" s="360"/>
      <c r="I70" s="360"/>
      <c r="J70" s="360"/>
      <c r="K70" s="360"/>
      <c r="L70" s="360"/>
      <c r="M70" s="360"/>
      <c r="N70" s="360"/>
      <c r="O70" s="360"/>
      <c r="P70" s="360"/>
      <c r="Q70" s="360"/>
      <c r="R70" s="360"/>
      <c r="S70" s="361"/>
      <c r="T70" s="359"/>
      <c r="U70" s="369">
        <v>11</v>
      </c>
      <c r="V70" s="375"/>
      <c r="W70" s="376"/>
      <c r="Y70" s="360"/>
      <c r="Z70" s="360"/>
      <c r="AA70" s="360"/>
      <c r="AB70" s="360"/>
      <c r="AC70" s="360"/>
      <c r="AD70" s="360"/>
      <c r="AE70" s="360"/>
      <c r="AF70" s="360"/>
      <c r="AG70" s="360"/>
      <c r="AH70" s="360"/>
      <c r="AI70" s="360"/>
      <c r="AJ70" s="360"/>
      <c r="AK70" s="360"/>
      <c r="AL70" s="361"/>
      <c r="AM70" s="359"/>
      <c r="AN70" s="369">
        <v>11</v>
      </c>
      <c r="AO70" s="375"/>
      <c r="AP70" s="376"/>
      <c r="AR70" s="360"/>
      <c r="AS70" s="360"/>
      <c r="AT70" s="360"/>
      <c r="AU70" s="360"/>
      <c r="AV70" s="360"/>
      <c r="AW70" s="360"/>
      <c r="AX70" s="360"/>
      <c r="AY70" s="360"/>
      <c r="AZ70" s="360"/>
      <c r="BA70" s="360"/>
      <c r="BB70" s="360"/>
      <c r="BC70" s="360"/>
      <c r="BD70" s="360"/>
      <c r="BE70" s="361"/>
      <c r="BF70" s="359"/>
      <c r="BG70" s="369">
        <v>11</v>
      </c>
      <c r="BH70" s="375"/>
      <c r="BI70" s="376"/>
      <c r="BK70" s="360"/>
      <c r="BL70" s="360"/>
      <c r="BM70" s="360"/>
      <c r="BN70" s="360"/>
      <c r="BO70" s="360"/>
      <c r="BP70" s="360"/>
      <c r="BQ70" s="360"/>
      <c r="BR70" s="360"/>
      <c r="BS70" s="360"/>
      <c r="BT70" s="360"/>
      <c r="BU70" s="360"/>
      <c r="BV70" s="360"/>
      <c r="BW70" s="360"/>
      <c r="BX70" s="361"/>
    </row>
    <row r="71" spans="1:76">
      <c r="A71" s="359"/>
      <c r="B71" s="369">
        <v>12</v>
      </c>
      <c r="C71" s="375"/>
      <c r="D71" s="376"/>
      <c r="F71" s="360"/>
      <c r="G71" s="360"/>
      <c r="H71" s="360"/>
      <c r="I71" s="360"/>
      <c r="J71" s="360"/>
      <c r="K71" s="360"/>
      <c r="L71" s="360"/>
      <c r="M71" s="360"/>
      <c r="N71" s="360"/>
      <c r="O71" s="360"/>
      <c r="P71" s="360"/>
      <c r="Q71" s="360"/>
      <c r="R71" s="360"/>
      <c r="S71" s="361"/>
      <c r="T71" s="359"/>
      <c r="U71" s="369">
        <v>12</v>
      </c>
      <c r="V71" s="375"/>
      <c r="W71" s="376"/>
      <c r="Y71" s="360"/>
      <c r="Z71" s="360"/>
      <c r="AA71" s="360"/>
      <c r="AB71" s="360"/>
      <c r="AC71" s="360"/>
      <c r="AD71" s="360"/>
      <c r="AE71" s="360"/>
      <c r="AF71" s="360"/>
      <c r="AG71" s="360"/>
      <c r="AH71" s="360"/>
      <c r="AI71" s="360"/>
      <c r="AJ71" s="360"/>
      <c r="AK71" s="360"/>
      <c r="AL71" s="361"/>
      <c r="AM71" s="359"/>
      <c r="AN71" s="369">
        <v>12</v>
      </c>
      <c r="AO71" s="375"/>
      <c r="AP71" s="376"/>
      <c r="AR71" s="360"/>
      <c r="AS71" s="360"/>
      <c r="AT71" s="360"/>
      <c r="AU71" s="360"/>
      <c r="AV71" s="360"/>
      <c r="AW71" s="360"/>
      <c r="AX71" s="360"/>
      <c r="AY71" s="360"/>
      <c r="AZ71" s="360"/>
      <c r="BA71" s="360"/>
      <c r="BB71" s="360"/>
      <c r="BC71" s="360"/>
      <c r="BD71" s="360"/>
      <c r="BE71" s="361"/>
      <c r="BF71" s="359"/>
      <c r="BG71" s="369">
        <v>12</v>
      </c>
      <c r="BH71" s="375"/>
      <c r="BI71" s="376"/>
      <c r="BK71" s="360"/>
      <c r="BL71" s="360"/>
      <c r="BM71" s="360"/>
      <c r="BN71" s="360"/>
      <c r="BO71" s="360"/>
      <c r="BP71" s="360"/>
      <c r="BQ71" s="360"/>
      <c r="BR71" s="360"/>
      <c r="BS71" s="360"/>
      <c r="BT71" s="360"/>
      <c r="BU71" s="360"/>
      <c r="BV71" s="360"/>
      <c r="BW71" s="360"/>
      <c r="BX71" s="361"/>
    </row>
    <row r="72" spans="1:76">
      <c r="A72" s="359"/>
      <c r="B72" s="369">
        <v>13</v>
      </c>
      <c r="C72" s="375"/>
      <c r="D72" s="376"/>
      <c r="F72" s="360"/>
      <c r="G72" s="360"/>
      <c r="H72" s="360"/>
      <c r="I72" s="360"/>
      <c r="J72" s="360"/>
      <c r="K72" s="360"/>
      <c r="L72" s="360"/>
      <c r="M72" s="360"/>
      <c r="N72" s="360"/>
      <c r="O72" s="360"/>
      <c r="P72" s="360"/>
      <c r="Q72" s="360"/>
      <c r="R72" s="360"/>
      <c r="S72" s="361"/>
      <c r="T72" s="359"/>
      <c r="U72" s="369">
        <v>13</v>
      </c>
      <c r="V72" s="375"/>
      <c r="W72" s="376"/>
      <c r="Y72" s="360"/>
      <c r="Z72" s="360"/>
      <c r="AA72" s="360"/>
      <c r="AB72" s="360"/>
      <c r="AC72" s="360"/>
      <c r="AD72" s="360"/>
      <c r="AE72" s="360"/>
      <c r="AF72" s="360"/>
      <c r="AG72" s="360"/>
      <c r="AH72" s="360"/>
      <c r="AI72" s="360"/>
      <c r="AJ72" s="360"/>
      <c r="AK72" s="360"/>
      <c r="AL72" s="361"/>
      <c r="AM72" s="359"/>
      <c r="AN72" s="369">
        <v>13</v>
      </c>
      <c r="AO72" s="375"/>
      <c r="AP72" s="376"/>
      <c r="AR72" s="360"/>
      <c r="AS72" s="360"/>
      <c r="AT72" s="360"/>
      <c r="AU72" s="360"/>
      <c r="AV72" s="360"/>
      <c r="AW72" s="360"/>
      <c r="AX72" s="360"/>
      <c r="AY72" s="360"/>
      <c r="AZ72" s="360"/>
      <c r="BA72" s="360"/>
      <c r="BB72" s="360"/>
      <c r="BC72" s="360"/>
      <c r="BD72" s="360"/>
      <c r="BE72" s="361"/>
      <c r="BF72" s="359"/>
      <c r="BG72" s="369">
        <v>13</v>
      </c>
      <c r="BH72" s="375"/>
      <c r="BI72" s="376"/>
      <c r="BK72" s="360"/>
      <c r="BL72" s="360"/>
      <c r="BM72" s="360"/>
      <c r="BN72" s="360"/>
      <c r="BO72" s="360"/>
      <c r="BP72" s="360"/>
      <c r="BQ72" s="360"/>
      <c r="BR72" s="360"/>
      <c r="BS72" s="360"/>
      <c r="BT72" s="360"/>
      <c r="BU72" s="360"/>
      <c r="BV72" s="360"/>
      <c r="BW72" s="360"/>
      <c r="BX72" s="361"/>
    </row>
    <row r="73" spans="1:76">
      <c r="A73" s="359"/>
      <c r="B73" s="369">
        <v>14</v>
      </c>
      <c r="C73" s="375"/>
      <c r="D73" s="376"/>
      <c r="F73" s="360"/>
      <c r="G73" s="360"/>
      <c r="H73" s="360"/>
      <c r="I73" s="360"/>
      <c r="J73" s="360"/>
      <c r="K73" s="360"/>
      <c r="L73" s="360"/>
      <c r="M73" s="360"/>
      <c r="N73" s="360"/>
      <c r="O73" s="360"/>
      <c r="P73" s="360"/>
      <c r="Q73" s="360"/>
      <c r="R73" s="360"/>
      <c r="S73" s="361"/>
      <c r="T73" s="359"/>
      <c r="U73" s="369">
        <v>14</v>
      </c>
      <c r="V73" s="375"/>
      <c r="W73" s="376"/>
      <c r="Y73" s="360"/>
      <c r="Z73" s="360"/>
      <c r="AA73" s="360"/>
      <c r="AB73" s="360"/>
      <c r="AC73" s="360"/>
      <c r="AD73" s="360"/>
      <c r="AE73" s="360"/>
      <c r="AF73" s="360"/>
      <c r="AG73" s="360"/>
      <c r="AH73" s="360"/>
      <c r="AI73" s="360"/>
      <c r="AJ73" s="360"/>
      <c r="AK73" s="360"/>
      <c r="AL73" s="361"/>
      <c r="AM73" s="359"/>
      <c r="AN73" s="369">
        <v>14</v>
      </c>
      <c r="AO73" s="375"/>
      <c r="AP73" s="376"/>
      <c r="AR73" s="360"/>
      <c r="AS73" s="360"/>
      <c r="AT73" s="360"/>
      <c r="AU73" s="360"/>
      <c r="AV73" s="360"/>
      <c r="AW73" s="360"/>
      <c r="AX73" s="360"/>
      <c r="AY73" s="360"/>
      <c r="AZ73" s="360"/>
      <c r="BA73" s="360"/>
      <c r="BB73" s="360"/>
      <c r="BC73" s="360"/>
      <c r="BD73" s="360"/>
      <c r="BE73" s="361"/>
      <c r="BF73" s="359"/>
      <c r="BG73" s="369">
        <v>14</v>
      </c>
      <c r="BH73" s="375"/>
      <c r="BI73" s="376"/>
      <c r="BK73" s="360"/>
      <c r="BL73" s="360"/>
      <c r="BM73" s="360"/>
      <c r="BN73" s="360"/>
      <c r="BO73" s="360"/>
      <c r="BP73" s="360"/>
      <c r="BQ73" s="360"/>
      <c r="BR73" s="360"/>
      <c r="BS73" s="360"/>
      <c r="BT73" s="360"/>
      <c r="BU73" s="360"/>
      <c r="BV73" s="360"/>
      <c r="BW73" s="360"/>
      <c r="BX73" s="361"/>
    </row>
    <row r="74" spans="1:76">
      <c r="A74" s="359"/>
      <c r="B74" s="369">
        <v>15</v>
      </c>
      <c r="C74" s="375"/>
      <c r="D74" s="376"/>
      <c r="F74" s="360"/>
      <c r="G74" s="360"/>
      <c r="H74" s="360"/>
      <c r="I74" s="360"/>
      <c r="J74" s="360"/>
      <c r="K74" s="360"/>
      <c r="L74" s="360"/>
      <c r="M74" s="360"/>
      <c r="N74" s="360"/>
      <c r="O74" s="360"/>
      <c r="P74" s="360"/>
      <c r="Q74" s="360"/>
      <c r="R74" s="360"/>
      <c r="S74" s="361"/>
      <c r="T74" s="359"/>
      <c r="U74" s="369">
        <v>15</v>
      </c>
      <c r="V74" s="375"/>
      <c r="W74" s="376"/>
      <c r="Y74" s="360"/>
      <c r="Z74" s="360"/>
      <c r="AA74" s="360"/>
      <c r="AB74" s="360"/>
      <c r="AC74" s="360"/>
      <c r="AD74" s="360"/>
      <c r="AE74" s="360"/>
      <c r="AF74" s="360"/>
      <c r="AG74" s="360"/>
      <c r="AH74" s="360"/>
      <c r="AI74" s="360"/>
      <c r="AJ74" s="360"/>
      <c r="AK74" s="360"/>
      <c r="AL74" s="361"/>
      <c r="AM74" s="359"/>
      <c r="AN74" s="369">
        <v>15</v>
      </c>
      <c r="AO74" s="375"/>
      <c r="AP74" s="376"/>
      <c r="AR74" s="360"/>
      <c r="AS74" s="360"/>
      <c r="AT74" s="360"/>
      <c r="AU74" s="360"/>
      <c r="AV74" s="360"/>
      <c r="AW74" s="360"/>
      <c r="AX74" s="360"/>
      <c r="AY74" s="360"/>
      <c r="AZ74" s="360"/>
      <c r="BA74" s="360"/>
      <c r="BB74" s="360"/>
      <c r="BC74" s="360"/>
      <c r="BD74" s="360"/>
      <c r="BE74" s="361"/>
      <c r="BF74" s="359"/>
      <c r="BG74" s="369">
        <v>15</v>
      </c>
      <c r="BH74" s="375"/>
      <c r="BI74" s="376"/>
      <c r="BK74" s="360"/>
      <c r="BL74" s="360"/>
      <c r="BM74" s="360"/>
      <c r="BN74" s="360"/>
      <c r="BO74" s="360"/>
      <c r="BP74" s="360"/>
      <c r="BQ74" s="360"/>
      <c r="BR74" s="360"/>
      <c r="BS74" s="360"/>
      <c r="BT74" s="360"/>
      <c r="BU74" s="360"/>
      <c r="BV74" s="360"/>
      <c r="BW74" s="360"/>
      <c r="BX74" s="361"/>
    </row>
    <row r="75" spans="1:76">
      <c r="A75" s="359"/>
      <c r="B75" s="369">
        <v>16</v>
      </c>
      <c r="C75" s="375"/>
      <c r="D75" s="376"/>
      <c r="F75" s="360"/>
      <c r="G75" s="360"/>
      <c r="H75" s="360"/>
      <c r="I75" s="360"/>
      <c r="J75" s="360"/>
      <c r="K75" s="360"/>
      <c r="L75" s="360"/>
      <c r="M75" s="360"/>
      <c r="N75" s="360"/>
      <c r="O75" s="360"/>
      <c r="P75" s="360"/>
      <c r="Q75" s="360"/>
      <c r="R75" s="360"/>
      <c r="S75" s="361"/>
      <c r="T75" s="359"/>
      <c r="U75" s="369">
        <v>16</v>
      </c>
      <c r="V75" s="375"/>
      <c r="W75" s="376"/>
      <c r="Y75" s="360"/>
      <c r="Z75" s="360"/>
      <c r="AA75" s="360"/>
      <c r="AB75" s="360"/>
      <c r="AC75" s="360"/>
      <c r="AD75" s="360"/>
      <c r="AE75" s="360"/>
      <c r="AF75" s="360"/>
      <c r="AG75" s="360"/>
      <c r="AH75" s="360"/>
      <c r="AI75" s="360"/>
      <c r="AJ75" s="360"/>
      <c r="AK75" s="360"/>
      <c r="AL75" s="361"/>
      <c r="AM75" s="359"/>
      <c r="AN75" s="369">
        <v>16</v>
      </c>
      <c r="AO75" s="375"/>
      <c r="AP75" s="376"/>
      <c r="AR75" s="360"/>
      <c r="AS75" s="360"/>
      <c r="AT75" s="360"/>
      <c r="AU75" s="360"/>
      <c r="AV75" s="360"/>
      <c r="AW75" s="360"/>
      <c r="AX75" s="360"/>
      <c r="AY75" s="360"/>
      <c r="AZ75" s="360"/>
      <c r="BA75" s="360"/>
      <c r="BB75" s="360"/>
      <c r="BC75" s="360"/>
      <c r="BD75" s="360"/>
      <c r="BE75" s="361"/>
      <c r="BF75" s="359"/>
      <c r="BG75" s="369">
        <v>16</v>
      </c>
      <c r="BH75" s="375"/>
      <c r="BI75" s="376"/>
      <c r="BK75" s="360"/>
      <c r="BL75" s="360"/>
      <c r="BM75" s="360"/>
      <c r="BN75" s="360"/>
      <c r="BO75" s="360"/>
      <c r="BP75" s="360"/>
      <c r="BQ75" s="360"/>
      <c r="BR75" s="360"/>
      <c r="BS75" s="360"/>
      <c r="BT75" s="360"/>
      <c r="BU75" s="360"/>
      <c r="BV75" s="360"/>
      <c r="BW75" s="360"/>
      <c r="BX75" s="361"/>
    </row>
    <row r="76" spans="1:76">
      <c r="A76" s="359"/>
      <c r="B76" s="369">
        <v>17</v>
      </c>
      <c r="C76" s="375"/>
      <c r="D76" s="376"/>
      <c r="F76" s="360"/>
      <c r="G76" s="360"/>
      <c r="H76" s="360"/>
      <c r="I76" s="360"/>
      <c r="J76" s="360"/>
      <c r="K76" s="360"/>
      <c r="L76" s="360"/>
      <c r="M76" s="360"/>
      <c r="N76" s="360"/>
      <c r="O76" s="360"/>
      <c r="P76" s="360"/>
      <c r="Q76" s="360"/>
      <c r="R76" s="360"/>
      <c r="S76" s="361"/>
      <c r="T76" s="359"/>
      <c r="U76" s="369">
        <v>17</v>
      </c>
      <c r="V76" s="375"/>
      <c r="W76" s="376"/>
      <c r="Y76" s="360"/>
      <c r="Z76" s="360"/>
      <c r="AA76" s="360"/>
      <c r="AB76" s="360"/>
      <c r="AC76" s="360"/>
      <c r="AD76" s="360"/>
      <c r="AE76" s="360"/>
      <c r="AF76" s="360"/>
      <c r="AG76" s="360"/>
      <c r="AH76" s="360"/>
      <c r="AI76" s="360"/>
      <c r="AJ76" s="360"/>
      <c r="AK76" s="360"/>
      <c r="AL76" s="361"/>
      <c r="AM76" s="359"/>
      <c r="AN76" s="369">
        <v>17</v>
      </c>
      <c r="AO76" s="375"/>
      <c r="AP76" s="376"/>
      <c r="AR76" s="360"/>
      <c r="AS76" s="360"/>
      <c r="AT76" s="360"/>
      <c r="AU76" s="360"/>
      <c r="AV76" s="360"/>
      <c r="AW76" s="360"/>
      <c r="AX76" s="360"/>
      <c r="AY76" s="360"/>
      <c r="AZ76" s="360"/>
      <c r="BA76" s="360"/>
      <c r="BB76" s="360"/>
      <c r="BC76" s="360"/>
      <c r="BD76" s="360"/>
      <c r="BE76" s="361"/>
      <c r="BF76" s="359"/>
      <c r="BG76" s="369">
        <v>17</v>
      </c>
      <c r="BH76" s="375"/>
      <c r="BI76" s="376"/>
      <c r="BK76" s="360"/>
      <c r="BL76" s="360"/>
      <c r="BM76" s="360"/>
      <c r="BN76" s="360"/>
      <c r="BO76" s="360"/>
      <c r="BP76" s="360"/>
      <c r="BQ76" s="360"/>
      <c r="BR76" s="360"/>
      <c r="BS76" s="360"/>
      <c r="BT76" s="360"/>
      <c r="BU76" s="360"/>
      <c r="BV76" s="360"/>
      <c r="BW76" s="360"/>
      <c r="BX76" s="361"/>
    </row>
    <row r="77" spans="1:76">
      <c r="A77" s="359"/>
      <c r="B77" s="369">
        <v>18</v>
      </c>
      <c r="C77" s="375"/>
      <c r="D77" s="376"/>
      <c r="F77" s="360"/>
      <c r="G77" s="360"/>
      <c r="H77" s="360"/>
      <c r="I77" s="360"/>
      <c r="J77" s="360"/>
      <c r="K77" s="360"/>
      <c r="L77" s="360"/>
      <c r="M77" s="360"/>
      <c r="N77" s="360"/>
      <c r="O77" s="360"/>
      <c r="P77" s="360"/>
      <c r="Q77" s="360"/>
      <c r="R77" s="360"/>
      <c r="S77" s="361"/>
      <c r="T77" s="359"/>
      <c r="U77" s="369">
        <v>18</v>
      </c>
      <c r="V77" s="375"/>
      <c r="W77" s="376"/>
      <c r="Y77" s="360"/>
      <c r="Z77" s="360"/>
      <c r="AA77" s="360"/>
      <c r="AB77" s="360"/>
      <c r="AC77" s="360"/>
      <c r="AD77" s="360"/>
      <c r="AE77" s="360"/>
      <c r="AF77" s="360"/>
      <c r="AG77" s="360"/>
      <c r="AH77" s="360"/>
      <c r="AI77" s="360"/>
      <c r="AJ77" s="360"/>
      <c r="AK77" s="360"/>
      <c r="AL77" s="361"/>
      <c r="AM77" s="359"/>
      <c r="AN77" s="369">
        <v>18</v>
      </c>
      <c r="AO77" s="375"/>
      <c r="AP77" s="376"/>
      <c r="AR77" s="360"/>
      <c r="AS77" s="360"/>
      <c r="AT77" s="360"/>
      <c r="AU77" s="360"/>
      <c r="AV77" s="360"/>
      <c r="AW77" s="360"/>
      <c r="AX77" s="360"/>
      <c r="AY77" s="360"/>
      <c r="AZ77" s="360"/>
      <c r="BA77" s="360"/>
      <c r="BB77" s="360"/>
      <c r="BC77" s="360"/>
      <c r="BD77" s="360"/>
      <c r="BE77" s="361"/>
      <c r="BF77" s="359"/>
      <c r="BG77" s="369">
        <v>18</v>
      </c>
      <c r="BH77" s="375"/>
      <c r="BI77" s="376"/>
      <c r="BK77" s="360"/>
      <c r="BL77" s="360"/>
      <c r="BM77" s="360"/>
      <c r="BN77" s="360"/>
      <c r="BO77" s="360"/>
      <c r="BP77" s="360"/>
      <c r="BQ77" s="360"/>
      <c r="BR77" s="360"/>
      <c r="BS77" s="360"/>
      <c r="BT77" s="360"/>
      <c r="BU77" s="360"/>
      <c r="BV77" s="360"/>
      <c r="BW77" s="360"/>
      <c r="BX77" s="361"/>
    </row>
    <row r="78" spans="1:76">
      <c r="A78" s="359"/>
      <c r="B78" s="369">
        <v>19</v>
      </c>
      <c r="C78" s="375"/>
      <c r="D78" s="376"/>
      <c r="F78" s="360"/>
      <c r="G78" s="360"/>
      <c r="H78" s="360"/>
      <c r="I78" s="360"/>
      <c r="J78" s="360"/>
      <c r="K78" s="360"/>
      <c r="L78" s="360"/>
      <c r="M78" s="360"/>
      <c r="N78" s="360"/>
      <c r="O78" s="360"/>
      <c r="P78" s="360"/>
      <c r="Q78" s="360"/>
      <c r="R78" s="360"/>
      <c r="S78" s="361"/>
      <c r="T78" s="359"/>
      <c r="U78" s="369">
        <v>19</v>
      </c>
      <c r="V78" s="375"/>
      <c r="W78" s="376"/>
      <c r="Y78" s="360"/>
      <c r="Z78" s="360"/>
      <c r="AA78" s="360"/>
      <c r="AB78" s="360"/>
      <c r="AC78" s="360"/>
      <c r="AD78" s="360"/>
      <c r="AE78" s="360"/>
      <c r="AF78" s="360"/>
      <c r="AG78" s="360"/>
      <c r="AH78" s="360"/>
      <c r="AI78" s="360"/>
      <c r="AJ78" s="360"/>
      <c r="AK78" s="360"/>
      <c r="AL78" s="361"/>
      <c r="AM78" s="359"/>
      <c r="AN78" s="369">
        <v>19</v>
      </c>
      <c r="AO78" s="375"/>
      <c r="AP78" s="376"/>
      <c r="AR78" s="360"/>
      <c r="AS78" s="360"/>
      <c r="AT78" s="360"/>
      <c r="AU78" s="360"/>
      <c r="AV78" s="360"/>
      <c r="AW78" s="360"/>
      <c r="AX78" s="360"/>
      <c r="AY78" s="360"/>
      <c r="AZ78" s="360"/>
      <c r="BA78" s="360"/>
      <c r="BB78" s="360"/>
      <c r="BC78" s="360"/>
      <c r="BD78" s="360"/>
      <c r="BE78" s="361"/>
      <c r="BF78" s="359"/>
      <c r="BG78" s="369">
        <v>19</v>
      </c>
      <c r="BH78" s="375"/>
      <c r="BI78" s="376"/>
      <c r="BK78" s="360"/>
      <c r="BL78" s="360"/>
      <c r="BM78" s="360"/>
      <c r="BN78" s="360"/>
      <c r="BO78" s="360"/>
      <c r="BP78" s="360"/>
      <c r="BQ78" s="360"/>
      <c r="BR78" s="360"/>
      <c r="BS78" s="360"/>
      <c r="BT78" s="360"/>
      <c r="BU78" s="360"/>
      <c r="BV78" s="360"/>
      <c r="BW78" s="360"/>
      <c r="BX78" s="361"/>
    </row>
    <row r="79" spans="1:76">
      <c r="A79" s="359"/>
      <c r="B79" s="369">
        <v>20</v>
      </c>
      <c r="C79" s="375"/>
      <c r="D79" s="376"/>
      <c r="F79" s="360"/>
      <c r="G79" s="360"/>
      <c r="H79" s="360"/>
      <c r="I79" s="360"/>
      <c r="J79" s="360"/>
      <c r="K79" s="360"/>
      <c r="L79" s="360"/>
      <c r="M79" s="360"/>
      <c r="N79" s="360"/>
      <c r="O79" s="360"/>
      <c r="P79" s="360"/>
      <c r="Q79" s="360"/>
      <c r="R79" s="360"/>
      <c r="S79" s="361"/>
      <c r="T79" s="359"/>
      <c r="U79" s="369">
        <v>20</v>
      </c>
      <c r="V79" s="375"/>
      <c r="W79" s="376"/>
      <c r="Y79" s="360"/>
      <c r="Z79" s="360"/>
      <c r="AA79" s="360"/>
      <c r="AB79" s="360"/>
      <c r="AC79" s="360"/>
      <c r="AD79" s="360"/>
      <c r="AE79" s="360"/>
      <c r="AF79" s="360"/>
      <c r="AG79" s="360"/>
      <c r="AH79" s="360"/>
      <c r="AI79" s="360"/>
      <c r="AJ79" s="360"/>
      <c r="AK79" s="360"/>
      <c r="AL79" s="361"/>
      <c r="AM79" s="359"/>
      <c r="AN79" s="369">
        <v>20</v>
      </c>
      <c r="AO79" s="375"/>
      <c r="AP79" s="376"/>
      <c r="AR79" s="360"/>
      <c r="AS79" s="360"/>
      <c r="AT79" s="360"/>
      <c r="AU79" s="360"/>
      <c r="AV79" s="360"/>
      <c r="AW79" s="360"/>
      <c r="AX79" s="360"/>
      <c r="AY79" s="360"/>
      <c r="AZ79" s="360"/>
      <c r="BA79" s="360"/>
      <c r="BB79" s="360"/>
      <c r="BC79" s="360"/>
      <c r="BD79" s="360"/>
      <c r="BE79" s="361"/>
      <c r="BF79" s="359"/>
      <c r="BG79" s="369">
        <v>20</v>
      </c>
      <c r="BH79" s="375"/>
      <c r="BI79" s="376"/>
      <c r="BK79" s="360"/>
      <c r="BL79" s="360"/>
      <c r="BM79" s="360"/>
      <c r="BN79" s="360"/>
      <c r="BO79" s="360"/>
      <c r="BP79" s="360"/>
      <c r="BQ79" s="360"/>
      <c r="BR79" s="360"/>
      <c r="BS79" s="360"/>
      <c r="BT79" s="360"/>
      <c r="BU79" s="360"/>
      <c r="BV79" s="360"/>
      <c r="BW79" s="360"/>
      <c r="BX79" s="361"/>
    </row>
    <row r="80" spans="1:76">
      <c r="A80" s="359"/>
      <c r="B80" s="369">
        <v>21</v>
      </c>
      <c r="C80" s="375"/>
      <c r="D80" s="376"/>
      <c r="F80" s="360"/>
      <c r="G80" s="360"/>
      <c r="H80" s="360"/>
      <c r="I80" s="360"/>
      <c r="J80" s="360"/>
      <c r="K80" s="360"/>
      <c r="L80" s="360"/>
      <c r="M80" s="360"/>
      <c r="N80" s="360"/>
      <c r="O80" s="360"/>
      <c r="P80" s="360"/>
      <c r="Q80" s="360"/>
      <c r="R80" s="360"/>
      <c r="S80" s="361"/>
      <c r="T80" s="359"/>
      <c r="U80" s="369">
        <v>21</v>
      </c>
      <c r="V80" s="375"/>
      <c r="W80" s="376"/>
      <c r="Y80" s="360"/>
      <c r="Z80" s="360"/>
      <c r="AA80" s="360"/>
      <c r="AB80" s="360"/>
      <c r="AC80" s="360"/>
      <c r="AD80" s="360"/>
      <c r="AE80" s="360"/>
      <c r="AF80" s="360"/>
      <c r="AG80" s="360"/>
      <c r="AH80" s="360"/>
      <c r="AI80" s="360"/>
      <c r="AJ80" s="360"/>
      <c r="AK80" s="360"/>
      <c r="AL80" s="361"/>
      <c r="AM80" s="359"/>
      <c r="AN80" s="369">
        <v>21</v>
      </c>
      <c r="AO80" s="375"/>
      <c r="AP80" s="376"/>
      <c r="AR80" s="360"/>
      <c r="AS80" s="360"/>
      <c r="AT80" s="360"/>
      <c r="AU80" s="360"/>
      <c r="AV80" s="360"/>
      <c r="AW80" s="360"/>
      <c r="AX80" s="360"/>
      <c r="AY80" s="360"/>
      <c r="AZ80" s="360"/>
      <c r="BA80" s="360"/>
      <c r="BB80" s="360"/>
      <c r="BC80" s="360"/>
      <c r="BD80" s="360"/>
      <c r="BE80" s="361"/>
      <c r="BF80" s="359"/>
      <c r="BG80" s="369">
        <v>21</v>
      </c>
      <c r="BH80" s="375"/>
      <c r="BI80" s="376"/>
      <c r="BK80" s="360"/>
      <c r="BL80" s="360"/>
      <c r="BM80" s="360"/>
      <c r="BN80" s="360"/>
      <c r="BO80" s="360"/>
      <c r="BP80" s="360"/>
      <c r="BQ80" s="360"/>
      <c r="BR80" s="360"/>
      <c r="BS80" s="360"/>
      <c r="BT80" s="360"/>
      <c r="BU80" s="360"/>
      <c r="BV80" s="360"/>
      <c r="BW80" s="360"/>
      <c r="BX80" s="361"/>
    </row>
    <row r="81" spans="1:76">
      <c r="A81" s="359"/>
      <c r="B81" s="369">
        <v>22</v>
      </c>
      <c r="C81" s="375"/>
      <c r="D81" s="376"/>
      <c r="F81" s="360"/>
      <c r="G81" s="360"/>
      <c r="H81" s="360"/>
      <c r="I81" s="360"/>
      <c r="J81" s="360"/>
      <c r="K81" s="360"/>
      <c r="L81" s="360"/>
      <c r="M81" s="360"/>
      <c r="N81" s="360"/>
      <c r="O81" s="360"/>
      <c r="P81" s="360"/>
      <c r="Q81" s="360"/>
      <c r="R81" s="360"/>
      <c r="S81" s="361"/>
      <c r="T81" s="359"/>
      <c r="U81" s="369">
        <v>22</v>
      </c>
      <c r="V81" s="375"/>
      <c r="W81" s="376"/>
      <c r="Y81" s="360"/>
      <c r="Z81" s="360"/>
      <c r="AA81" s="360"/>
      <c r="AB81" s="360"/>
      <c r="AC81" s="360"/>
      <c r="AD81" s="360"/>
      <c r="AE81" s="360"/>
      <c r="AF81" s="360"/>
      <c r="AG81" s="360"/>
      <c r="AH81" s="360"/>
      <c r="AI81" s="360"/>
      <c r="AJ81" s="360"/>
      <c r="AK81" s="360"/>
      <c r="AL81" s="361"/>
      <c r="AM81" s="359"/>
      <c r="AN81" s="369">
        <v>22</v>
      </c>
      <c r="AO81" s="375"/>
      <c r="AP81" s="376"/>
      <c r="AR81" s="360"/>
      <c r="AS81" s="360"/>
      <c r="AT81" s="360"/>
      <c r="AU81" s="360"/>
      <c r="AV81" s="360"/>
      <c r="AW81" s="360"/>
      <c r="AX81" s="360"/>
      <c r="AY81" s="360"/>
      <c r="AZ81" s="360"/>
      <c r="BA81" s="360"/>
      <c r="BB81" s="360"/>
      <c r="BC81" s="360"/>
      <c r="BD81" s="360"/>
      <c r="BE81" s="361"/>
      <c r="BF81" s="359"/>
      <c r="BG81" s="369">
        <v>22</v>
      </c>
      <c r="BH81" s="375"/>
      <c r="BI81" s="376"/>
      <c r="BK81" s="360"/>
      <c r="BL81" s="360"/>
      <c r="BM81" s="360"/>
      <c r="BN81" s="360"/>
      <c r="BO81" s="360"/>
      <c r="BP81" s="360"/>
      <c r="BQ81" s="360"/>
      <c r="BR81" s="360"/>
      <c r="BS81" s="360"/>
      <c r="BT81" s="360"/>
      <c r="BU81" s="360"/>
      <c r="BV81" s="360"/>
      <c r="BW81" s="360"/>
      <c r="BX81" s="361"/>
    </row>
    <row r="82" spans="1:76">
      <c r="A82" s="359"/>
      <c r="B82" s="369">
        <v>23</v>
      </c>
      <c r="C82" s="375"/>
      <c r="D82" s="376"/>
      <c r="F82" s="360"/>
      <c r="G82" s="360"/>
      <c r="H82" s="360"/>
      <c r="I82" s="360"/>
      <c r="J82" s="360"/>
      <c r="K82" s="360"/>
      <c r="L82" s="360"/>
      <c r="M82" s="360"/>
      <c r="N82" s="360"/>
      <c r="O82" s="360"/>
      <c r="P82" s="360"/>
      <c r="Q82" s="360"/>
      <c r="R82" s="360"/>
      <c r="S82" s="361"/>
      <c r="T82" s="359"/>
      <c r="U82" s="369">
        <v>23</v>
      </c>
      <c r="V82" s="375"/>
      <c r="W82" s="376"/>
      <c r="Y82" s="360"/>
      <c r="Z82" s="360"/>
      <c r="AA82" s="360"/>
      <c r="AB82" s="360"/>
      <c r="AC82" s="360"/>
      <c r="AD82" s="360"/>
      <c r="AE82" s="360"/>
      <c r="AF82" s="360"/>
      <c r="AG82" s="360"/>
      <c r="AH82" s="360"/>
      <c r="AI82" s="360"/>
      <c r="AJ82" s="360"/>
      <c r="AK82" s="360"/>
      <c r="AL82" s="361"/>
      <c r="AM82" s="359"/>
      <c r="AN82" s="369">
        <v>23</v>
      </c>
      <c r="AO82" s="375"/>
      <c r="AP82" s="376"/>
      <c r="AR82" s="360"/>
      <c r="AS82" s="360"/>
      <c r="AT82" s="360"/>
      <c r="AU82" s="360"/>
      <c r="AV82" s="360"/>
      <c r="AW82" s="360"/>
      <c r="AX82" s="360"/>
      <c r="AY82" s="360"/>
      <c r="AZ82" s="360"/>
      <c r="BA82" s="360"/>
      <c r="BB82" s="360"/>
      <c r="BC82" s="360"/>
      <c r="BD82" s="360"/>
      <c r="BE82" s="361"/>
      <c r="BF82" s="359"/>
      <c r="BG82" s="369">
        <v>23</v>
      </c>
      <c r="BH82" s="375"/>
      <c r="BI82" s="376"/>
      <c r="BK82" s="360"/>
      <c r="BL82" s="360"/>
      <c r="BM82" s="360"/>
      <c r="BN82" s="360"/>
      <c r="BO82" s="360"/>
      <c r="BP82" s="360"/>
      <c r="BQ82" s="360"/>
      <c r="BR82" s="360"/>
      <c r="BS82" s="360"/>
      <c r="BT82" s="360"/>
      <c r="BU82" s="360"/>
      <c r="BV82" s="360"/>
      <c r="BW82" s="360"/>
      <c r="BX82" s="361"/>
    </row>
    <row r="83" spans="1:76">
      <c r="A83" s="359"/>
      <c r="B83" s="369">
        <v>24</v>
      </c>
      <c r="C83" s="375"/>
      <c r="D83" s="376"/>
      <c r="F83" s="360"/>
      <c r="G83" s="360"/>
      <c r="H83" s="360"/>
      <c r="I83" s="360"/>
      <c r="J83" s="360"/>
      <c r="K83" s="360"/>
      <c r="L83" s="360"/>
      <c r="M83" s="360"/>
      <c r="N83" s="360"/>
      <c r="O83" s="360"/>
      <c r="P83" s="360"/>
      <c r="Q83" s="360"/>
      <c r="R83" s="360"/>
      <c r="S83" s="361"/>
      <c r="T83" s="359"/>
      <c r="U83" s="369">
        <v>24</v>
      </c>
      <c r="V83" s="375"/>
      <c r="W83" s="376"/>
      <c r="Y83" s="360"/>
      <c r="Z83" s="360"/>
      <c r="AA83" s="360"/>
      <c r="AB83" s="360"/>
      <c r="AC83" s="360"/>
      <c r="AD83" s="360"/>
      <c r="AE83" s="360"/>
      <c r="AF83" s="360"/>
      <c r="AG83" s="360"/>
      <c r="AH83" s="360"/>
      <c r="AI83" s="360"/>
      <c r="AJ83" s="360"/>
      <c r="AK83" s="360"/>
      <c r="AL83" s="361"/>
      <c r="AM83" s="359"/>
      <c r="AN83" s="369">
        <v>24</v>
      </c>
      <c r="AO83" s="375"/>
      <c r="AP83" s="376"/>
      <c r="AR83" s="360"/>
      <c r="AS83" s="360"/>
      <c r="AT83" s="360"/>
      <c r="AU83" s="360"/>
      <c r="AV83" s="360"/>
      <c r="AW83" s="360"/>
      <c r="AX83" s="360"/>
      <c r="AY83" s="360"/>
      <c r="AZ83" s="360"/>
      <c r="BA83" s="360"/>
      <c r="BB83" s="360"/>
      <c r="BC83" s="360"/>
      <c r="BD83" s="360"/>
      <c r="BE83" s="361"/>
      <c r="BF83" s="359"/>
      <c r="BG83" s="369">
        <v>24</v>
      </c>
      <c r="BH83" s="375"/>
      <c r="BI83" s="376"/>
      <c r="BK83" s="360"/>
      <c r="BL83" s="360"/>
      <c r="BM83" s="360"/>
      <c r="BN83" s="360"/>
      <c r="BO83" s="360"/>
      <c r="BP83" s="360"/>
      <c r="BQ83" s="360"/>
      <c r="BR83" s="360"/>
      <c r="BS83" s="360"/>
      <c r="BT83" s="360"/>
      <c r="BU83" s="360"/>
      <c r="BV83" s="360"/>
      <c r="BW83" s="360"/>
      <c r="BX83" s="361"/>
    </row>
    <row r="84" spans="1:76">
      <c r="A84" s="359"/>
      <c r="B84" s="369">
        <v>25</v>
      </c>
      <c r="C84" s="375"/>
      <c r="D84" s="376"/>
      <c r="F84" s="360"/>
      <c r="G84" s="360"/>
      <c r="H84" s="360"/>
      <c r="I84" s="360"/>
      <c r="J84" s="360"/>
      <c r="K84" s="360"/>
      <c r="L84" s="360"/>
      <c r="M84" s="360"/>
      <c r="N84" s="360"/>
      <c r="O84" s="360"/>
      <c r="P84" s="360"/>
      <c r="Q84" s="360"/>
      <c r="R84" s="360"/>
      <c r="S84" s="361"/>
      <c r="T84" s="359"/>
      <c r="U84" s="369">
        <v>25</v>
      </c>
      <c r="V84" s="375"/>
      <c r="W84" s="376"/>
      <c r="Y84" s="360"/>
      <c r="Z84" s="360"/>
      <c r="AA84" s="360"/>
      <c r="AB84" s="360"/>
      <c r="AC84" s="360"/>
      <c r="AD84" s="360"/>
      <c r="AE84" s="360"/>
      <c r="AF84" s="360"/>
      <c r="AG84" s="360"/>
      <c r="AH84" s="360"/>
      <c r="AI84" s="360"/>
      <c r="AJ84" s="360"/>
      <c r="AK84" s="360"/>
      <c r="AL84" s="361"/>
      <c r="AM84" s="359"/>
      <c r="AN84" s="369">
        <v>25</v>
      </c>
      <c r="AO84" s="375"/>
      <c r="AP84" s="376"/>
      <c r="AR84" s="360"/>
      <c r="AS84" s="360"/>
      <c r="AT84" s="360"/>
      <c r="AU84" s="360"/>
      <c r="AV84" s="360"/>
      <c r="AW84" s="360"/>
      <c r="AX84" s="360"/>
      <c r="AY84" s="360"/>
      <c r="AZ84" s="360"/>
      <c r="BA84" s="360"/>
      <c r="BB84" s="360"/>
      <c r="BC84" s="360"/>
      <c r="BD84" s="360"/>
      <c r="BE84" s="361"/>
      <c r="BF84" s="359"/>
      <c r="BG84" s="369">
        <v>25</v>
      </c>
      <c r="BH84" s="375"/>
      <c r="BI84" s="376"/>
      <c r="BK84" s="360"/>
      <c r="BL84" s="360"/>
      <c r="BM84" s="360"/>
      <c r="BN84" s="360"/>
      <c r="BO84" s="360"/>
      <c r="BP84" s="360"/>
      <c r="BQ84" s="360"/>
      <c r="BR84" s="360"/>
      <c r="BS84" s="360"/>
      <c r="BT84" s="360"/>
      <c r="BU84" s="360"/>
      <c r="BV84" s="360"/>
      <c r="BW84" s="360"/>
      <c r="BX84" s="361"/>
    </row>
    <row r="85" spans="1:76">
      <c r="A85" s="359"/>
      <c r="B85" s="369">
        <v>26</v>
      </c>
      <c r="C85" s="375"/>
      <c r="D85" s="376"/>
      <c r="F85" s="360"/>
      <c r="G85" s="360"/>
      <c r="H85" s="360"/>
      <c r="I85" s="360"/>
      <c r="J85" s="360"/>
      <c r="K85" s="360"/>
      <c r="L85" s="360"/>
      <c r="M85" s="360"/>
      <c r="N85" s="360"/>
      <c r="O85" s="360"/>
      <c r="P85" s="360"/>
      <c r="Q85" s="360"/>
      <c r="R85" s="360"/>
      <c r="S85" s="361"/>
      <c r="T85" s="359"/>
      <c r="U85" s="369">
        <v>26</v>
      </c>
      <c r="V85" s="375"/>
      <c r="W85" s="376"/>
      <c r="Y85" s="360"/>
      <c r="Z85" s="360"/>
      <c r="AA85" s="360"/>
      <c r="AB85" s="360"/>
      <c r="AC85" s="360"/>
      <c r="AD85" s="360"/>
      <c r="AE85" s="360"/>
      <c r="AF85" s="360"/>
      <c r="AG85" s="360"/>
      <c r="AH85" s="360"/>
      <c r="AI85" s="360"/>
      <c r="AJ85" s="360"/>
      <c r="AK85" s="360"/>
      <c r="AL85" s="361"/>
      <c r="AM85" s="359"/>
      <c r="AN85" s="369">
        <v>26</v>
      </c>
      <c r="AO85" s="375"/>
      <c r="AP85" s="376"/>
      <c r="AR85" s="360"/>
      <c r="AS85" s="360"/>
      <c r="AT85" s="360"/>
      <c r="AU85" s="360"/>
      <c r="AV85" s="360"/>
      <c r="AW85" s="360"/>
      <c r="AX85" s="360"/>
      <c r="AY85" s="360"/>
      <c r="AZ85" s="360"/>
      <c r="BA85" s="360"/>
      <c r="BB85" s="360"/>
      <c r="BC85" s="360"/>
      <c r="BD85" s="360"/>
      <c r="BE85" s="361"/>
      <c r="BF85" s="359"/>
      <c r="BG85" s="369">
        <v>26</v>
      </c>
      <c r="BH85" s="375"/>
      <c r="BI85" s="376"/>
      <c r="BK85" s="360"/>
      <c r="BL85" s="360"/>
      <c r="BM85" s="360"/>
      <c r="BN85" s="360"/>
      <c r="BO85" s="360"/>
      <c r="BP85" s="360"/>
      <c r="BQ85" s="360"/>
      <c r="BR85" s="360"/>
      <c r="BS85" s="360"/>
      <c r="BT85" s="360"/>
      <c r="BU85" s="360"/>
      <c r="BV85" s="360"/>
      <c r="BW85" s="360"/>
      <c r="BX85" s="361"/>
    </row>
    <row r="86" spans="1:76">
      <c r="A86" s="359"/>
      <c r="B86" s="369">
        <v>27</v>
      </c>
      <c r="C86" s="375"/>
      <c r="D86" s="376"/>
      <c r="F86" s="360"/>
      <c r="G86" s="360"/>
      <c r="H86" s="360"/>
      <c r="I86" s="360"/>
      <c r="J86" s="360"/>
      <c r="K86" s="360"/>
      <c r="L86" s="360"/>
      <c r="M86" s="360"/>
      <c r="N86" s="360"/>
      <c r="O86" s="360"/>
      <c r="P86" s="360"/>
      <c r="Q86" s="360"/>
      <c r="R86" s="360"/>
      <c r="S86" s="361"/>
      <c r="T86" s="359"/>
      <c r="U86" s="369">
        <v>27</v>
      </c>
      <c r="V86" s="375"/>
      <c r="W86" s="376"/>
      <c r="Y86" s="360"/>
      <c r="Z86" s="360"/>
      <c r="AA86" s="360"/>
      <c r="AB86" s="360"/>
      <c r="AC86" s="360"/>
      <c r="AD86" s="360"/>
      <c r="AE86" s="360"/>
      <c r="AF86" s="360"/>
      <c r="AG86" s="360"/>
      <c r="AH86" s="360"/>
      <c r="AI86" s="360"/>
      <c r="AJ86" s="360"/>
      <c r="AK86" s="360"/>
      <c r="AL86" s="361"/>
      <c r="AM86" s="359"/>
      <c r="AN86" s="369">
        <v>27</v>
      </c>
      <c r="AO86" s="375"/>
      <c r="AP86" s="376"/>
      <c r="AR86" s="360"/>
      <c r="AS86" s="360"/>
      <c r="AT86" s="360"/>
      <c r="AU86" s="360"/>
      <c r="AV86" s="360"/>
      <c r="AW86" s="360"/>
      <c r="AX86" s="360"/>
      <c r="AY86" s="360"/>
      <c r="AZ86" s="360"/>
      <c r="BA86" s="360"/>
      <c r="BB86" s="360"/>
      <c r="BC86" s="360"/>
      <c r="BD86" s="360"/>
      <c r="BE86" s="361"/>
      <c r="BF86" s="359"/>
      <c r="BG86" s="369">
        <v>27</v>
      </c>
      <c r="BH86" s="375"/>
      <c r="BI86" s="376"/>
      <c r="BK86" s="360"/>
      <c r="BL86" s="360"/>
      <c r="BM86" s="360"/>
      <c r="BN86" s="360"/>
      <c r="BO86" s="360"/>
      <c r="BP86" s="360"/>
      <c r="BQ86" s="360"/>
      <c r="BR86" s="360"/>
      <c r="BS86" s="360"/>
      <c r="BT86" s="360"/>
      <c r="BU86" s="360"/>
      <c r="BV86" s="360"/>
      <c r="BW86" s="360"/>
      <c r="BX86" s="361"/>
    </row>
    <row r="87" spans="1:76">
      <c r="A87" s="359"/>
      <c r="B87" s="369">
        <v>28</v>
      </c>
      <c r="C87" s="375"/>
      <c r="D87" s="376"/>
      <c r="F87" s="360"/>
      <c r="G87" s="360"/>
      <c r="H87" s="360"/>
      <c r="I87" s="360"/>
      <c r="J87" s="360"/>
      <c r="K87" s="360"/>
      <c r="L87" s="360"/>
      <c r="M87" s="360"/>
      <c r="N87" s="360"/>
      <c r="O87" s="360"/>
      <c r="P87" s="360"/>
      <c r="Q87" s="360"/>
      <c r="R87" s="360"/>
      <c r="S87" s="361"/>
      <c r="T87" s="359"/>
      <c r="U87" s="369">
        <v>28</v>
      </c>
      <c r="V87" s="375"/>
      <c r="W87" s="376"/>
      <c r="Y87" s="360"/>
      <c r="Z87" s="360"/>
      <c r="AA87" s="360"/>
      <c r="AB87" s="360"/>
      <c r="AC87" s="360"/>
      <c r="AD87" s="360"/>
      <c r="AE87" s="360"/>
      <c r="AF87" s="360"/>
      <c r="AG87" s="360"/>
      <c r="AH87" s="360"/>
      <c r="AI87" s="360"/>
      <c r="AJ87" s="360"/>
      <c r="AK87" s="360"/>
      <c r="AL87" s="361"/>
      <c r="AM87" s="359"/>
      <c r="AN87" s="369">
        <v>28</v>
      </c>
      <c r="AO87" s="375"/>
      <c r="AP87" s="376"/>
      <c r="AR87" s="360"/>
      <c r="AS87" s="360"/>
      <c r="AT87" s="360"/>
      <c r="AU87" s="360"/>
      <c r="AV87" s="360"/>
      <c r="AW87" s="360"/>
      <c r="AX87" s="360"/>
      <c r="AY87" s="360"/>
      <c r="AZ87" s="360"/>
      <c r="BA87" s="360"/>
      <c r="BB87" s="360"/>
      <c r="BC87" s="360"/>
      <c r="BD87" s="360"/>
      <c r="BE87" s="361"/>
      <c r="BF87" s="359"/>
      <c r="BG87" s="369">
        <v>28</v>
      </c>
      <c r="BH87" s="375"/>
      <c r="BI87" s="376"/>
      <c r="BK87" s="360"/>
      <c r="BL87" s="360"/>
      <c r="BM87" s="360"/>
      <c r="BN87" s="360"/>
      <c r="BO87" s="360"/>
      <c r="BP87" s="360"/>
      <c r="BQ87" s="360"/>
      <c r="BR87" s="360"/>
      <c r="BS87" s="360"/>
      <c r="BT87" s="360"/>
      <c r="BU87" s="360"/>
      <c r="BV87" s="360"/>
      <c r="BW87" s="360"/>
      <c r="BX87" s="361"/>
    </row>
    <row r="88" spans="1:76">
      <c r="A88" s="359"/>
      <c r="B88" s="369">
        <v>29</v>
      </c>
      <c r="C88" s="375"/>
      <c r="D88" s="376"/>
      <c r="F88" s="360"/>
      <c r="G88" s="360"/>
      <c r="H88" s="360"/>
      <c r="I88" s="360"/>
      <c r="J88" s="360"/>
      <c r="K88" s="360"/>
      <c r="L88" s="360"/>
      <c r="M88" s="360"/>
      <c r="N88" s="360"/>
      <c r="O88" s="360"/>
      <c r="P88" s="360"/>
      <c r="Q88" s="360"/>
      <c r="R88" s="360"/>
      <c r="S88" s="361"/>
      <c r="T88" s="359"/>
      <c r="U88" s="369">
        <v>29</v>
      </c>
      <c r="V88" s="375"/>
      <c r="W88" s="376"/>
      <c r="Y88" s="360"/>
      <c r="Z88" s="360"/>
      <c r="AA88" s="360"/>
      <c r="AB88" s="360"/>
      <c r="AC88" s="360"/>
      <c r="AD88" s="360"/>
      <c r="AE88" s="360"/>
      <c r="AF88" s="360"/>
      <c r="AG88" s="360"/>
      <c r="AH88" s="360"/>
      <c r="AI88" s="360"/>
      <c r="AJ88" s="360"/>
      <c r="AK88" s="360"/>
      <c r="AL88" s="361"/>
      <c r="AM88" s="359"/>
      <c r="AN88" s="369">
        <v>29</v>
      </c>
      <c r="AO88" s="375"/>
      <c r="AP88" s="376"/>
      <c r="AR88" s="360"/>
      <c r="AS88" s="360"/>
      <c r="AT88" s="360"/>
      <c r="AU88" s="360"/>
      <c r="AV88" s="360"/>
      <c r="AW88" s="360"/>
      <c r="AX88" s="360"/>
      <c r="AY88" s="360"/>
      <c r="AZ88" s="360"/>
      <c r="BA88" s="360"/>
      <c r="BB88" s="360"/>
      <c r="BC88" s="360"/>
      <c r="BD88" s="360"/>
      <c r="BE88" s="361"/>
      <c r="BF88" s="359"/>
      <c r="BG88" s="369">
        <v>29</v>
      </c>
      <c r="BH88" s="375"/>
      <c r="BI88" s="376"/>
      <c r="BK88" s="360"/>
      <c r="BL88" s="360"/>
      <c r="BM88" s="360"/>
      <c r="BN88" s="360"/>
      <c r="BO88" s="360"/>
      <c r="BP88" s="360"/>
      <c r="BQ88" s="360"/>
      <c r="BR88" s="360"/>
      <c r="BS88" s="360"/>
      <c r="BT88" s="360"/>
      <c r="BU88" s="360"/>
      <c r="BV88" s="360"/>
      <c r="BW88" s="360"/>
      <c r="BX88" s="361"/>
    </row>
    <row r="89" spans="1:76">
      <c r="A89" s="359"/>
      <c r="B89" s="369">
        <v>30</v>
      </c>
      <c r="C89" s="375"/>
      <c r="D89" s="376"/>
      <c r="F89" s="360"/>
      <c r="G89" s="360"/>
      <c r="H89" s="360"/>
      <c r="I89" s="360"/>
      <c r="J89" s="360"/>
      <c r="K89" s="360"/>
      <c r="L89" s="360"/>
      <c r="M89" s="360"/>
      <c r="N89" s="360"/>
      <c r="O89" s="360"/>
      <c r="P89" s="360"/>
      <c r="Q89" s="360"/>
      <c r="R89" s="360"/>
      <c r="S89" s="361"/>
      <c r="T89" s="359"/>
      <c r="U89" s="369">
        <v>30</v>
      </c>
      <c r="V89" s="375"/>
      <c r="W89" s="376"/>
      <c r="Y89" s="360"/>
      <c r="Z89" s="360"/>
      <c r="AA89" s="360"/>
      <c r="AB89" s="360"/>
      <c r="AC89" s="360"/>
      <c r="AD89" s="360"/>
      <c r="AE89" s="360"/>
      <c r="AF89" s="360"/>
      <c r="AG89" s="360"/>
      <c r="AH89" s="360"/>
      <c r="AI89" s="360"/>
      <c r="AJ89" s="360"/>
      <c r="AK89" s="360"/>
      <c r="AL89" s="361"/>
      <c r="AM89" s="359"/>
      <c r="AN89" s="369">
        <v>30</v>
      </c>
      <c r="AO89" s="375"/>
      <c r="AP89" s="376"/>
      <c r="AR89" s="360"/>
      <c r="AS89" s="360"/>
      <c r="AT89" s="360"/>
      <c r="AU89" s="360"/>
      <c r="AV89" s="360"/>
      <c r="AW89" s="360"/>
      <c r="AX89" s="360"/>
      <c r="AY89" s="360"/>
      <c r="AZ89" s="360"/>
      <c r="BA89" s="360"/>
      <c r="BB89" s="360"/>
      <c r="BC89" s="360"/>
      <c r="BD89" s="360"/>
      <c r="BE89" s="361"/>
      <c r="BF89" s="359"/>
      <c r="BG89" s="369">
        <v>30</v>
      </c>
      <c r="BH89" s="375"/>
      <c r="BI89" s="376"/>
      <c r="BK89" s="360"/>
      <c r="BL89" s="360"/>
      <c r="BM89" s="360"/>
      <c r="BN89" s="360"/>
      <c r="BO89" s="360"/>
      <c r="BP89" s="360"/>
      <c r="BQ89" s="360"/>
      <c r="BR89" s="360"/>
      <c r="BS89" s="360"/>
      <c r="BT89" s="360"/>
      <c r="BU89" s="360"/>
      <c r="BV89" s="360"/>
      <c r="BW89" s="360"/>
      <c r="BX89" s="361"/>
    </row>
    <row r="90" spans="1:76">
      <c r="A90" s="359"/>
      <c r="B90" s="369">
        <v>31</v>
      </c>
      <c r="C90" s="375"/>
      <c r="D90" s="376"/>
      <c r="F90" s="360"/>
      <c r="G90" s="360"/>
      <c r="H90" s="360"/>
      <c r="I90" s="360"/>
      <c r="J90" s="360"/>
      <c r="K90" s="360"/>
      <c r="L90" s="360"/>
      <c r="M90" s="360"/>
      <c r="N90" s="360"/>
      <c r="O90" s="360"/>
      <c r="P90" s="360"/>
      <c r="Q90" s="360"/>
      <c r="R90" s="360"/>
      <c r="S90" s="361"/>
      <c r="T90" s="359"/>
      <c r="U90" s="369">
        <v>31</v>
      </c>
      <c r="V90" s="375"/>
      <c r="W90" s="376"/>
      <c r="Y90" s="360"/>
      <c r="Z90" s="360"/>
      <c r="AA90" s="360"/>
      <c r="AB90" s="360"/>
      <c r="AC90" s="360"/>
      <c r="AD90" s="360"/>
      <c r="AE90" s="360"/>
      <c r="AF90" s="360"/>
      <c r="AG90" s="360"/>
      <c r="AH90" s="360"/>
      <c r="AI90" s="360"/>
      <c r="AJ90" s="360"/>
      <c r="AK90" s="360"/>
      <c r="AL90" s="361"/>
      <c r="AM90" s="359"/>
      <c r="AN90" s="369">
        <v>31</v>
      </c>
      <c r="AO90" s="375"/>
      <c r="AP90" s="376"/>
      <c r="AR90" s="360"/>
      <c r="AS90" s="360"/>
      <c r="AT90" s="360"/>
      <c r="AU90" s="360"/>
      <c r="AV90" s="360"/>
      <c r="AW90" s="360"/>
      <c r="AX90" s="360"/>
      <c r="AY90" s="360"/>
      <c r="AZ90" s="360"/>
      <c r="BA90" s="360"/>
      <c r="BB90" s="360"/>
      <c r="BC90" s="360"/>
      <c r="BD90" s="360"/>
      <c r="BE90" s="361"/>
      <c r="BF90" s="359"/>
      <c r="BG90" s="369">
        <v>31</v>
      </c>
      <c r="BH90" s="375"/>
      <c r="BI90" s="376"/>
      <c r="BK90" s="360"/>
      <c r="BL90" s="360"/>
      <c r="BM90" s="360"/>
      <c r="BN90" s="360"/>
      <c r="BO90" s="360"/>
      <c r="BP90" s="360"/>
      <c r="BQ90" s="360"/>
      <c r="BR90" s="360"/>
      <c r="BS90" s="360"/>
      <c r="BT90" s="360"/>
      <c r="BU90" s="360"/>
      <c r="BV90" s="360"/>
      <c r="BW90" s="360"/>
      <c r="BX90" s="361"/>
    </row>
    <row r="91" spans="1:76">
      <c r="A91" s="359"/>
      <c r="B91" s="369">
        <v>32</v>
      </c>
      <c r="C91" s="375"/>
      <c r="D91" s="376"/>
      <c r="F91" s="360"/>
      <c r="G91" s="360"/>
      <c r="H91" s="360"/>
      <c r="I91" s="360"/>
      <c r="J91" s="360"/>
      <c r="K91" s="360"/>
      <c r="L91" s="360"/>
      <c r="M91" s="360"/>
      <c r="N91" s="360"/>
      <c r="O91" s="360"/>
      <c r="P91" s="360"/>
      <c r="Q91" s="360"/>
      <c r="R91" s="360"/>
      <c r="S91" s="361"/>
      <c r="T91" s="359"/>
      <c r="U91" s="369">
        <v>32</v>
      </c>
      <c r="V91" s="375"/>
      <c r="W91" s="376"/>
      <c r="Y91" s="360"/>
      <c r="Z91" s="360"/>
      <c r="AA91" s="360"/>
      <c r="AB91" s="360"/>
      <c r="AC91" s="360"/>
      <c r="AD91" s="360"/>
      <c r="AE91" s="360"/>
      <c r="AF91" s="360"/>
      <c r="AG91" s="360"/>
      <c r="AH91" s="360"/>
      <c r="AI91" s="360"/>
      <c r="AJ91" s="360"/>
      <c r="AK91" s="360"/>
      <c r="AL91" s="361"/>
      <c r="AM91" s="359"/>
      <c r="AN91" s="369">
        <v>32</v>
      </c>
      <c r="AO91" s="375"/>
      <c r="AP91" s="376"/>
      <c r="AR91" s="360"/>
      <c r="AS91" s="360"/>
      <c r="AT91" s="360"/>
      <c r="AU91" s="360"/>
      <c r="AV91" s="360"/>
      <c r="AW91" s="360"/>
      <c r="AX91" s="360"/>
      <c r="AY91" s="360"/>
      <c r="AZ91" s="360"/>
      <c r="BA91" s="360"/>
      <c r="BB91" s="360"/>
      <c r="BC91" s="360"/>
      <c r="BD91" s="360"/>
      <c r="BE91" s="361"/>
      <c r="BF91" s="359"/>
      <c r="BG91" s="369">
        <v>32</v>
      </c>
      <c r="BH91" s="375"/>
      <c r="BI91" s="376"/>
      <c r="BK91" s="360"/>
      <c r="BL91" s="360"/>
      <c r="BM91" s="360"/>
      <c r="BN91" s="360"/>
      <c r="BO91" s="360"/>
      <c r="BP91" s="360"/>
      <c r="BQ91" s="360"/>
      <c r="BR91" s="360"/>
      <c r="BS91" s="360"/>
      <c r="BT91" s="360"/>
      <c r="BU91" s="360"/>
      <c r="BV91" s="360"/>
      <c r="BW91" s="360"/>
      <c r="BX91" s="361"/>
    </row>
    <row r="92" spans="1:76">
      <c r="A92" s="359"/>
      <c r="B92" s="369">
        <v>33</v>
      </c>
      <c r="C92" s="375"/>
      <c r="D92" s="376"/>
      <c r="F92" s="360"/>
      <c r="G92" s="360"/>
      <c r="H92" s="360"/>
      <c r="I92" s="360"/>
      <c r="J92" s="360"/>
      <c r="K92" s="360"/>
      <c r="L92" s="360"/>
      <c r="M92" s="360"/>
      <c r="N92" s="360"/>
      <c r="O92" s="360"/>
      <c r="P92" s="360"/>
      <c r="Q92" s="360"/>
      <c r="R92" s="360"/>
      <c r="S92" s="361"/>
      <c r="T92" s="359"/>
      <c r="U92" s="369">
        <v>33</v>
      </c>
      <c r="V92" s="375"/>
      <c r="W92" s="376"/>
      <c r="Y92" s="360"/>
      <c r="Z92" s="360"/>
      <c r="AA92" s="360"/>
      <c r="AB92" s="360"/>
      <c r="AC92" s="360"/>
      <c r="AD92" s="360"/>
      <c r="AE92" s="360"/>
      <c r="AF92" s="360"/>
      <c r="AG92" s="360"/>
      <c r="AH92" s="360"/>
      <c r="AI92" s="360"/>
      <c r="AJ92" s="360"/>
      <c r="AK92" s="360"/>
      <c r="AL92" s="361"/>
      <c r="AM92" s="359"/>
      <c r="AN92" s="369">
        <v>33</v>
      </c>
      <c r="AO92" s="375"/>
      <c r="AP92" s="376"/>
      <c r="AR92" s="360"/>
      <c r="AS92" s="360"/>
      <c r="AT92" s="360"/>
      <c r="AU92" s="360"/>
      <c r="AV92" s="360"/>
      <c r="AW92" s="360"/>
      <c r="AX92" s="360"/>
      <c r="AY92" s="360"/>
      <c r="AZ92" s="360"/>
      <c r="BA92" s="360"/>
      <c r="BB92" s="360"/>
      <c r="BC92" s="360"/>
      <c r="BD92" s="360"/>
      <c r="BE92" s="361"/>
      <c r="BF92" s="359"/>
      <c r="BG92" s="369">
        <v>33</v>
      </c>
      <c r="BH92" s="375"/>
      <c r="BI92" s="376"/>
      <c r="BK92" s="360"/>
      <c r="BL92" s="360"/>
      <c r="BM92" s="360"/>
      <c r="BN92" s="360"/>
      <c r="BO92" s="360"/>
      <c r="BP92" s="360"/>
      <c r="BQ92" s="360"/>
      <c r="BR92" s="360"/>
      <c r="BS92" s="360"/>
      <c r="BT92" s="360"/>
      <c r="BU92" s="360"/>
      <c r="BV92" s="360"/>
      <c r="BW92" s="360"/>
      <c r="BX92" s="361"/>
    </row>
    <row r="93" spans="1:76">
      <c r="A93" s="359"/>
      <c r="B93" s="369">
        <v>34</v>
      </c>
      <c r="C93" s="375"/>
      <c r="D93" s="376"/>
      <c r="F93" s="360"/>
      <c r="G93" s="360"/>
      <c r="H93" s="360"/>
      <c r="I93" s="360"/>
      <c r="J93" s="360"/>
      <c r="K93" s="360"/>
      <c r="L93" s="360"/>
      <c r="M93" s="360"/>
      <c r="N93" s="360"/>
      <c r="O93" s="360"/>
      <c r="P93" s="360"/>
      <c r="Q93" s="360"/>
      <c r="R93" s="360"/>
      <c r="S93" s="361"/>
      <c r="T93" s="359"/>
      <c r="U93" s="369">
        <v>34</v>
      </c>
      <c r="V93" s="375"/>
      <c r="W93" s="376"/>
      <c r="Y93" s="360"/>
      <c r="Z93" s="360"/>
      <c r="AA93" s="360"/>
      <c r="AB93" s="360"/>
      <c r="AC93" s="360"/>
      <c r="AD93" s="360"/>
      <c r="AE93" s="360"/>
      <c r="AF93" s="360"/>
      <c r="AG93" s="360"/>
      <c r="AH93" s="360"/>
      <c r="AI93" s="360"/>
      <c r="AJ93" s="360"/>
      <c r="AK93" s="360"/>
      <c r="AL93" s="361"/>
      <c r="AM93" s="359"/>
      <c r="AN93" s="369">
        <v>34</v>
      </c>
      <c r="AO93" s="375"/>
      <c r="AP93" s="376"/>
      <c r="AR93" s="360"/>
      <c r="AS93" s="360"/>
      <c r="AT93" s="360"/>
      <c r="AU93" s="360"/>
      <c r="AV93" s="360"/>
      <c r="AW93" s="360"/>
      <c r="AX93" s="360"/>
      <c r="AY93" s="360"/>
      <c r="AZ93" s="360"/>
      <c r="BA93" s="360"/>
      <c r="BB93" s="360"/>
      <c r="BC93" s="360"/>
      <c r="BD93" s="360"/>
      <c r="BE93" s="361"/>
      <c r="BF93" s="359"/>
      <c r="BG93" s="369">
        <v>34</v>
      </c>
      <c r="BH93" s="375"/>
      <c r="BI93" s="376"/>
      <c r="BK93" s="360"/>
      <c r="BL93" s="360"/>
      <c r="BM93" s="360"/>
      <c r="BN93" s="360"/>
      <c r="BO93" s="360"/>
      <c r="BP93" s="360"/>
      <c r="BQ93" s="360"/>
      <c r="BR93" s="360"/>
      <c r="BS93" s="360"/>
      <c r="BT93" s="360"/>
      <c r="BU93" s="360"/>
      <c r="BV93" s="360"/>
      <c r="BW93" s="360"/>
      <c r="BX93" s="361"/>
    </row>
    <row r="94" spans="1:76">
      <c r="A94" s="359"/>
      <c r="B94" s="369">
        <v>35</v>
      </c>
      <c r="C94" s="375"/>
      <c r="D94" s="376"/>
      <c r="F94" s="360"/>
      <c r="G94" s="360"/>
      <c r="H94" s="360"/>
      <c r="I94" s="360"/>
      <c r="J94" s="360"/>
      <c r="K94" s="360"/>
      <c r="L94" s="360"/>
      <c r="M94" s="360"/>
      <c r="N94" s="360"/>
      <c r="O94" s="360"/>
      <c r="P94" s="360"/>
      <c r="Q94" s="360"/>
      <c r="R94" s="360"/>
      <c r="S94" s="361"/>
      <c r="T94" s="359"/>
      <c r="U94" s="369">
        <v>35</v>
      </c>
      <c r="V94" s="375"/>
      <c r="W94" s="376"/>
      <c r="Y94" s="360"/>
      <c r="Z94" s="360"/>
      <c r="AA94" s="360"/>
      <c r="AB94" s="360"/>
      <c r="AC94" s="360"/>
      <c r="AD94" s="360"/>
      <c r="AE94" s="360"/>
      <c r="AF94" s="360"/>
      <c r="AG94" s="360"/>
      <c r="AH94" s="360"/>
      <c r="AI94" s="360"/>
      <c r="AJ94" s="360"/>
      <c r="AK94" s="360"/>
      <c r="AL94" s="361"/>
      <c r="AM94" s="359"/>
      <c r="AN94" s="369">
        <v>35</v>
      </c>
      <c r="AO94" s="375"/>
      <c r="AP94" s="376"/>
      <c r="AR94" s="360"/>
      <c r="AS94" s="360"/>
      <c r="AT94" s="360"/>
      <c r="AU94" s="360"/>
      <c r="AV94" s="360"/>
      <c r="AW94" s="360"/>
      <c r="AX94" s="360"/>
      <c r="AY94" s="360"/>
      <c r="AZ94" s="360"/>
      <c r="BA94" s="360"/>
      <c r="BB94" s="360"/>
      <c r="BC94" s="360"/>
      <c r="BD94" s="360"/>
      <c r="BE94" s="361"/>
      <c r="BF94" s="359"/>
      <c r="BG94" s="369">
        <v>35</v>
      </c>
      <c r="BH94" s="375"/>
      <c r="BI94" s="376"/>
      <c r="BK94" s="360"/>
      <c r="BL94" s="360"/>
      <c r="BM94" s="360"/>
      <c r="BN94" s="360"/>
      <c r="BO94" s="360"/>
      <c r="BP94" s="360"/>
      <c r="BQ94" s="360"/>
      <c r="BR94" s="360"/>
      <c r="BS94" s="360"/>
      <c r="BT94" s="360"/>
      <c r="BU94" s="360"/>
      <c r="BV94" s="360"/>
      <c r="BW94" s="360"/>
      <c r="BX94" s="361"/>
    </row>
    <row r="95" spans="1:76">
      <c r="A95" s="359"/>
      <c r="B95" s="369">
        <v>36</v>
      </c>
      <c r="C95" s="375"/>
      <c r="D95" s="376"/>
      <c r="F95" s="360"/>
      <c r="G95" s="360"/>
      <c r="H95" s="360"/>
      <c r="I95" s="360"/>
      <c r="J95" s="360"/>
      <c r="K95" s="360"/>
      <c r="L95" s="360"/>
      <c r="M95" s="360"/>
      <c r="N95" s="360"/>
      <c r="O95" s="360"/>
      <c r="P95" s="360"/>
      <c r="Q95" s="360"/>
      <c r="R95" s="360"/>
      <c r="S95" s="361"/>
      <c r="T95" s="359"/>
      <c r="U95" s="369">
        <v>36</v>
      </c>
      <c r="V95" s="375"/>
      <c r="W95" s="376"/>
      <c r="Y95" s="360"/>
      <c r="Z95" s="360"/>
      <c r="AA95" s="360"/>
      <c r="AB95" s="360"/>
      <c r="AC95" s="360"/>
      <c r="AD95" s="360"/>
      <c r="AE95" s="360"/>
      <c r="AF95" s="360"/>
      <c r="AG95" s="360"/>
      <c r="AH95" s="360"/>
      <c r="AI95" s="360"/>
      <c r="AJ95" s="360"/>
      <c r="AK95" s="360"/>
      <c r="AL95" s="361"/>
      <c r="AM95" s="359"/>
      <c r="AN95" s="369">
        <v>36</v>
      </c>
      <c r="AO95" s="375"/>
      <c r="AP95" s="376"/>
      <c r="AR95" s="360"/>
      <c r="AS95" s="360"/>
      <c r="AT95" s="360"/>
      <c r="AU95" s="360"/>
      <c r="AV95" s="360"/>
      <c r="AW95" s="360"/>
      <c r="AX95" s="360"/>
      <c r="AY95" s="360"/>
      <c r="AZ95" s="360"/>
      <c r="BA95" s="360"/>
      <c r="BB95" s="360"/>
      <c r="BC95" s="360"/>
      <c r="BD95" s="360"/>
      <c r="BE95" s="361"/>
      <c r="BF95" s="359"/>
      <c r="BG95" s="369">
        <v>36</v>
      </c>
      <c r="BH95" s="375"/>
      <c r="BI95" s="376"/>
      <c r="BK95" s="360"/>
      <c r="BL95" s="360"/>
      <c r="BM95" s="360"/>
      <c r="BN95" s="360"/>
      <c r="BO95" s="360"/>
      <c r="BP95" s="360"/>
      <c r="BQ95" s="360"/>
      <c r="BR95" s="360"/>
      <c r="BS95" s="360"/>
      <c r="BT95" s="360"/>
      <c r="BU95" s="360"/>
      <c r="BV95" s="360"/>
      <c r="BW95" s="360"/>
      <c r="BX95" s="361"/>
    </row>
    <row r="96" spans="1:76">
      <c r="A96" s="359"/>
      <c r="B96" s="369">
        <v>37</v>
      </c>
      <c r="C96" s="375"/>
      <c r="D96" s="376"/>
      <c r="F96" s="360"/>
      <c r="G96" s="360"/>
      <c r="H96" s="360"/>
      <c r="I96" s="360"/>
      <c r="J96" s="360"/>
      <c r="K96" s="360"/>
      <c r="L96" s="360"/>
      <c r="M96" s="360"/>
      <c r="N96" s="360"/>
      <c r="O96" s="360"/>
      <c r="P96" s="360"/>
      <c r="Q96" s="360"/>
      <c r="R96" s="360"/>
      <c r="S96" s="361"/>
      <c r="T96" s="359"/>
      <c r="U96" s="369">
        <v>37</v>
      </c>
      <c r="V96" s="375"/>
      <c r="W96" s="376"/>
      <c r="Y96" s="360"/>
      <c r="Z96" s="360"/>
      <c r="AA96" s="360"/>
      <c r="AB96" s="360"/>
      <c r="AC96" s="360"/>
      <c r="AD96" s="360"/>
      <c r="AE96" s="360"/>
      <c r="AF96" s="360"/>
      <c r="AG96" s="360"/>
      <c r="AH96" s="360"/>
      <c r="AI96" s="360"/>
      <c r="AJ96" s="360"/>
      <c r="AK96" s="360"/>
      <c r="AL96" s="361"/>
      <c r="AM96" s="359"/>
      <c r="AN96" s="369">
        <v>37</v>
      </c>
      <c r="AO96" s="375"/>
      <c r="AP96" s="376"/>
      <c r="AR96" s="360"/>
      <c r="AS96" s="360"/>
      <c r="AT96" s="360"/>
      <c r="AU96" s="360"/>
      <c r="AV96" s="360"/>
      <c r="AW96" s="360"/>
      <c r="AX96" s="360"/>
      <c r="AY96" s="360"/>
      <c r="AZ96" s="360"/>
      <c r="BA96" s="360"/>
      <c r="BB96" s="360"/>
      <c r="BC96" s="360"/>
      <c r="BD96" s="360"/>
      <c r="BE96" s="361"/>
      <c r="BF96" s="359"/>
      <c r="BG96" s="369">
        <v>37</v>
      </c>
      <c r="BH96" s="375"/>
      <c r="BI96" s="376"/>
      <c r="BK96" s="360"/>
      <c r="BL96" s="360"/>
      <c r="BM96" s="360"/>
      <c r="BN96" s="360"/>
      <c r="BO96" s="360"/>
      <c r="BP96" s="360"/>
      <c r="BQ96" s="360"/>
      <c r="BR96" s="360"/>
      <c r="BS96" s="360"/>
      <c r="BT96" s="360"/>
      <c r="BU96" s="360"/>
      <c r="BV96" s="360"/>
      <c r="BW96" s="360"/>
      <c r="BX96" s="361"/>
    </row>
    <row r="97" spans="1:76">
      <c r="A97" s="359"/>
      <c r="B97" s="369">
        <v>38</v>
      </c>
      <c r="C97" s="375"/>
      <c r="D97" s="376"/>
      <c r="F97" s="360"/>
      <c r="G97" s="360"/>
      <c r="H97" s="360"/>
      <c r="I97" s="360"/>
      <c r="J97" s="360"/>
      <c r="K97" s="360"/>
      <c r="L97" s="360"/>
      <c r="M97" s="360"/>
      <c r="N97" s="360"/>
      <c r="O97" s="360"/>
      <c r="P97" s="360"/>
      <c r="Q97" s="360"/>
      <c r="R97" s="360"/>
      <c r="S97" s="361"/>
      <c r="T97" s="359"/>
      <c r="U97" s="369">
        <v>38</v>
      </c>
      <c r="V97" s="375"/>
      <c r="W97" s="376"/>
      <c r="Y97" s="360"/>
      <c r="Z97" s="360"/>
      <c r="AA97" s="360"/>
      <c r="AB97" s="360"/>
      <c r="AC97" s="360"/>
      <c r="AD97" s="360"/>
      <c r="AE97" s="360"/>
      <c r="AF97" s="360"/>
      <c r="AG97" s="360"/>
      <c r="AH97" s="360"/>
      <c r="AI97" s="360"/>
      <c r="AJ97" s="360"/>
      <c r="AK97" s="360"/>
      <c r="AL97" s="361"/>
      <c r="AM97" s="359"/>
      <c r="AN97" s="369">
        <v>38</v>
      </c>
      <c r="AO97" s="375"/>
      <c r="AP97" s="376"/>
      <c r="AR97" s="360"/>
      <c r="AS97" s="360"/>
      <c r="AT97" s="360"/>
      <c r="AU97" s="360"/>
      <c r="AV97" s="360"/>
      <c r="AW97" s="360"/>
      <c r="AX97" s="360"/>
      <c r="AY97" s="360"/>
      <c r="AZ97" s="360"/>
      <c r="BA97" s="360"/>
      <c r="BB97" s="360"/>
      <c r="BC97" s="360"/>
      <c r="BD97" s="360"/>
      <c r="BE97" s="361"/>
      <c r="BF97" s="359"/>
      <c r="BG97" s="369">
        <v>38</v>
      </c>
      <c r="BH97" s="375"/>
      <c r="BI97" s="376"/>
      <c r="BK97" s="360"/>
      <c r="BL97" s="360"/>
      <c r="BM97" s="360"/>
      <c r="BN97" s="360"/>
      <c r="BO97" s="360"/>
      <c r="BP97" s="360"/>
      <c r="BQ97" s="360"/>
      <c r="BR97" s="360"/>
      <c r="BS97" s="360"/>
      <c r="BT97" s="360"/>
      <c r="BU97" s="360"/>
      <c r="BV97" s="360"/>
      <c r="BW97" s="360"/>
      <c r="BX97" s="361"/>
    </row>
    <row r="98" spans="1:76">
      <c r="A98" s="359"/>
      <c r="B98" s="369">
        <v>39</v>
      </c>
      <c r="C98" s="375"/>
      <c r="D98" s="376"/>
      <c r="F98" s="360"/>
      <c r="G98" s="360"/>
      <c r="H98" s="360"/>
      <c r="I98" s="360"/>
      <c r="J98" s="360"/>
      <c r="K98" s="360"/>
      <c r="L98" s="360"/>
      <c r="M98" s="360"/>
      <c r="N98" s="360"/>
      <c r="O98" s="360"/>
      <c r="P98" s="360"/>
      <c r="Q98" s="360"/>
      <c r="R98" s="360"/>
      <c r="S98" s="361"/>
      <c r="T98" s="359"/>
      <c r="U98" s="369">
        <v>39</v>
      </c>
      <c r="V98" s="375"/>
      <c r="W98" s="376"/>
      <c r="Y98" s="360"/>
      <c r="Z98" s="360"/>
      <c r="AA98" s="360"/>
      <c r="AB98" s="360"/>
      <c r="AC98" s="360"/>
      <c r="AD98" s="360"/>
      <c r="AE98" s="360"/>
      <c r="AF98" s="360"/>
      <c r="AG98" s="360"/>
      <c r="AH98" s="360"/>
      <c r="AI98" s="360"/>
      <c r="AJ98" s="360"/>
      <c r="AK98" s="360"/>
      <c r="AL98" s="361"/>
      <c r="AM98" s="359"/>
      <c r="AN98" s="369">
        <v>39</v>
      </c>
      <c r="AO98" s="375"/>
      <c r="AP98" s="376"/>
      <c r="AR98" s="360"/>
      <c r="AS98" s="360"/>
      <c r="AT98" s="360"/>
      <c r="AU98" s="360"/>
      <c r="AV98" s="360"/>
      <c r="AW98" s="360"/>
      <c r="AX98" s="360"/>
      <c r="AY98" s="360"/>
      <c r="AZ98" s="360"/>
      <c r="BA98" s="360"/>
      <c r="BB98" s="360"/>
      <c r="BC98" s="360"/>
      <c r="BD98" s="360"/>
      <c r="BE98" s="361"/>
      <c r="BF98" s="359"/>
      <c r="BG98" s="369">
        <v>39</v>
      </c>
      <c r="BH98" s="375"/>
      <c r="BI98" s="376"/>
      <c r="BK98" s="360"/>
      <c r="BL98" s="360"/>
      <c r="BM98" s="360"/>
      <c r="BN98" s="360"/>
      <c r="BO98" s="360"/>
      <c r="BP98" s="360"/>
      <c r="BQ98" s="360"/>
      <c r="BR98" s="360"/>
      <c r="BS98" s="360"/>
      <c r="BT98" s="360"/>
      <c r="BU98" s="360"/>
      <c r="BV98" s="360"/>
      <c r="BW98" s="360"/>
      <c r="BX98" s="361"/>
    </row>
    <row r="99" spans="1:76">
      <c r="A99" s="359"/>
      <c r="B99" s="369">
        <v>40</v>
      </c>
      <c r="C99" s="375"/>
      <c r="D99" s="376"/>
      <c r="F99" s="360"/>
      <c r="G99" s="360"/>
      <c r="H99" s="360"/>
      <c r="I99" s="360"/>
      <c r="J99" s="360"/>
      <c r="K99" s="360"/>
      <c r="L99" s="360"/>
      <c r="M99" s="360"/>
      <c r="N99" s="360"/>
      <c r="O99" s="360"/>
      <c r="P99" s="360"/>
      <c r="Q99" s="360"/>
      <c r="R99" s="360"/>
      <c r="S99" s="361"/>
      <c r="T99" s="359"/>
      <c r="U99" s="369">
        <v>40</v>
      </c>
      <c r="V99" s="375"/>
      <c r="W99" s="376"/>
      <c r="Y99" s="360"/>
      <c r="Z99" s="360"/>
      <c r="AA99" s="360"/>
      <c r="AB99" s="360"/>
      <c r="AC99" s="360"/>
      <c r="AD99" s="360"/>
      <c r="AE99" s="360"/>
      <c r="AF99" s="360"/>
      <c r="AG99" s="360"/>
      <c r="AH99" s="360"/>
      <c r="AI99" s="360"/>
      <c r="AJ99" s="360"/>
      <c r="AK99" s="360"/>
      <c r="AL99" s="361"/>
      <c r="AM99" s="359"/>
      <c r="AN99" s="369">
        <v>40</v>
      </c>
      <c r="AO99" s="375"/>
      <c r="AP99" s="376"/>
      <c r="AR99" s="360"/>
      <c r="AS99" s="360"/>
      <c r="AT99" s="360"/>
      <c r="AU99" s="360"/>
      <c r="AV99" s="360"/>
      <c r="AW99" s="360"/>
      <c r="AX99" s="360"/>
      <c r="AY99" s="360"/>
      <c r="AZ99" s="360"/>
      <c r="BA99" s="360"/>
      <c r="BB99" s="360"/>
      <c r="BC99" s="360"/>
      <c r="BD99" s="360"/>
      <c r="BE99" s="361"/>
      <c r="BF99" s="359"/>
      <c r="BG99" s="369">
        <v>40</v>
      </c>
      <c r="BH99" s="375"/>
      <c r="BI99" s="376"/>
      <c r="BK99" s="360"/>
      <c r="BL99" s="360"/>
      <c r="BM99" s="360"/>
      <c r="BN99" s="360"/>
      <c r="BO99" s="360"/>
      <c r="BP99" s="360"/>
      <c r="BQ99" s="360"/>
      <c r="BR99" s="360"/>
      <c r="BS99" s="360"/>
      <c r="BT99" s="360"/>
      <c r="BU99" s="360"/>
      <c r="BV99" s="360"/>
      <c r="BW99" s="360"/>
      <c r="BX99" s="361"/>
    </row>
    <row r="100" spans="1:76">
      <c r="A100" s="359"/>
      <c r="B100" s="369">
        <v>41</v>
      </c>
      <c r="C100" s="375"/>
      <c r="D100" s="376"/>
      <c r="F100" s="360"/>
      <c r="G100" s="360"/>
      <c r="H100" s="360"/>
      <c r="I100" s="360"/>
      <c r="J100" s="360"/>
      <c r="K100" s="360"/>
      <c r="L100" s="360"/>
      <c r="M100" s="360"/>
      <c r="N100" s="360"/>
      <c r="O100" s="360"/>
      <c r="P100" s="360"/>
      <c r="Q100" s="360"/>
      <c r="R100" s="360"/>
      <c r="S100" s="361"/>
      <c r="T100" s="359"/>
      <c r="U100" s="369">
        <v>41</v>
      </c>
      <c r="V100" s="375"/>
      <c r="W100" s="376"/>
      <c r="Y100" s="360"/>
      <c r="Z100" s="360"/>
      <c r="AA100" s="360"/>
      <c r="AB100" s="360"/>
      <c r="AC100" s="360"/>
      <c r="AD100" s="360"/>
      <c r="AE100" s="360"/>
      <c r="AF100" s="360"/>
      <c r="AG100" s="360"/>
      <c r="AH100" s="360"/>
      <c r="AI100" s="360"/>
      <c r="AJ100" s="360"/>
      <c r="AK100" s="360"/>
      <c r="AL100" s="361"/>
      <c r="AM100" s="359"/>
      <c r="AN100" s="369">
        <v>41</v>
      </c>
      <c r="AO100" s="375"/>
      <c r="AP100" s="376"/>
      <c r="AR100" s="360"/>
      <c r="AS100" s="360"/>
      <c r="AT100" s="360"/>
      <c r="AU100" s="360"/>
      <c r="AV100" s="360"/>
      <c r="AW100" s="360"/>
      <c r="AX100" s="360"/>
      <c r="AY100" s="360"/>
      <c r="AZ100" s="360"/>
      <c r="BA100" s="360"/>
      <c r="BB100" s="360"/>
      <c r="BC100" s="360"/>
      <c r="BD100" s="360"/>
      <c r="BE100" s="361"/>
      <c r="BF100" s="359"/>
      <c r="BG100" s="369">
        <v>41</v>
      </c>
      <c r="BH100" s="375"/>
      <c r="BI100" s="376"/>
      <c r="BK100" s="360"/>
      <c r="BL100" s="360"/>
      <c r="BM100" s="360"/>
      <c r="BN100" s="360"/>
      <c r="BO100" s="360"/>
      <c r="BP100" s="360"/>
      <c r="BQ100" s="360"/>
      <c r="BR100" s="360"/>
      <c r="BS100" s="360"/>
      <c r="BT100" s="360"/>
      <c r="BU100" s="360"/>
      <c r="BV100" s="360"/>
      <c r="BW100" s="360"/>
      <c r="BX100" s="361"/>
    </row>
    <row r="101" spans="1:76">
      <c r="A101" s="359"/>
      <c r="B101" s="369">
        <v>42</v>
      </c>
      <c r="C101" s="375"/>
      <c r="D101" s="376"/>
      <c r="F101" s="360"/>
      <c r="G101" s="360"/>
      <c r="H101" s="360"/>
      <c r="I101" s="360"/>
      <c r="J101" s="360"/>
      <c r="K101" s="360"/>
      <c r="L101" s="360"/>
      <c r="M101" s="360"/>
      <c r="N101" s="360"/>
      <c r="O101" s="360"/>
      <c r="P101" s="360"/>
      <c r="Q101" s="360"/>
      <c r="R101" s="360"/>
      <c r="S101" s="361"/>
      <c r="T101" s="359"/>
      <c r="U101" s="369">
        <v>42</v>
      </c>
      <c r="V101" s="375"/>
      <c r="W101" s="376"/>
      <c r="Y101" s="360"/>
      <c r="Z101" s="360"/>
      <c r="AA101" s="360"/>
      <c r="AB101" s="360"/>
      <c r="AC101" s="360"/>
      <c r="AD101" s="360"/>
      <c r="AE101" s="360"/>
      <c r="AF101" s="360"/>
      <c r="AG101" s="360"/>
      <c r="AH101" s="360"/>
      <c r="AI101" s="360"/>
      <c r="AJ101" s="360"/>
      <c r="AK101" s="360"/>
      <c r="AL101" s="361"/>
      <c r="AM101" s="359"/>
      <c r="AN101" s="369">
        <v>42</v>
      </c>
      <c r="AO101" s="375"/>
      <c r="AP101" s="376"/>
      <c r="AR101" s="360"/>
      <c r="AS101" s="360"/>
      <c r="AT101" s="360"/>
      <c r="AU101" s="360"/>
      <c r="AV101" s="360"/>
      <c r="AW101" s="360"/>
      <c r="AX101" s="360"/>
      <c r="AY101" s="360"/>
      <c r="AZ101" s="360"/>
      <c r="BA101" s="360"/>
      <c r="BB101" s="360"/>
      <c r="BC101" s="360"/>
      <c r="BD101" s="360"/>
      <c r="BE101" s="361"/>
      <c r="BF101" s="359"/>
      <c r="BG101" s="369">
        <v>42</v>
      </c>
      <c r="BH101" s="375"/>
      <c r="BI101" s="376"/>
      <c r="BK101" s="360"/>
      <c r="BL101" s="360"/>
      <c r="BM101" s="360"/>
      <c r="BN101" s="360"/>
      <c r="BO101" s="360"/>
      <c r="BP101" s="360"/>
      <c r="BQ101" s="360"/>
      <c r="BR101" s="360"/>
      <c r="BS101" s="360"/>
      <c r="BT101" s="360"/>
      <c r="BU101" s="360"/>
      <c r="BV101" s="360"/>
      <c r="BW101" s="360"/>
      <c r="BX101" s="361"/>
    </row>
    <row r="102" spans="1:76">
      <c r="A102" s="359"/>
      <c r="B102" s="369">
        <v>43</v>
      </c>
      <c r="C102" s="375"/>
      <c r="D102" s="376"/>
      <c r="F102" s="360"/>
      <c r="G102" s="360"/>
      <c r="H102" s="360"/>
      <c r="I102" s="360"/>
      <c r="J102" s="360"/>
      <c r="K102" s="360"/>
      <c r="L102" s="360"/>
      <c r="M102" s="360"/>
      <c r="N102" s="360"/>
      <c r="O102" s="360"/>
      <c r="P102" s="360"/>
      <c r="Q102" s="360"/>
      <c r="R102" s="360"/>
      <c r="S102" s="361"/>
      <c r="T102" s="359"/>
      <c r="U102" s="369">
        <v>43</v>
      </c>
      <c r="V102" s="375"/>
      <c r="W102" s="376"/>
      <c r="Y102" s="360"/>
      <c r="Z102" s="360"/>
      <c r="AA102" s="360"/>
      <c r="AB102" s="360"/>
      <c r="AC102" s="360"/>
      <c r="AD102" s="360"/>
      <c r="AE102" s="360"/>
      <c r="AF102" s="360"/>
      <c r="AG102" s="360"/>
      <c r="AH102" s="360"/>
      <c r="AI102" s="360"/>
      <c r="AJ102" s="360"/>
      <c r="AK102" s="360"/>
      <c r="AL102" s="361"/>
      <c r="AM102" s="359"/>
      <c r="AN102" s="369">
        <v>43</v>
      </c>
      <c r="AO102" s="375"/>
      <c r="AP102" s="376"/>
      <c r="AR102" s="360"/>
      <c r="AS102" s="360"/>
      <c r="AT102" s="360"/>
      <c r="AU102" s="360"/>
      <c r="AV102" s="360"/>
      <c r="AW102" s="360"/>
      <c r="AX102" s="360"/>
      <c r="AY102" s="360"/>
      <c r="AZ102" s="360"/>
      <c r="BA102" s="360"/>
      <c r="BB102" s="360"/>
      <c r="BC102" s="360"/>
      <c r="BD102" s="360"/>
      <c r="BE102" s="361"/>
      <c r="BF102" s="359"/>
      <c r="BG102" s="369">
        <v>43</v>
      </c>
      <c r="BH102" s="375"/>
      <c r="BI102" s="376"/>
      <c r="BK102" s="360"/>
      <c r="BL102" s="360"/>
      <c r="BM102" s="360"/>
      <c r="BN102" s="360"/>
      <c r="BO102" s="360"/>
      <c r="BP102" s="360"/>
      <c r="BQ102" s="360"/>
      <c r="BR102" s="360"/>
      <c r="BS102" s="360"/>
      <c r="BT102" s="360"/>
      <c r="BU102" s="360"/>
      <c r="BV102" s="360"/>
      <c r="BW102" s="360"/>
      <c r="BX102" s="361"/>
    </row>
    <row r="103" spans="1:76">
      <c r="A103" s="359"/>
      <c r="B103" s="369">
        <v>44</v>
      </c>
      <c r="C103" s="375"/>
      <c r="D103" s="376"/>
      <c r="F103" s="360"/>
      <c r="G103" s="360"/>
      <c r="H103" s="360"/>
      <c r="I103" s="360"/>
      <c r="J103" s="360"/>
      <c r="K103" s="360"/>
      <c r="L103" s="360"/>
      <c r="M103" s="360"/>
      <c r="N103" s="360"/>
      <c r="O103" s="360"/>
      <c r="P103" s="360"/>
      <c r="Q103" s="360"/>
      <c r="R103" s="360"/>
      <c r="S103" s="361"/>
      <c r="T103" s="359"/>
      <c r="U103" s="369">
        <v>44</v>
      </c>
      <c r="V103" s="375"/>
      <c r="W103" s="376"/>
      <c r="Y103" s="360"/>
      <c r="Z103" s="360"/>
      <c r="AA103" s="360"/>
      <c r="AB103" s="360"/>
      <c r="AC103" s="360"/>
      <c r="AD103" s="360"/>
      <c r="AE103" s="360"/>
      <c r="AF103" s="360"/>
      <c r="AG103" s="360"/>
      <c r="AH103" s="360"/>
      <c r="AI103" s="360"/>
      <c r="AJ103" s="360"/>
      <c r="AK103" s="360"/>
      <c r="AL103" s="361"/>
      <c r="AM103" s="359"/>
      <c r="AN103" s="369">
        <v>44</v>
      </c>
      <c r="AO103" s="375"/>
      <c r="AP103" s="376"/>
      <c r="AR103" s="360"/>
      <c r="AS103" s="360"/>
      <c r="AT103" s="360"/>
      <c r="AU103" s="360"/>
      <c r="AV103" s="360"/>
      <c r="AW103" s="360"/>
      <c r="AX103" s="360"/>
      <c r="AY103" s="360"/>
      <c r="AZ103" s="360"/>
      <c r="BA103" s="360"/>
      <c r="BB103" s="360"/>
      <c r="BC103" s="360"/>
      <c r="BD103" s="360"/>
      <c r="BE103" s="361"/>
      <c r="BF103" s="359"/>
      <c r="BG103" s="369">
        <v>44</v>
      </c>
      <c r="BH103" s="375"/>
      <c r="BI103" s="376"/>
      <c r="BK103" s="360"/>
      <c r="BL103" s="360"/>
      <c r="BM103" s="360"/>
      <c r="BN103" s="360"/>
      <c r="BO103" s="360"/>
      <c r="BP103" s="360"/>
      <c r="BQ103" s="360"/>
      <c r="BR103" s="360"/>
      <c r="BS103" s="360"/>
      <c r="BT103" s="360"/>
      <c r="BU103" s="360"/>
      <c r="BV103" s="360"/>
      <c r="BW103" s="360"/>
      <c r="BX103" s="361"/>
    </row>
    <row r="104" spans="1:76">
      <c r="A104" s="359"/>
      <c r="B104" s="369">
        <v>45</v>
      </c>
      <c r="C104" s="375"/>
      <c r="D104" s="376"/>
      <c r="F104" s="360"/>
      <c r="G104" s="360"/>
      <c r="H104" s="360"/>
      <c r="I104" s="360"/>
      <c r="J104" s="360"/>
      <c r="K104" s="360"/>
      <c r="L104" s="360"/>
      <c r="M104" s="360"/>
      <c r="N104" s="360"/>
      <c r="O104" s="360"/>
      <c r="P104" s="360"/>
      <c r="Q104" s="360"/>
      <c r="R104" s="360"/>
      <c r="S104" s="361"/>
      <c r="T104" s="359"/>
      <c r="U104" s="369">
        <v>45</v>
      </c>
      <c r="V104" s="375"/>
      <c r="W104" s="376"/>
      <c r="Y104" s="360"/>
      <c r="Z104" s="360"/>
      <c r="AA104" s="360"/>
      <c r="AB104" s="360"/>
      <c r="AC104" s="360"/>
      <c r="AD104" s="360"/>
      <c r="AE104" s="360"/>
      <c r="AF104" s="360"/>
      <c r="AG104" s="360"/>
      <c r="AH104" s="360"/>
      <c r="AI104" s="360"/>
      <c r="AJ104" s="360"/>
      <c r="AK104" s="360"/>
      <c r="AL104" s="361"/>
      <c r="AM104" s="359"/>
      <c r="AN104" s="369">
        <v>45</v>
      </c>
      <c r="AO104" s="375"/>
      <c r="AP104" s="376"/>
      <c r="AR104" s="360"/>
      <c r="AS104" s="360"/>
      <c r="AT104" s="360"/>
      <c r="AU104" s="360"/>
      <c r="AV104" s="360"/>
      <c r="AW104" s="360"/>
      <c r="AX104" s="360"/>
      <c r="AY104" s="360"/>
      <c r="AZ104" s="360"/>
      <c r="BA104" s="360"/>
      <c r="BB104" s="360"/>
      <c r="BC104" s="360"/>
      <c r="BD104" s="360"/>
      <c r="BE104" s="361"/>
      <c r="BF104" s="359"/>
      <c r="BG104" s="369">
        <v>45</v>
      </c>
      <c r="BH104" s="375"/>
      <c r="BI104" s="376"/>
      <c r="BK104" s="360"/>
      <c r="BL104" s="360"/>
      <c r="BM104" s="360"/>
      <c r="BN104" s="360"/>
      <c r="BO104" s="360"/>
      <c r="BP104" s="360"/>
      <c r="BQ104" s="360"/>
      <c r="BR104" s="360"/>
      <c r="BS104" s="360"/>
      <c r="BT104" s="360"/>
      <c r="BU104" s="360"/>
      <c r="BV104" s="360"/>
      <c r="BW104" s="360"/>
      <c r="BX104" s="361"/>
    </row>
    <row r="105" spans="1:76">
      <c r="A105" s="359"/>
      <c r="B105" s="369">
        <v>46</v>
      </c>
      <c r="C105" s="375"/>
      <c r="D105" s="376"/>
      <c r="F105" s="360"/>
      <c r="G105" s="360"/>
      <c r="H105" s="360"/>
      <c r="I105" s="360"/>
      <c r="J105" s="360"/>
      <c r="K105" s="360"/>
      <c r="L105" s="360"/>
      <c r="M105" s="360"/>
      <c r="N105" s="360"/>
      <c r="O105" s="360"/>
      <c r="P105" s="360"/>
      <c r="Q105" s="360"/>
      <c r="R105" s="360"/>
      <c r="S105" s="361"/>
      <c r="T105" s="359"/>
      <c r="U105" s="369">
        <v>46</v>
      </c>
      <c r="V105" s="375"/>
      <c r="W105" s="376"/>
      <c r="Y105" s="360"/>
      <c r="Z105" s="360"/>
      <c r="AA105" s="360"/>
      <c r="AB105" s="360"/>
      <c r="AC105" s="360"/>
      <c r="AD105" s="360"/>
      <c r="AE105" s="360"/>
      <c r="AF105" s="360"/>
      <c r="AG105" s="360"/>
      <c r="AH105" s="360"/>
      <c r="AI105" s="360"/>
      <c r="AJ105" s="360"/>
      <c r="AK105" s="360"/>
      <c r="AL105" s="361"/>
      <c r="AM105" s="359"/>
      <c r="AN105" s="369">
        <v>46</v>
      </c>
      <c r="AO105" s="375"/>
      <c r="AP105" s="376"/>
      <c r="AR105" s="360"/>
      <c r="AS105" s="360"/>
      <c r="AT105" s="360"/>
      <c r="AU105" s="360"/>
      <c r="AV105" s="360"/>
      <c r="AW105" s="360"/>
      <c r="AX105" s="360"/>
      <c r="AY105" s="360"/>
      <c r="AZ105" s="360"/>
      <c r="BA105" s="360"/>
      <c r="BB105" s="360"/>
      <c r="BC105" s="360"/>
      <c r="BD105" s="360"/>
      <c r="BE105" s="361"/>
      <c r="BF105" s="359"/>
      <c r="BG105" s="369">
        <v>46</v>
      </c>
      <c r="BH105" s="375"/>
      <c r="BI105" s="376"/>
      <c r="BK105" s="360"/>
      <c r="BL105" s="360"/>
      <c r="BM105" s="360"/>
      <c r="BN105" s="360"/>
      <c r="BO105" s="360"/>
      <c r="BP105" s="360"/>
      <c r="BQ105" s="360"/>
      <c r="BR105" s="360"/>
      <c r="BS105" s="360"/>
      <c r="BT105" s="360"/>
      <c r="BU105" s="360"/>
      <c r="BV105" s="360"/>
      <c r="BW105" s="360"/>
      <c r="BX105" s="361"/>
    </row>
    <row r="106" spans="1:76">
      <c r="A106" s="359"/>
      <c r="B106" s="369">
        <v>47</v>
      </c>
      <c r="C106" s="375"/>
      <c r="D106" s="376"/>
      <c r="F106" s="360"/>
      <c r="G106" s="360"/>
      <c r="H106" s="360"/>
      <c r="I106" s="360"/>
      <c r="J106" s="360"/>
      <c r="K106" s="360"/>
      <c r="L106" s="360"/>
      <c r="M106" s="360"/>
      <c r="N106" s="360"/>
      <c r="O106" s="360"/>
      <c r="P106" s="360"/>
      <c r="Q106" s="360"/>
      <c r="R106" s="360"/>
      <c r="S106" s="361"/>
      <c r="T106" s="359"/>
      <c r="U106" s="369">
        <v>47</v>
      </c>
      <c r="V106" s="375"/>
      <c r="W106" s="376"/>
      <c r="Y106" s="360"/>
      <c r="Z106" s="360"/>
      <c r="AA106" s="360"/>
      <c r="AB106" s="360"/>
      <c r="AC106" s="360"/>
      <c r="AD106" s="360"/>
      <c r="AE106" s="360"/>
      <c r="AF106" s="360"/>
      <c r="AG106" s="360"/>
      <c r="AH106" s="360"/>
      <c r="AI106" s="360"/>
      <c r="AJ106" s="360"/>
      <c r="AK106" s="360"/>
      <c r="AL106" s="361"/>
      <c r="AM106" s="359"/>
      <c r="AN106" s="369">
        <v>47</v>
      </c>
      <c r="AO106" s="375"/>
      <c r="AP106" s="376"/>
      <c r="AR106" s="360"/>
      <c r="AS106" s="360"/>
      <c r="AT106" s="360"/>
      <c r="AU106" s="360"/>
      <c r="AV106" s="360"/>
      <c r="AW106" s="360"/>
      <c r="AX106" s="360"/>
      <c r="AY106" s="360"/>
      <c r="AZ106" s="360"/>
      <c r="BA106" s="360"/>
      <c r="BB106" s="360"/>
      <c r="BC106" s="360"/>
      <c r="BD106" s="360"/>
      <c r="BE106" s="361"/>
      <c r="BF106" s="359"/>
      <c r="BG106" s="369">
        <v>47</v>
      </c>
      <c r="BH106" s="375"/>
      <c r="BI106" s="376"/>
      <c r="BK106" s="360"/>
      <c r="BL106" s="360"/>
      <c r="BM106" s="360"/>
      <c r="BN106" s="360"/>
      <c r="BO106" s="360"/>
      <c r="BP106" s="360"/>
      <c r="BQ106" s="360"/>
      <c r="BR106" s="360"/>
      <c r="BS106" s="360"/>
      <c r="BT106" s="360"/>
      <c r="BU106" s="360"/>
      <c r="BV106" s="360"/>
      <c r="BW106" s="360"/>
      <c r="BX106" s="361"/>
    </row>
    <row r="107" spans="1:76">
      <c r="A107" s="359"/>
      <c r="B107" s="369">
        <v>48</v>
      </c>
      <c r="C107" s="375"/>
      <c r="D107" s="376"/>
      <c r="F107" s="360"/>
      <c r="G107" s="360"/>
      <c r="H107" s="360"/>
      <c r="I107" s="360"/>
      <c r="J107" s="360"/>
      <c r="K107" s="360"/>
      <c r="L107" s="360"/>
      <c r="M107" s="360"/>
      <c r="N107" s="360"/>
      <c r="O107" s="360"/>
      <c r="P107" s="360"/>
      <c r="Q107" s="360"/>
      <c r="R107" s="360"/>
      <c r="S107" s="361"/>
      <c r="T107" s="359"/>
      <c r="U107" s="369">
        <v>48</v>
      </c>
      <c r="V107" s="375"/>
      <c r="W107" s="376"/>
      <c r="Y107" s="360"/>
      <c r="Z107" s="360"/>
      <c r="AA107" s="360"/>
      <c r="AB107" s="360"/>
      <c r="AC107" s="360"/>
      <c r="AD107" s="360"/>
      <c r="AE107" s="360"/>
      <c r="AF107" s="360"/>
      <c r="AG107" s="360"/>
      <c r="AH107" s="360"/>
      <c r="AI107" s="360"/>
      <c r="AJ107" s="360"/>
      <c r="AK107" s="360"/>
      <c r="AL107" s="361"/>
      <c r="AM107" s="359"/>
      <c r="AN107" s="369">
        <v>48</v>
      </c>
      <c r="AO107" s="375"/>
      <c r="AP107" s="376"/>
      <c r="AR107" s="360"/>
      <c r="AS107" s="360"/>
      <c r="AT107" s="360"/>
      <c r="AU107" s="360"/>
      <c r="AV107" s="360"/>
      <c r="AW107" s="360"/>
      <c r="AX107" s="360"/>
      <c r="AY107" s="360"/>
      <c r="AZ107" s="360"/>
      <c r="BA107" s="360"/>
      <c r="BB107" s="360"/>
      <c r="BC107" s="360"/>
      <c r="BD107" s="360"/>
      <c r="BE107" s="361"/>
      <c r="BF107" s="359"/>
      <c r="BG107" s="369">
        <v>48</v>
      </c>
      <c r="BH107" s="375"/>
      <c r="BI107" s="376"/>
      <c r="BK107" s="360"/>
      <c r="BL107" s="360"/>
      <c r="BM107" s="360"/>
      <c r="BN107" s="360"/>
      <c r="BO107" s="360"/>
      <c r="BP107" s="360"/>
      <c r="BQ107" s="360"/>
      <c r="BR107" s="360"/>
      <c r="BS107" s="360"/>
      <c r="BT107" s="360"/>
      <c r="BU107" s="360"/>
      <c r="BV107" s="360"/>
      <c r="BW107" s="360"/>
      <c r="BX107" s="361"/>
    </row>
    <row r="108" spans="1:76">
      <c r="A108" s="359"/>
      <c r="B108" s="369">
        <v>49</v>
      </c>
      <c r="C108" s="375"/>
      <c r="D108" s="376"/>
      <c r="F108" s="360"/>
      <c r="G108" s="360"/>
      <c r="H108" s="360"/>
      <c r="I108" s="360"/>
      <c r="J108" s="360"/>
      <c r="K108" s="360"/>
      <c r="L108" s="360"/>
      <c r="M108" s="360"/>
      <c r="N108" s="360"/>
      <c r="O108" s="360"/>
      <c r="P108" s="360"/>
      <c r="Q108" s="360"/>
      <c r="R108" s="360"/>
      <c r="S108" s="361"/>
      <c r="T108" s="359"/>
      <c r="U108" s="369">
        <v>49</v>
      </c>
      <c r="V108" s="375"/>
      <c r="W108" s="376"/>
      <c r="Y108" s="360"/>
      <c r="Z108" s="360"/>
      <c r="AA108" s="360"/>
      <c r="AB108" s="360"/>
      <c r="AC108" s="360"/>
      <c r="AD108" s="360"/>
      <c r="AE108" s="360"/>
      <c r="AF108" s="360"/>
      <c r="AG108" s="360"/>
      <c r="AH108" s="360"/>
      <c r="AI108" s="360"/>
      <c r="AJ108" s="360"/>
      <c r="AK108" s="360"/>
      <c r="AL108" s="361"/>
      <c r="AM108" s="359"/>
      <c r="AN108" s="369">
        <v>49</v>
      </c>
      <c r="AO108" s="375"/>
      <c r="AP108" s="376"/>
      <c r="AR108" s="360"/>
      <c r="AS108" s="360"/>
      <c r="AT108" s="360"/>
      <c r="AU108" s="360"/>
      <c r="AV108" s="360"/>
      <c r="AW108" s="360"/>
      <c r="AX108" s="360"/>
      <c r="AY108" s="360"/>
      <c r="AZ108" s="360"/>
      <c r="BA108" s="360"/>
      <c r="BB108" s="360"/>
      <c r="BC108" s="360"/>
      <c r="BD108" s="360"/>
      <c r="BE108" s="361"/>
      <c r="BF108" s="359"/>
      <c r="BG108" s="369">
        <v>49</v>
      </c>
      <c r="BH108" s="375"/>
      <c r="BI108" s="376"/>
      <c r="BK108" s="360"/>
      <c r="BL108" s="360"/>
      <c r="BM108" s="360"/>
      <c r="BN108" s="360"/>
      <c r="BO108" s="360"/>
      <c r="BP108" s="360"/>
      <c r="BQ108" s="360"/>
      <c r="BR108" s="360"/>
      <c r="BS108" s="360"/>
      <c r="BT108" s="360"/>
      <c r="BU108" s="360"/>
      <c r="BV108" s="360"/>
      <c r="BW108" s="360"/>
      <c r="BX108" s="361"/>
    </row>
    <row r="109" spans="1:76">
      <c r="A109" s="359"/>
      <c r="B109" s="369">
        <v>50</v>
      </c>
      <c r="C109" s="375"/>
      <c r="D109" s="376"/>
      <c r="F109" s="360"/>
      <c r="G109" s="360"/>
      <c r="H109" s="360"/>
      <c r="I109" s="360"/>
      <c r="J109" s="360"/>
      <c r="K109" s="360"/>
      <c r="L109" s="360"/>
      <c r="M109" s="360"/>
      <c r="N109" s="360"/>
      <c r="O109" s="360"/>
      <c r="P109" s="360"/>
      <c r="Q109" s="360"/>
      <c r="R109" s="360"/>
      <c r="S109" s="361"/>
      <c r="T109" s="359"/>
      <c r="U109" s="369">
        <v>50</v>
      </c>
      <c r="V109" s="375"/>
      <c r="W109" s="376"/>
      <c r="Y109" s="360"/>
      <c r="Z109" s="360"/>
      <c r="AA109" s="360"/>
      <c r="AB109" s="360"/>
      <c r="AC109" s="360"/>
      <c r="AD109" s="360"/>
      <c r="AE109" s="360"/>
      <c r="AF109" s="360"/>
      <c r="AG109" s="360"/>
      <c r="AH109" s="360"/>
      <c r="AI109" s="360"/>
      <c r="AJ109" s="360"/>
      <c r="AK109" s="360"/>
      <c r="AL109" s="361"/>
      <c r="AM109" s="359"/>
      <c r="AN109" s="369">
        <v>50</v>
      </c>
      <c r="AO109" s="375"/>
      <c r="AP109" s="376"/>
      <c r="AR109" s="360"/>
      <c r="AS109" s="360"/>
      <c r="AT109" s="360"/>
      <c r="AU109" s="360"/>
      <c r="AV109" s="360"/>
      <c r="AW109" s="360"/>
      <c r="AX109" s="360"/>
      <c r="AY109" s="360"/>
      <c r="AZ109" s="360"/>
      <c r="BA109" s="360"/>
      <c r="BB109" s="360"/>
      <c r="BC109" s="360"/>
      <c r="BD109" s="360"/>
      <c r="BE109" s="361"/>
      <c r="BF109" s="359"/>
      <c r="BG109" s="369">
        <v>50</v>
      </c>
      <c r="BH109" s="375"/>
      <c r="BI109" s="376"/>
      <c r="BK109" s="360"/>
      <c r="BL109" s="360"/>
      <c r="BM109" s="360"/>
      <c r="BN109" s="360"/>
      <c r="BO109" s="360"/>
      <c r="BP109" s="360"/>
      <c r="BQ109" s="360"/>
      <c r="BR109" s="360"/>
      <c r="BS109" s="360"/>
      <c r="BT109" s="360"/>
      <c r="BU109" s="360"/>
      <c r="BV109" s="360"/>
      <c r="BW109" s="360"/>
      <c r="BX109" s="361"/>
    </row>
    <row r="110" spans="1:76">
      <c r="A110" s="359"/>
      <c r="B110" s="369">
        <v>51</v>
      </c>
      <c r="C110" s="375"/>
      <c r="D110" s="376"/>
      <c r="F110" s="360"/>
      <c r="G110" s="360"/>
      <c r="H110" s="360"/>
      <c r="I110" s="360"/>
      <c r="J110" s="360"/>
      <c r="K110" s="360"/>
      <c r="L110" s="360"/>
      <c r="M110" s="360"/>
      <c r="N110" s="360"/>
      <c r="O110" s="360"/>
      <c r="P110" s="360"/>
      <c r="Q110" s="360"/>
      <c r="R110" s="360"/>
      <c r="S110" s="361"/>
      <c r="T110" s="359"/>
      <c r="U110" s="369">
        <v>51</v>
      </c>
      <c r="V110" s="375"/>
      <c r="W110" s="376"/>
      <c r="Y110" s="360"/>
      <c r="Z110" s="360"/>
      <c r="AA110" s="360"/>
      <c r="AB110" s="360"/>
      <c r="AC110" s="360"/>
      <c r="AD110" s="360"/>
      <c r="AE110" s="360"/>
      <c r="AF110" s="360"/>
      <c r="AG110" s="360"/>
      <c r="AH110" s="360"/>
      <c r="AI110" s="360"/>
      <c r="AJ110" s="360"/>
      <c r="AK110" s="360"/>
      <c r="AL110" s="361"/>
      <c r="AM110" s="359"/>
      <c r="AN110" s="369">
        <v>51</v>
      </c>
      <c r="AO110" s="375"/>
      <c r="AP110" s="376"/>
      <c r="AR110" s="360"/>
      <c r="AS110" s="360"/>
      <c r="AT110" s="360"/>
      <c r="AU110" s="360"/>
      <c r="AV110" s="360"/>
      <c r="AW110" s="360"/>
      <c r="AX110" s="360"/>
      <c r="AY110" s="360"/>
      <c r="AZ110" s="360"/>
      <c r="BA110" s="360"/>
      <c r="BB110" s="360"/>
      <c r="BC110" s="360"/>
      <c r="BD110" s="360"/>
      <c r="BE110" s="361"/>
      <c r="BF110" s="359"/>
      <c r="BG110" s="369">
        <v>51</v>
      </c>
      <c r="BH110" s="375"/>
      <c r="BI110" s="376"/>
      <c r="BK110" s="360"/>
      <c r="BL110" s="360"/>
      <c r="BM110" s="360"/>
      <c r="BN110" s="360"/>
      <c r="BO110" s="360"/>
      <c r="BP110" s="360"/>
      <c r="BQ110" s="360"/>
      <c r="BR110" s="360"/>
      <c r="BS110" s="360"/>
      <c r="BT110" s="360"/>
      <c r="BU110" s="360"/>
      <c r="BV110" s="360"/>
      <c r="BW110" s="360"/>
      <c r="BX110" s="361"/>
    </row>
    <row r="111" spans="1:76">
      <c r="A111" s="359"/>
      <c r="B111" s="369">
        <v>52</v>
      </c>
      <c r="C111" s="375"/>
      <c r="D111" s="376"/>
      <c r="F111" s="360"/>
      <c r="G111" s="360"/>
      <c r="H111" s="360"/>
      <c r="I111" s="360"/>
      <c r="J111" s="360"/>
      <c r="K111" s="360"/>
      <c r="L111" s="360"/>
      <c r="M111" s="360"/>
      <c r="N111" s="360"/>
      <c r="O111" s="360"/>
      <c r="P111" s="360"/>
      <c r="Q111" s="360"/>
      <c r="R111" s="360"/>
      <c r="S111" s="361"/>
      <c r="T111" s="359"/>
      <c r="U111" s="369">
        <v>52</v>
      </c>
      <c r="V111" s="375"/>
      <c r="W111" s="376"/>
      <c r="Y111" s="360"/>
      <c r="Z111" s="360"/>
      <c r="AA111" s="360"/>
      <c r="AB111" s="360"/>
      <c r="AC111" s="360"/>
      <c r="AD111" s="360"/>
      <c r="AE111" s="360"/>
      <c r="AF111" s="360"/>
      <c r="AG111" s="360"/>
      <c r="AH111" s="360"/>
      <c r="AI111" s="360"/>
      <c r="AJ111" s="360"/>
      <c r="AK111" s="360"/>
      <c r="AL111" s="361"/>
      <c r="AM111" s="359"/>
      <c r="AN111" s="369">
        <v>52</v>
      </c>
      <c r="AO111" s="375"/>
      <c r="AP111" s="376"/>
      <c r="AR111" s="360"/>
      <c r="AS111" s="360"/>
      <c r="AT111" s="360"/>
      <c r="AU111" s="360"/>
      <c r="AV111" s="360"/>
      <c r="AW111" s="360"/>
      <c r="AX111" s="360"/>
      <c r="AY111" s="360"/>
      <c r="AZ111" s="360"/>
      <c r="BA111" s="360"/>
      <c r="BB111" s="360"/>
      <c r="BC111" s="360"/>
      <c r="BD111" s="360"/>
      <c r="BE111" s="361"/>
      <c r="BF111" s="359"/>
      <c r="BG111" s="369">
        <v>52</v>
      </c>
      <c r="BH111" s="375"/>
      <c r="BI111" s="376"/>
      <c r="BK111" s="360"/>
      <c r="BL111" s="360"/>
      <c r="BM111" s="360"/>
      <c r="BN111" s="360"/>
      <c r="BO111" s="360"/>
      <c r="BP111" s="360"/>
      <c r="BQ111" s="360"/>
      <c r="BR111" s="360"/>
      <c r="BS111" s="360"/>
      <c r="BT111" s="360"/>
      <c r="BU111" s="360"/>
      <c r="BV111" s="360"/>
      <c r="BW111" s="360"/>
      <c r="BX111" s="361"/>
    </row>
    <row r="112" spans="1:76">
      <c r="A112" s="359"/>
      <c r="B112" s="369">
        <v>53</v>
      </c>
      <c r="C112" s="375"/>
      <c r="D112" s="376"/>
      <c r="F112" s="360"/>
      <c r="G112" s="360"/>
      <c r="H112" s="360"/>
      <c r="I112" s="360"/>
      <c r="J112" s="360"/>
      <c r="K112" s="360"/>
      <c r="L112" s="360"/>
      <c r="M112" s="360"/>
      <c r="N112" s="360"/>
      <c r="O112" s="360"/>
      <c r="P112" s="360"/>
      <c r="Q112" s="360"/>
      <c r="R112" s="360"/>
      <c r="S112" s="361"/>
      <c r="T112" s="359"/>
      <c r="U112" s="369">
        <v>53</v>
      </c>
      <c r="V112" s="375"/>
      <c r="W112" s="376"/>
      <c r="Y112" s="360"/>
      <c r="Z112" s="360"/>
      <c r="AA112" s="360"/>
      <c r="AB112" s="360"/>
      <c r="AC112" s="360"/>
      <c r="AD112" s="360"/>
      <c r="AE112" s="360"/>
      <c r="AF112" s="360"/>
      <c r="AG112" s="360"/>
      <c r="AH112" s="360"/>
      <c r="AI112" s="360"/>
      <c r="AJ112" s="360"/>
      <c r="AK112" s="360"/>
      <c r="AL112" s="361"/>
      <c r="AM112" s="359"/>
      <c r="AN112" s="369">
        <v>53</v>
      </c>
      <c r="AO112" s="375"/>
      <c r="AP112" s="376"/>
      <c r="AR112" s="360"/>
      <c r="AS112" s="360"/>
      <c r="AT112" s="360"/>
      <c r="AU112" s="360"/>
      <c r="AV112" s="360"/>
      <c r="AW112" s="360"/>
      <c r="AX112" s="360"/>
      <c r="AY112" s="360"/>
      <c r="AZ112" s="360"/>
      <c r="BA112" s="360"/>
      <c r="BB112" s="360"/>
      <c r="BC112" s="360"/>
      <c r="BD112" s="360"/>
      <c r="BE112" s="361"/>
      <c r="BF112" s="359"/>
      <c r="BG112" s="369">
        <v>53</v>
      </c>
      <c r="BH112" s="375"/>
      <c r="BI112" s="376"/>
      <c r="BK112" s="360"/>
      <c r="BL112" s="360"/>
      <c r="BM112" s="360"/>
      <c r="BN112" s="360"/>
      <c r="BO112" s="360"/>
      <c r="BP112" s="360"/>
      <c r="BQ112" s="360"/>
      <c r="BR112" s="360"/>
      <c r="BS112" s="360"/>
      <c r="BT112" s="360"/>
      <c r="BU112" s="360"/>
      <c r="BV112" s="360"/>
      <c r="BW112" s="360"/>
      <c r="BX112" s="361"/>
    </row>
    <row r="113" spans="1:76">
      <c r="A113" s="359"/>
      <c r="B113" s="369">
        <v>54</v>
      </c>
      <c r="C113" s="375"/>
      <c r="D113" s="376"/>
      <c r="F113" s="360"/>
      <c r="G113" s="360"/>
      <c r="H113" s="360"/>
      <c r="I113" s="360"/>
      <c r="J113" s="360"/>
      <c r="K113" s="360"/>
      <c r="L113" s="360"/>
      <c r="M113" s="360"/>
      <c r="N113" s="360"/>
      <c r="O113" s="360"/>
      <c r="P113" s="360"/>
      <c r="Q113" s="360"/>
      <c r="R113" s="360"/>
      <c r="S113" s="361"/>
      <c r="T113" s="359"/>
      <c r="U113" s="369">
        <v>54</v>
      </c>
      <c r="V113" s="375"/>
      <c r="W113" s="376"/>
      <c r="Y113" s="360"/>
      <c r="Z113" s="360"/>
      <c r="AA113" s="360"/>
      <c r="AB113" s="360"/>
      <c r="AC113" s="360"/>
      <c r="AD113" s="360"/>
      <c r="AE113" s="360"/>
      <c r="AF113" s="360"/>
      <c r="AG113" s="360"/>
      <c r="AH113" s="360"/>
      <c r="AI113" s="360"/>
      <c r="AJ113" s="360"/>
      <c r="AK113" s="360"/>
      <c r="AL113" s="361"/>
      <c r="AM113" s="359"/>
      <c r="AN113" s="369">
        <v>54</v>
      </c>
      <c r="AO113" s="375"/>
      <c r="AP113" s="376"/>
      <c r="AR113" s="360"/>
      <c r="AS113" s="360"/>
      <c r="AT113" s="360"/>
      <c r="AU113" s="360"/>
      <c r="AV113" s="360"/>
      <c r="AW113" s="360"/>
      <c r="AX113" s="360"/>
      <c r="AY113" s="360"/>
      <c r="AZ113" s="360"/>
      <c r="BA113" s="360"/>
      <c r="BB113" s="360"/>
      <c r="BC113" s="360"/>
      <c r="BD113" s="360"/>
      <c r="BE113" s="361"/>
      <c r="BF113" s="359"/>
      <c r="BG113" s="369">
        <v>54</v>
      </c>
      <c r="BH113" s="375"/>
      <c r="BI113" s="376"/>
      <c r="BK113" s="360"/>
      <c r="BL113" s="360"/>
      <c r="BM113" s="360"/>
      <c r="BN113" s="360"/>
      <c r="BO113" s="360"/>
      <c r="BP113" s="360"/>
      <c r="BQ113" s="360"/>
      <c r="BR113" s="360"/>
      <c r="BS113" s="360"/>
      <c r="BT113" s="360"/>
      <c r="BU113" s="360"/>
      <c r="BV113" s="360"/>
      <c r="BW113" s="360"/>
      <c r="BX113" s="361"/>
    </row>
    <row r="114" spans="1:76">
      <c r="A114" s="359"/>
      <c r="B114" s="369">
        <v>55</v>
      </c>
      <c r="C114" s="375"/>
      <c r="D114" s="376"/>
      <c r="F114" s="360"/>
      <c r="G114" s="360"/>
      <c r="H114" s="360"/>
      <c r="I114" s="360"/>
      <c r="J114" s="360"/>
      <c r="K114" s="360"/>
      <c r="L114" s="360"/>
      <c r="M114" s="360"/>
      <c r="N114" s="360"/>
      <c r="O114" s="360"/>
      <c r="P114" s="360"/>
      <c r="Q114" s="360"/>
      <c r="R114" s="360"/>
      <c r="S114" s="361"/>
      <c r="T114" s="359"/>
      <c r="U114" s="369">
        <v>55</v>
      </c>
      <c r="V114" s="375"/>
      <c r="W114" s="376"/>
      <c r="Y114" s="360"/>
      <c r="Z114" s="360"/>
      <c r="AA114" s="360"/>
      <c r="AB114" s="360"/>
      <c r="AC114" s="360"/>
      <c r="AD114" s="360"/>
      <c r="AE114" s="360"/>
      <c r="AF114" s="360"/>
      <c r="AG114" s="360"/>
      <c r="AH114" s="360"/>
      <c r="AI114" s="360"/>
      <c r="AJ114" s="360"/>
      <c r="AK114" s="360"/>
      <c r="AL114" s="361"/>
      <c r="AM114" s="359"/>
      <c r="AN114" s="369">
        <v>55</v>
      </c>
      <c r="AO114" s="375"/>
      <c r="AP114" s="376"/>
      <c r="AR114" s="360"/>
      <c r="AS114" s="360"/>
      <c r="AT114" s="360"/>
      <c r="AU114" s="360"/>
      <c r="AV114" s="360"/>
      <c r="AW114" s="360"/>
      <c r="AX114" s="360"/>
      <c r="AY114" s="360"/>
      <c r="AZ114" s="360"/>
      <c r="BA114" s="360"/>
      <c r="BB114" s="360"/>
      <c r="BC114" s="360"/>
      <c r="BD114" s="360"/>
      <c r="BE114" s="361"/>
      <c r="BF114" s="359"/>
      <c r="BG114" s="369">
        <v>55</v>
      </c>
      <c r="BH114" s="375"/>
      <c r="BI114" s="376"/>
      <c r="BK114" s="360"/>
      <c r="BL114" s="360"/>
      <c r="BM114" s="360"/>
      <c r="BN114" s="360"/>
      <c r="BO114" s="360"/>
      <c r="BP114" s="360"/>
      <c r="BQ114" s="360"/>
      <c r="BR114" s="360"/>
      <c r="BS114" s="360"/>
      <c r="BT114" s="360"/>
      <c r="BU114" s="360"/>
      <c r="BV114" s="360"/>
      <c r="BW114" s="360"/>
      <c r="BX114" s="361"/>
    </row>
    <row r="115" spans="1:76">
      <c r="A115" s="359"/>
      <c r="B115" s="369">
        <v>56</v>
      </c>
      <c r="C115" s="375"/>
      <c r="D115" s="376"/>
      <c r="F115" s="360"/>
      <c r="G115" s="360"/>
      <c r="H115" s="360"/>
      <c r="I115" s="360"/>
      <c r="J115" s="360"/>
      <c r="K115" s="360"/>
      <c r="L115" s="360"/>
      <c r="M115" s="360"/>
      <c r="N115" s="360"/>
      <c r="O115" s="360"/>
      <c r="P115" s="360"/>
      <c r="Q115" s="360"/>
      <c r="R115" s="360"/>
      <c r="S115" s="361"/>
      <c r="T115" s="359"/>
      <c r="U115" s="369">
        <v>56</v>
      </c>
      <c r="V115" s="375"/>
      <c r="W115" s="376"/>
      <c r="Y115" s="360"/>
      <c r="Z115" s="360"/>
      <c r="AA115" s="360"/>
      <c r="AB115" s="360"/>
      <c r="AC115" s="360"/>
      <c r="AD115" s="360"/>
      <c r="AE115" s="360"/>
      <c r="AF115" s="360"/>
      <c r="AG115" s="360"/>
      <c r="AH115" s="360"/>
      <c r="AI115" s="360"/>
      <c r="AJ115" s="360"/>
      <c r="AK115" s="360"/>
      <c r="AL115" s="361"/>
      <c r="AM115" s="359"/>
      <c r="AN115" s="369">
        <v>56</v>
      </c>
      <c r="AO115" s="375"/>
      <c r="AP115" s="376"/>
      <c r="AR115" s="360"/>
      <c r="AS115" s="360"/>
      <c r="AT115" s="360"/>
      <c r="AU115" s="360"/>
      <c r="AV115" s="360"/>
      <c r="AW115" s="360"/>
      <c r="AX115" s="360"/>
      <c r="AY115" s="360"/>
      <c r="AZ115" s="360"/>
      <c r="BA115" s="360"/>
      <c r="BB115" s="360"/>
      <c r="BC115" s="360"/>
      <c r="BD115" s="360"/>
      <c r="BE115" s="361"/>
      <c r="BF115" s="359"/>
      <c r="BG115" s="369">
        <v>56</v>
      </c>
      <c r="BH115" s="375"/>
      <c r="BI115" s="376"/>
      <c r="BK115" s="360"/>
      <c r="BL115" s="360"/>
      <c r="BM115" s="360"/>
      <c r="BN115" s="360"/>
      <c r="BO115" s="360"/>
      <c r="BP115" s="360"/>
      <c r="BQ115" s="360"/>
      <c r="BR115" s="360"/>
      <c r="BS115" s="360"/>
      <c r="BT115" s="360"/>
      <c r="BU115" s="360"/>
      <c r="BV115" s="360"/>
      <c r="BW115" s="360"/>
      <c r="BX115" s="361"/>
    </row>
    <row r="116" spans="1:76">
      <c r="A116" s="359"/>
      <c r="B116" s="369">
        <v>57</v>
      </c>
      <c r="C116" s="375"/>
      <c r="D116" s="376"/>
      <c r="F116" s="360"/>
      <c r="G116" s="360"/>
      <c r="H116" s="360"/>
      <c r="I116" s="360"/>
      <c r="J116" s="360"/>
      <c r="K116" s="360"/>
      <c r="L116" s="360"/>
      <c r="M116" s="360"/>
      <c r="N116" s="360"/>
      <c r="O116" s="360"/>
      <c r="P116" s="360"/>
      <c r="Q116" s="360"/>
      <c r="R116" s="360"/>
      <c r="S116" s="361"/>
      <c r="T116" s="359"/>
      <c r="U116" s="369">
        <v>57</v>
      </c>
      <c r="V116" s="375"/>
      <c r="W116" s="376"/>
      <c r="Y116" s="360"/>
      <c r="Z116" s="360"/>
      <c r="AA116" s="360"/>
      <c r="AB116" s="360"/>
      <c r="AC116" s="360"/>
      <c r="AD116" s="360"/>
      <c r="AE116" s="360"/>
      <c r="AF116" s="360"/>
      <c r="AG116" s="360"/>
      <c r="AH116" s="360"/>
      <c r="AI116" s="360"/>
      <c r="AJ116" s="360"/>
      <c r="AK116" s="360"/>
      <c r="AL116" s="361"/>
      <c r="AM116" s="359"/>
      <c r="AN116" s="369">
        <v>57</v>
      </c>
      <c r="AO116" s="375"/>
      <c r="AP116" s="376"/>
      <c r="AR116" s="360"/>
      <c r="AS116" s="360"/>
      <c r="AT116" s="360"/>
      <c r="AU116" s="360"/>
      <c r="AV116" s="360"/>
      <c r="AW116" s="360"/>
      <c r="AX116" s="360"/>
      <c r="AY116" s="360"/>
      <c r="AZ116" s="360"/>
      <c r="BA116" s="360"/>
      <c r="BB116" s="360"/>
      <c r="BC116" s="360"/>
      <c r="BD116" s="360"/>
      <c r="BE116" s="361"/>
      <c r="BF116" s="359"/>
      <c r="BG116" s="369">
        <v>57</v>
      </c>
      <c r="BH116" s="375"/>
      <c r="BI116" s="376"/>
      <c r="BK116" s="360"/>
      <c r="BL116" s="360"/>
      <c r="BM116" s="360"/>
      <c r="BN116" s="360"/>
      <c r="BO116" s="360"/>
      <c r="BP116" s="360"/>
      <c r="BQ116" s="360"/>
      <c r="BR116" s="360"/>
      <c r="BS116" s="360"/>
      <c r="BT116" s="360"/>
      <c r="BU116" s="360"/>
      <c r="BV116" s="360"/>
      <c r="BW116" s="360"/>
      <c r="BX116" s="361"/>
    </row>
    <row r="117" spans="1:76">
      <c r="A117" s="359"/>
      <c r="B117" s="369">
        <v>58</v>
      </c>
      <c r="C117" s="375"/>
      <c r="D117" s="376"/>
      <c r="F117" s="360"/>
      <c r="G117" s="360"/>
      <c r="H117" s="360"/>
      <c r="I117" s="360"/>
      <c r="J117" s="360"/>
      <c r="K117" s="360"/>
      <c r="L117" s="360"/>
      <c r="M117" s="360"/>
      <c r="N117" s="360"/>
      <c r="O117" s="360"/>
      <c r="P117" s="360"/>
      <c r="Q117" s="360"/>
      <c r="R117" s="360"/>
      <c r="S117" s="361"/>
      <c r="T117" s="359"/>
      <c r="U117" s="369">
        <v>58</v>
      </c>
      <c r="V117" s="375"/>
      <c r="W117" s="376"/>
      <c r="Y117" s="360"/>
      <c r="Z117" s="360"/>
      <c r="AA117" s="360"/>
      <c r="AB117" s="360"/>
      <c r="AC117" s="360"/>
      <c r="AD117" s="360"/>
      <c r="AE117" s="360"/>
      <c r="AF117" s="360"/>
      <c r="AG117" s="360"/>
      <c r="AH117" s="360"/>
      <c r="AI117" s="360"/>
      <c r="AJ117" s="360"/>
      <c r="AK117" s="360"/>
      <c r="AL117" s="361"/>
      <c r="AM117" s="359"/>
      <c r="AN117" s="369">
        <v>58</v>
      </c>
      <c r="AO117" s="375"/>
      <c r="AP117" s="376"/>
      <c r="AR117" s="360"/>
      <c r="AS117" s="360"/>
      <c r="AT117" s="360"/>
      <c r="AU117" s="360"/>
      <c r="AV117" s="360"/>
      <c r="AW117" s="360"/>
      <c r="AX117" s="360"/>
      <c r="AY117" s="360"/>
      <c r="AZ117" s="360"/>
      <c r="BA117" s="360"/>
      <c r="BB117" s="360"/>
      <c r="BC117" s="360"/>
      <c r="BD117" s="360"/>
      <c r="BE117" s="361"/>
      <c r="BF117" s="359"/>
      <c r="BG117" s="369">
        <v>58</v>
      </c>
      <c r="BH117" s="375"/>
      <c r="BI117" s="376"/>
      <c r="BK117" s="360"/>
      <c r="BL117" s="360"/>
      <c r="BM117" s="360"/>
      <c r="BN117" s="360"/>
      <c r="BO117" s="360"/>
      <c r="BP117" s="360"/>
      <c r="BQ117" s="360"/>
      <c r="BR117" s="360"/>
      <c r="BS117" s="360"/>
      <c r="BT117" s="360"/>
      <c r="BU117" s="360"/>
      <c r="BV117" s="360"/>
      <c r="BW117" s="360"/>
      <c r="BX117" s="361"/>
    </row>
    <row r="118" spans="1:76">
      <c r="A118" s="359"/>
      <c r="B118" s="369">
        <v>59</v>
      </c>
      <c r="C118" s="375"/>
      <c r="D118" s="376"/>
      <c r="F118" s="360"/>
      <c r="G118" s="360"/>
      <c r="H118" s="360"/>
      <c r="I118" s="360"/>
      <c r="J118" s="360"/>
      <c r="K118" s="360"/>
      <c r="L118" s="360"/>
      <c r="M118" s="360"/>
      <c r="N118" s="360"/>
      <c r="O118" s="360"/>
      <c r="P118" s="360"/>
      <c r="Q118" s="360"/>
      <c r="R118" s="360"/>
      <c r="S118" s="361"/>
      <c r="T118" s="359"/>
      <c r="U118" s="369">
        <v>59</v>
      </c>
      <c r="V118" s="375"/>
      <c r="W118" s="376"/>
      <c r="Y118" s="360"/>
      <c r="Z118" s="360"/>
      <c r="AA118" s="360"/>
      <c r="AB118" s="360"/>
      <c r="AC118" s="360"/>
      <c r="AD118" s="360"/>
      <c r="AE118" s="360"/>
      <c r="AF118" s="360"/>
      <c r="AG118" s="360"/>
      <c r="AH118" s="360"/>
      <c r="AI118" s="360"/>
      <c r="AJ118" s="360"/>
      <c r="AK118" s="360"/>
      <c r="AL118" s="361"/>
      <c r="AM118" s="359"/>
      <c r="AN118" s="369">
        <v>59</v>
      </c>
      <c r="AO118" s="375"/>
      <c r="AP118" s="376"/>
      <c r="AR118" s="360"/>
      <c r="AS118" s="360"/>
      <c r="AT118" s="360"/>
      <c r="AU118" s="360"/>
      <c r="AV118" s="360"/>
      <c r="AW118" s="360"/>
      <c r="AX118" s="360"/>
      <c r="AY118" s="360"/>
      <c r="AZ118" s="360"/>
      <c r="BA118" s="360"/>
      <c r="BB118" s="360"/>
      <c r="BC118" s="360"/>
      <c r="BD118" s="360"/>
      <c r="BE118" s="361"/>
      <c r="BF118" s="359"/>
      <c r="BG118" s="369">
        <v>59</v>
      </c>
      <c r="BH118" s="375"/>
      <c r="BI118" s="376"/>
      <c r="BK118" s="360"/>
      <c r="BL118" s="360"/>
      <c r="BM118" s="360"/>
      <c r="BN118" s="360"/>
      <c r="BO118" s="360"/>
      <c r="BP118" s="360"/>
      <c r="BQ118" s="360"/>
      <c r="BR118" s="360"/>
      <c r="BS118" s="360"/>
      <c r="BT118" s="360"/>
      <c r="BU118" s="360"/>
      <c r="BV118" s="360"/>
      <c r="BW118" s="360"/>
      <c r="BX118" s="361"/>
    </row>
    <row r="119" spans="1:76">
      <c r="A119" s="359"/>
      <c r="B119" s="369">
        <v>60</v>
      </c>
      <c r="C119" s="375"/>
      <c r="D119" s="376"/>
      <c r="F119" s="360"/>
      <c r="G119" s="360"/>
      <c r="H119" s="360"/>
      <c r="I119" s="360"/>
      <c r="J119" s="360"/>
      <c r="K119" s="360"/>
      <c r="L119" s="360"/>
      <c r="M119" s="360"/>
      <c r="N119" s="360"/>
      <c r="O119" s="360"/>
      <c r="P119" s="360"/>
      <c r="Q119" s="360"/>
      <c r="R119" s="360"/>
      <c r="S119" s="361"/>
      <c r="T119" s="359"/>
      <c r="U119" s="369">
        <v>60</v>
      </c>
      <c r="V119" s="375"/>
      <c r="W119" s="376"/>
      <c r="Y119" s="360"/>
      <c r="Z119" s="360"/>
      <c r="AA119" s="360"/>
      <c r="AB119" s="360"/>
      <c r="AC119" s="360"/>
      <c r="AD119" s="360"/>
      <c r="AE119" s="360"/>
      <c r="AF119" s="360"/>
      <c r="AG119" s="360"/>
      <c r="AH119" s="360"/>
      <c r="AI119" s="360"/>
      <c r="AJ119" s="360"/>
      <c r="AK119" s="360"/>
      <c r="AL119" s="361"/>
      <c r="AM119" s="359"/>
      <c r="AN119" s="369">
        <v>60</v>
      </c>
      <c r="AO119" s="375"/>
      <c r="AP119" s="376"/>
      <c r="AR119" s="360"/>
      <c r="AS119" s="360"/>
      <c r="AT119" s="360"/>
      <c r="AU119" s="360"/>
      <c r="AV119" s="360"/>
      <c r="AW119" s="360"/>
      <c r="AX119" s="360"/>
      <c r="AY119" s="360"/>
      <c r="AZ119" s="360"/>
      <c r="BA119" s="360"/>
      <c r="BB119" s="360"/>
      <c r="BC119" s="360"/>
      <c r="BD119" s="360"/>
      <c r="BE119" s="361"/>
      <c r="BF119" s="359"/>
      <c r="BG119" s="369">
        <v>60</v>
      </c>
      <c r="BH119" s="375"/>
      <c r="BI119" s="376"/>
      <c r="BK119" s="360"/>
      <c r="BL119" s="360"/>
      <c r="BM119" s="360"/>
      <c r="BN119" s="360"/>
      <c r="BO119" s="360"/>
      <c r="BP119" s="360"/>
      <c r="BQ119" s="360"/>
      <c r="BR119" s="360"/>
      <c r="BS119" s="360"/>
      <c r="BT119" s="360"/>
      <c r="BU119" s="360"/>
      <c r="BV119" s="360"/>
      <c r="BW119" s="360"/>
      <c r="BX119" s="361"/>
    </row>
    <row r="120" spans="1:76">
      <c r="A120" s="359"/>
      <c r="B120" s="369">
        <v>61</v>
      </c>
      <c r="C120" s="375"/>
      <c r="D120" s="376"/>
      <c r="F120" s="360"/>
      <c r="G120" s="360"/>
      <c r="H120" s="360"/>
      <c r="I120" s="360"/>
      <c r="J120" s="360"/>
      <c r="K120" s="360"/>
      <c r="L120" s="360"/>
      <c r="M120" s="360"/>
      <c r="N120" s="360"/>
      <c r="O120" s="360"/>
      <c r="P120" s="360"/>
      <c r="Q120" s="360"/>
      <c r="R120" s="360"/>
      <c r="S120" s="361"/>
      <c r="T120" s="359"/>
      <c r="U120" s="369">
        <v>61</v>
      </c>
      <c r="V120" s="375"/>
      <c r="W120" s="376"/>
      <c r="Y120" s="360"/>
      <c r="Z120" s="360"/>
      <c r="AA120" s="360"/>
      <c r="AB120" s="360"/>
      <c r="AC120" s="360"/>
      <c r="AD120" s="360"/>
      <c r="AE120" s="360"/>
      <c r="AF120" s="360"/>
      <c r="AG120" s="360"/>
      <c r="AH120" s="360"/>
      <c r="AI120" s="360"/>
      <c r="AJ120" s="360"/>
      <c r="AK120" s="360"/>
      <c r="AL120" s="361"/>
      <c r="AM120" s="359"/>
      <c r="AN120" s="369">
        <v>61</v>
      </c>
      <c r="AO120" s="375"/>
      <c r="AP120" s="376"/>
      <c r="AR120" s="360"/>
      <c r="AS120" s="360"/>
      <c r="AT120" s="360"/>
      <c r="AU120" s="360"/>
      <c r="AV120" s="360"/>
      <c r="AW120" s="360"/>
      <c r="AX120" s="360"/>
      <c r="AY120" s="360"/>
      <c r="AZ120" s="360"/>
      <c r="BA120" s="360"/>
      <c r="BB120" s="360"/>
      <c r="BC120" s="360"/>
      <c r="BD120" s="360"/>
      <c r="BE120" s="361"/>
      <c r="BF120" s="359"/>
      <c r="BG120" s="369">
        <v>61</v>
      </c>
      <c r="BH120" s="375"/>
      <c r="BI120" s="376"/>
      <c r="BK120" s="360"/>
      <c r="BL120" s="360"/>
      <c r="BM120" s="360"/>
      <c r="BN120" s="360"/>
      <c r="BO120" s="360"/>
      <c r="BP120" s="360"/>
      <c r="BQ120" s="360"/>
      <c r="BR120" s="360"/>
      <c r="BS120" s="360"/>
      <c r="BT120" s="360"/>
      <c r="BU120" s="360"/>
      <c r="BV120" s="360"/>
      <c r="BW120" s="360"/>
      <c r="BX120" s="361"/>
    </row>
    <row r="121" spans="1:76">
      <c r="A121" s="359"/>
      <c r="B121" s="369">
        <v>62</v>
      </c>
      <c r="C121" s="375"/>
      <c r="D121" s="376"/>
      <c r="F121" s="360"/>
      <c r="G121" s="360"/>
      <c r="H121" s="360"/>
      <c r="I121" s="360"/>
      <c r="J121" s="360"/>
      <c r="K121" s="360"/>
      <c r="L121" s="360"/>
      <c r="M121" s="360"/>
      <c r="N121" s="360"/>
      <c r="O121" s="360"/>
      <c r="P121" s="360"/>
      <c r="Q121" s="360"/>
      <c r="R121" s="360"/>
      <c r="S121" s="361"/>
      <c r="T121" s="359"/>
      <c r="U121" s="369">
        <v>62</v>
      </c>
      <c r="V121" s="375"/>
      <c r="W121" s="376"/>
      <c r="Y121" s="360"/>
      <c r="Z121" s="360"/>
      <c r="AA121" s="360"/>
      <c r="AB121" s="360"/>
      <c r="AC121" s="360"/>
      <c r="AD121" s="360"/>
      <c r="AE121" s="360"/>
      <c r="AF121" s="360"/>
      <c r="AG121" s="360"/>
      <c r="AH121" s="360"/>
      <c r="AI121" s="360"/>
      <c r="AJ121" s="360"/>
      <c r="AK121" s="360"/>
      <c r="AL121" s="361"/>
      <c r="AM121" s="359"/>
      <c r="AN121" s="369">
        <v>62</v>
      </c>
      <c r="AO121" s="375"/>
      <c r="AP121" s="376"/>
      <c r="AR121" s="360"/>
      <c r="AS121" s="360"/>
      <c r="AT121" s="360"/>
      <c r="AU121" s="360"/>
      <c r="AV121" s="360"/>
      <c r="AW121" s="360"/>
      <c r="AX121" s="360"/>
      <c r="AY121" s="360"/>
      <c r="AZ121" s="360"/>
      <c r="BA121" s="360"/>
      <c r="BB121" s="360"/>
      <c r="BC121" s="360"/>
      <c r="BD121" s="360"/>
      <c r="BE121" s="361"/>
      <c r="BF121" s="359"/>
      <c r="BG121" s="369">
        <v>62</v>
      </c>
      <c r="BH121" s="375"/>
      <c r="BI121" s="376"/>
      <c r="BK121" s="360"/>
      <c r="BL121" s="360"/>
      <c r="BM121" s="360"/>
      <c r="BN121" s="360"/>
      <c r="BO121" s="360"/>
      <c r="BP121" s="360"/>
      <c r="BQ121" s="360"/>
      <c r="BR121" s="360"/>
      <c r="BS121" s="360"/>
      <c r="BT121" s="360"/>
      <c r="BU121" s="360"/>
      <c r="BV121" s="360"/>
      <c r="BW121" s="360"/>
      <c r="BX121" s="361"/>
    </row>
    <row r="122" spans="1:76">
      <c r="A122" s="359"/>
      <c r="B122" s="369">
        <v>63</v>
      </c>
      <c r="C122" s="375"/>
      <c r="D122" s="376"/>
      <c r="F122" s="360"/>
      <c r="G122" s="360"/>
      <c r="H122" s="360"/>
      <c r="I122" s="360"/>
      <c r="J122" s="360"/>
      <c r="K122" s="360"/>
      <c r="L122" s="360"/>
      <c r="M122" s="360"/>
      <c r="N122" s="360"/>
      <c r="O122" s="360"/>
      <c r="P122" s="360"/>
      <c r="Q122" s="360"/>
      <c r="R122" s="360"/>
      <c r="S122" s="361"/>
      <c r="T122" s="359"/>
      <c r="U122" s="369">
        <v>63</v>
      </c>
      <c r="V122" s="375"/>
      <c r="W122" s="376"/>
      <c r="Y122" s="360"/>
      <c r="Z122" s="360"/>
      <c r="AA122" s="360"/>
      <c r="AB122" s="360"/>
      <c r="AC122" s="360"/>
      <c r="AD122" s="360"/>
      <c r="AE122" s="360"/>
      <c r="AF122" s="360"/>
      <c r="AG122" s="360"/>
      <c r="AH122" s="360"/>
      <c r="AI122" s="360"/>
      <c r="AJ122" s="360"/>
      <c r="AK122" s="360"/>
      <c r="AL122" s="361"/>
      <c r="AM122" s="359"/>
      <c r="AN122" s="369">
        <v>63</v>
      </c>
      <c r="AO122" s="375"/>
      <c r="AP122" s="376"/>
      <c r="AR122" s="360"/>
      <c r="AS122" s="360"/>
      <c r="AT122" s="360"/>
      <c r="AU122" s="360"/>
      <c r="AV122" s="360"/>
      <c r="AW122" s="360"/>
      <c r="AX122" s="360"/>
      <c r="AY122" s="360"/>
      <c r="AZ122" s="360"/>
      <c r="BA122" s="360"/>
      <c r="BB122" s="360"/>
      <c r="BC122" s="360"/>
      <c r="BD122" s="360"/>
      <c r="BE122" s="361"/>
      <c r="BF122" s="359"/>
      <c r="BG122" s="369">
        <v>63</v>
      </c>
      <c r="BH122" s="375"/>
      <c r="BI122" s="376"/>
      <c r="BK122" s="360"/>
      <c r="BL122" s="360"/>
      <c r="BM122" s="360"/>
      <c r="BN122" s="360"/>
      <c r="BO122" s="360"/>
      <c r="BP122" s="360"/>
      <c r="BQ122" s="360"/>
      <c r="BR122" s="360"/>
      <c r="BS122" s="360"/>
      <c r="BT122" s="360"/>
      <c r="BU122" s="360"/>
      <c r="BV122" s="360"/>
      <c r="BW122" s="360"/>
      <c r="BX122" s="361"/>
    </row>
    <row r="123" spans="1:76">
      <c r="A123" s="359"/>
      <c r="B123" s="369">
        <v>64</v>
      </c>
      <c r="C123" s="375"/>
      <c r="D123" s="376"/>
      <c r="F123" s="360"/>
      <c r="G123" s="360"/>
      <c r="H123" s="360"/>
      <c r="I123" s="360"/>
      <c r="J123" s="360"/>
      <c r="K123" s="360"/>
      <c r="L123" s="360"/>
      <c r="M123" s="360"/>
      <c r="N123" s="360"/>
      <c r="O123" s="360"/>
      <c r="P123" s="360"/>
      <c r="Q123" s="360"/>
      <c r="R123" s="360"/>
      <c r="S123" s="361"/>
      <c r="T123" s="359"/>
      <c r="U123" s="369">
        <v>64</v>
      </c>
      <c r="V123" s="375"/>
      <c r="W123" s="376"/>
      <c r="Y123" s="360"/>
      <c r="Z123" s="360"/>
      <c r="AA123" s="360"/>
      <c r="AB123" s="360"/>
      <c r="AC123" s="360"/>
      <c r="AD123" s="360"/>
      <c r="AE123" s="360"/>
      <c r="AF123" s="360"/>
      <c r="AG123" s="360"/>
      <c r="AH123" s="360"/>
      <c r="AI123" s="360"/>
      <c r="AJ123" s="360"/>
      <c r="AK123" s="360"/>
      <c r="AL123" s="361"/>
      <c r="AM123" s="359"/>
      <c r="AN123" s="369">
        <v>64</v>
      </c>
      <c r="AO123" s="375"/>
      <c r="AP123" s="376"/>
      <c r="AR123" s="360"/>
      <c r="AS123" s="360"/>
      <c r="AT123" s="360"/>
      <c r="AU123" s="360"/>
      <c r="AV123" s="360"/>
      <c r="AW123" s="360"/>
      <c r="AX123" s="360"/>
      <c r="AY123" s="360"/>
      <c r="AZ123" s="360"/>
      <c r="BA123" s="360"/>
      <c r="BB123" s="360"/>
      <c r="BC123" s="360"/>
      <c r="BD123" s="360"/>
      <c r="BE123" s="361"/>
      <c r="BF123" s="359"/>
      <c r="BG123" s="369">
        <v>64</v>
      </c>
      <c r="BH123" s="375"/>
      <c r="BI123" s="376"/>
      <c r="BK123" s="360"/>
      <c r="BL123" s="360"/>
      <c r="BM123" s="360"/>
      <c r="BN123" s="360"/>
      <c r="BO123" s="360"/>
      <c r="BP123" s="360"/>
      <c r="BQ123" s="360"/>
      <c r="BR123" s="360"/>
      <c r="BS123" s="360"/>
      <c r="BT123" s="360"/>
      <c r="BU123" s="360"/>
      <c r="BV123" s="360"/>
      <c r="BW123" s="360"/>
      <c r="BX123" s="361"/>
    </row>
    <row r="124" spans="1:76">
      <c r="A124" s="359"/>
      <c r="B124" s="369">
        <v>65</v>
      </c>
      <c r="C124" s="375"/>
      <c r="D124" s="376"/>
      <c r="F124" s="360"/>
      <c r="G124" s="360"/>
      <c r="H124" s="360"/>
      <c r="I124" s="360"/>
      <c r="J124" s="360"/>
      <c r="K124" s="360"/>
      <c r="L124" s="360"/>
      <c r="M124" s="360"/>
      <c r="N124" s="360"/>
      <c r="O124" s="360"/>
      <c r="P124" s="360"/>
      <c r="Q124" s="360"/>
      <c r="R124" s="360"/>
      <c r="S124" s="361"/>
      <c r="T124" s="359"/>
      <c r="U124" s="369">
        <v>65</v>
      </c>
      <c r="V124" s="375"/>
      <c r="W124" s="376"/>
      <c r="Y124" s="360"/>
      <c r="Z124" s="360"/>
      <c r="AA124" s="360"/>
      <c r="AB124" s="360"/>
      <c r="AC124" s="360"/>
      <c r="AD124" s="360"/>
      <c r="AE124" s="360"/>
      <c r="AF124" s="360"/>
      <c r="AG124" s="360"/>
      <c r="AH124" s="360"/>
      <c r="AI124" s="360"/>
      <c r="AJ124" s="360"/>
      <c r="AK124" s="360"/>
      <c r="AL124" s="361"/>
      <c r="AM124" s="359"/>
      <c r="AN124" s="369">
        <v>65</v>
      </c>
      <c r="AO124" s="375"/>
      <c r="AP124" s="376"/>
      <c r="AR124" s="360"/>
      <c r="AS124" s="360"/>
      <c r="AT124" s="360"/>
      <c r="AU124" s="360"/>
      <c r="AV124" s="360"/>
      <c r="AW124" s="360"/>
      <c r="AX124" s="360"/>
      <c r="AY124" s="360"/>
      <c r="AZ124" s="360"/>
      <c r="BA124" s="360"/>
      <c r="BB124" s="360"/>
      <c r="BC124" s="360"/>
      <c r="BD124" s="360"/>
      <c r="BE124" s="361"/>
      <c r="BF124" s="359"/>
      <c r="BG124" s="369">
        <v>65</v>
      </c>
      <c r="BH124" s="375"/>
      <c r="BI124" s="376"/>
      <c r="BK124" s="360"/>
      <c r="BL124" s="360"/>
      <c r="BM124" s="360"/>
      <c r="BN124" s="360"/>
      <c r="BO124" s="360"/>
      <c r="BP124" s="360"/>
      <c r="BQ124" s="360"/>
      <c r="BR124" s="360"/>
      <c r="BS124" s="360"/>
      <c r="BT124" s="360"/>
      <c r="BU124" s="360"/>
      <c r="BV124" s="360"/>
      <c r="BW124" s="360"/>
      <c r="BX124" s="361"/>
    </row>
    <row r="125" spans="1:76">
      <c r="A125" s="359"/>
      <c r="B125" s="369">
        <v>66</v>
      </c>
      <c r="C125" s="375"/>
      <c r="D125" s="376"/>
      <c r="F125" s="360"/>
      <c r="G125" s="360"/>
      <c r="H125" s="360"/>
      <c r="I125" s="360"/>
      <c r="J125" s="360"/>
      <c r="K125" s="360"/>
      <c r="L125" s="360"/>
      <c r="M125" s="360"/>
      <c r="N125" s="360"/>
      <c r="O125" s="360"/>
      <c r="P125" s="360"/>
      <c r="Q125" s="360"/>
      <c r="R125" s="360"/>
      <c r="S125" s="361"/>
      <c r="T125" s="359"/>
      <c r="U125" s="369">
        <v>66</v>
      </c>
      <c r="V125" s="375"/>
      <c r="W125" s="376"/>
      <c r="Y125" s="360"/>
      <c r="Z125" s="360"/>
      <c r="AA125" s="360"/>
      <c r="AB125" s="360"/>
      <c r="AC125" s="360"/>
      <c r="AD125" s="360"/>
      <c r="AE125" s="360"/>
      <c r="AF125" s="360"/>
      <c r="AG125" s="360"/>
      <c r="AH125" s="360"/>
      <c r="AI125" s="360"/>
      <c r="AJ125" s="360"/>
      <c r="AK125" s="360"/>
      <c r="AL125" s="361"/>
      <c r="AM125" s="359"/>
      <c r="AN125" s="369">
        <v>66</v>
      </c>
      <c r="AO125" s="375"/>
      <c r="AP125" s="376"/>
      <c r="AR125" s="360"/>
      <c r="AS125" s="360"/>
      <c r="AT125" s="360"/>
      <c r="AU125" s="360"/>
      <c r="AV125" s="360"/>
      <c r="AW125" s="360"/>
      <c r="AX125" s="360"/>
      <c r="AY125" s="360"/>
      <c r="AZ125" s="360"/>
      <c r="BA125" s="360"/>
      <c r="BB125" s="360"/>
      <c r="BC125" s="360"/>
      <c r="BD125" s="360"/>
      <c r="BE125" s="361"/>
      <c r="BF125" s="359"/>
      <c r="BG125" s="369">
        <v>66</v>
      </c>
      <c r="BH125" s="375"/>
      <c r="BI125" s="376"/>
      <c r="BK125" s="360"/>
      <c r="BL125" s="360"/>
      <c r="BM125" s="360"/>
      <c r="BN125" s="360"/>
      <c r="BO125" s="360"/>
      <c r="BP125" s="360"/>
      <c r="BQ125" s="360"/>
      <c r="BR125" s="360"/>
      <c r="BS125" s="360"/>
      <c r="BT125" s="360"/>
      <c r="BU125" s="360"/>
      <c r="BV125" s="360"/>
      <c r="BW125" s="360"/>
      <c r="BX125" s="361"/>
    </row>
    <row r="126" spans="1:76">
      <c r="A126" s="359"/>
      <c r="B126" s="369">
        <v>67</v>
      </c>
      <c r="C126" s="375"/>
      <c r="D126" s="376"/>
      <c r="F126" s="360"/>
      <c r="G126" s="360"/>
      <c r="H126" s="360"/>
      <c r="I126" s="360"/>
      <c r="J126" s="360"/>
      <c r="K126" s="360"/>
      <c r="L126" s="360"/>
      <c r="M126" s="360"/>
      <c r="N126" s="360"/>
      <c r="O126" s="360"/>
      <c r="P126" s="360"/>
      <c r="Q126" s="360"/>
      <c r="R126" s="360"/>
      <c r="S126" s="361"/>
      <c r="T126" s="359"/>
      <c r="U126" s="369">
        <v>67</v>
      </c>
      <c r="V126" s="375"/>
      <c r="W126" s="376"/>
      <c r="Y126" s="360"/>
      <c r="Z126" s="360"/>
      <c r="AA126" s="360"/>
      <c r="AB126" s="360"/>
      <c r="AC126" s="360"/>
      <c r="AD126" s="360"/>
      <c r="AE126" s="360"/>
      <c r="AF126" s="360"/>
      <c r="AG126" s="360"/>
      <c r="AH126" s="360"/>
      <c r="AI126" s="360"/>
      <c r="AJ126" s="360"/>
      <c r="AK126" s="360"/>
      <c r="AL126" s="361"/>
      <c r="AM126" s="359"/>
      <c r="AN126" s="369">
        <v>67</v>
      </c>
      <c r="AO126" s="375"/>
      <c r="AP126" s="376"/>
      <c r="AR126" s="360"/>
      <c r="AS126" s="360"/>
      <c r="AT126" s="360"/>
      <c r="AU126" s="360"/>
      <c r="AV126" s="360"/>
      <c r="AW126" s="360"/>
      <c r="AX126" s="360"/>
      <c r="AY126" s="360"/>
      <c r="AZ126" s="360"/>
      <c r="BA126" s="360"/>
      <c r="BB126" s="360"/>
      <c r="BC126" s="360"/>
      <c r="BD126" s="360"/>
      <c r="BE126" s="361"/>
      <c r="BF126" s="359"/>
      <c r="BG126" s="369">
        <v>67</v>
      </c>
      <c r="BH126" s="375"/>
      <c r="BI126" s="376"/>
      <c r="BK126" s="360"/>
      <c r="BL126" s="360"/>
      <c r="BM126" s="360"/>
      <c r="BN126" s="360"/>
      <c r="BO126" s="360"/>
      <c r="BP126" s="360"/>
      <c r="BQ126" s="360"/>
      <c r="BR126" s="360"/>
      <c r="BS126" s="360"/>
      <c r="BT126" s="360"/>
      <c r="BU126" s="360"/>
      <c r="BV126" s="360"/>
      <c r="BW126" s="360"/>
      <c r="BX126" s="361"/>
    </row>
    <row r="127" spans="1:76">
      <c r="A127" s="359"/>
      <c r="B127" s="369">
        <v>68</v>
      </c>
      <c r="C127" s="375"/>
      <c r="D127" s="376"/>
      <c r="F127" s="360"/>
      <c r="G127" s="360"/>
      <c r="H127" s="360"/>
      <c r="I127" s="360"/>
      <c r="J127" s="360"/>
      <c r="K127" s="360"/>
      <c r="L127" s="360"/>
      <c r="M127" s="360"/>
      <c r="N127" s="360"/>
      <c r="O127" s="360"/>
      <c r="P127" s="360"/>
      <c r="Q127" s="360"/>
      <c r="R127" s="360"/>
      <c r="S127" s="361"/>
      <c r="T127" s="359"/>
      <c r="U127" s="369">
        <v>68</v>
      </c>
      <c r="V127" s="375"/>
      <c r="W127" s="376"/>
      <c r="Y127" s="360"/>
      <c r="Z127" s="360"/>
      <c r="AA127" s="360"/>
      <c r="AB127" s="360"/>
      <c r="AC127" s="360"/>
      <c r="AD127" s="360"/>
      <c r="AE127" s="360"/>
      <c r="AF127" s="360"/>
      <c r="AG127" s="360"/>
      <c r="AH127" s="360"/>
      <c r="AI127" s="360"/>
      <c r="AJ127" s="360"/>
      <c r="AK127" s="360"/>
      <c r="AL127" s="361"/>
      <c r="AM127" s="359"/>
      <c r="AN127" s="369">
        <v>68</v>
      </c>
      <c r="AO127" s="375"/>
      <c r="AP127" s="376"/>
      <c r="AR127" s="360"/>
      <c r="AS127" s="360"/>
      <c r="AT127" s="360"/>
      <c r="AU127" s="360"/>
      <c r="AV127" s="360"/>
      <c r="AW127" s="360"/>
      <c r="AX127" s="360"/>
      <c r="AY127" s="360"/>
      <c r="AZ127" s="360"/>
      <c r="BA127" s="360"/>
      <c r="BB127" s="360"/>
      <c r="BC127" s="360"/>
      <c r="BD127" s="360"/>
      <c r="BE127" s="361"/>
      <c r="BF127" s="359"/>
      <c r="BG127" s="369">
        <v>68</v>
      </c>
      <c r="BH127" s="375"/>
      <c r="BI127" s="376"/>
      <c r="BK127" s="360"/>
      <c r="BL127" s="360"/>
      <c r="BM127" s="360"/>
      <c r="BN127" s="360"/>
      <c r="BO127" s="360"/>
      <c r="BP127" s="360"/>
      <c r="BQ127" s="360"/>
      <c r="BR127" s="360"/>
      <c r="BS127" s="360"/>
      <c r="BT127" s="360"/>
      <c r="BU127" s="360"/>
      <c r="BV127" s="360"/>
      <c r="BW127" s="360"/>
      <c r="BX127" s="361"/>
    </row>
    <row r="128" spans="1:76">
      <c r="A128" s="359"/>
      <c r="B128" s="369">
        <v>69</v>
      </c>
      <c r="C128" s="375"/>
      <c r="D128" s="376"/>
      <c r="F128" s="360"/>
      <c r="G128" s="360"/>
      <c r="H128" s="360"/>
      <c r="I128" s="360"/>
      <c r="J128" s="360"/>
      <c r="K128" s="360"/>
      <c r="L128" s="360"/>
      <c r="M128" s="360"/>
      <c r="N128" s="360"/>
      <c r="O128" s="360"/>
      <c r="P128" s="360"/>
      <c r="Q128" s="360"/>
      <c r="R128" s="360"/>
      <c r="S128" s="361"/>
      <c r="T128" s="359"/>
      <c r="U128" s="369">
        <v>69</v>
      </c>
      <c r="V128" s="375"/>
      <c r="W128" s="376"/>
      <c r="Y128" s="360"/>
      <c r="Z128" s="360"/>
      <c r="AA128" s="360"/>
      <c r="AB128" s="360"/>
      <c r="AC128" s="360"/>
      <c r="AD128" s="360"/>
      <c r="AE128" s="360"/>
      <c r="AF128" s="360"/>
      <c r="AG128" s="360"/>
      <c r="AH128" s="360"/>
      <c r="AI128" s="360"/>
      <c r="AJ128" s="360"/>
      <c r="AK128" s="360"/>
      <c r="AL128" s="361"/>
      <c r="AM128" s="359"/>
      <c r="AN128" s="369">
        <v>69</v>
      </c>
      <c r="AO128" s="375"/>
      <c r="AP128" s="376"/>
      <c r="AR128" s="360"/>
      <c r="AS128" s="360"/>
      <c r="AT128" s="360"/>
      <c r="AU128" s="360"/>
      <c r="AV128" s="360"/>
      <c r="AW128" s="360"/>
      <c r="AX128" s="360"/>
      <c r="AY128" s="360"/>
      <c r="AZ128" s="360"/>
      <c r="BA128" s="360"/>
      <c r="BB128" s="360"/>
      <c r="BC128" s="360"/>
      <c r="BD128" s="360"/>
      <c r="BE128" s="361"/>
      <c r="BF128" s="359"/>
      <c r="BG128" s="369">
        <v>69</v>
      </c>
      <c r="BH128" s="375"/>
      <c r="BI128" s="376"/>
      <c r="BK128" s="360"/>
      <c r="BL128" s="360"/>
      <c r="BM128" s="360"/>
      <c r="BN128" s="360"/>
      <c r="BO128" s="360"/>
      <c r="BP128" s="360"/>
      <c r="BQ128" s="360"/>
      <c r="BR128" s="360"/>
      <c r="BS128" s="360"/>
      <c r="BT128" s="360"/>
      <c r="BU128" s="360"/>
      <c r="BV128" s="360"/>
      <c r="BW128" s="360"/>
      <c r="BX128" s="361"/>
    </row>
    <row r="129" spans="1:76">
      <c r="A129" s="359"/>
      <c r="B129" s="369">
        <v>70</v>
      </c>
      <c r="C129" s="375"/>
      <c r="D129" s="376"/>
      <c r="F129" s="360"/>
      <c r="G129" s="360"/>
      <c r="H129" s="360"/>
      <c r="I129" s="360"/>
      <c r="J129" s="360"/>
      <c r="K129" s="360"/>
      <c r="L129" s="360"/>
      <c r="M129" s="360"/>
      <c r="N129" s="360"/>
      <c r="O129" s="360"/>
      <c r="P129" s="360"/>
      <c r="Q129" s="360"/>
      <c r="R129" s="360"/>
      <c r="S129" s="361"/>
      <c r="T129" s="359"/>
      <c r="U129" s="369">
        <v>70</v>
      </c>
      <c r="V129" s="375"/>
      <c r="W129" s="376"/>
      <c r="Y129" s="360"/>
      <c r="Z129" s="360"/>
      <c r="AA129" s="360"/>
      <c r="AB129" s="360"/>
      <c r="AC129" s="360"/>
      <c r="AD129" s="360"/>
      <c r="AE129" s="360"/>
      <c r="AF129" s="360"/>
      <c r="AG129" s="360"/>
      <c r="AH129" s="360"/>
      <c r="AI129" s="360"/>
      <c r="AJ129" s="360"/>
      <c r="AK129" s="360"/>
      <c r="AL129" s="361"/>
      <c r="AM129" s="359"/>
      <c r="AN129" s="369">
        <v>70</v>
      </c>
      <c r="AO129" s="375"/>
      <c r="AP129" s="376"/>
      <c r="AR129" s="360"/>
      <c r="AS129" s="360"/>
      <c r="AT129" s="360"/>
      <c r="AU129" s="360"/>
      <c r="AV129" s="360"/>
      <c r="AW129" s="360"/>
      <c r="AX129" s="360"/>
      <c r="AY129" s="360"/>
      <c r="AZ129" s="360"/>
      <c r="BA129" s="360"/>
      <c r="BB129" s="360"/>
      <c r="BC129" s="360"/>
      <c r="BD129" s="360"/>
      <c r="BE129" s="361"/>
      <c r="BF129" s="359"/>
      <c r="BG129" s="369">
        <v>70</v>
      </c>
      <c r="BH129" s="375"/>
      <c r="BI129" s="376"/>
      <c r="BK129" s="360"/>
      <c r="BL129" s="360"/>
      <c r="BM129" s="360"/>
      <c r="BN129" s="360"/>
      <c r="BO129" s="360"/>
      <c r="BP129" s="360"/>
      <c r="BQ129" s="360"/>
      <c r="BR129" s="360"/>
      <c r="BS129" s="360"/>
      <c r="BT129" s="360"/>
      <c r="BU129" s="360"/>
      <c r="BV129" s="360"/>
      <c r="BW129" s="360"/>
      <c r="BX129" s="361"/>
    </row>
    <row r="130" spans="1:76">
      <c r="A130" s="359"/>
      <c r="B130" s="369">
        <v>71</v>
      </c>
      <c r="C130" s="375"/>
      <c r="D130" s="376"/>
      <c r="F130" s="360"/>
      <c r="G130" s="360"/>
      <c r="H130" s="360"/>
      <c r="I130" s="360"/>
      <c r="J130" s="360"/>
      <c r="K130" s="360"/>
      <c r="L130" s="360"/>
      <c r="M130" s="360"/>
      <c r="N130" s="360"/>
      <c r="O130" s="360"/>
      <c r="P130" s="360"/>
      <c r="Q130" s="360"/>
      <c r="R130" s="360"/>
      <c r="S130" s="361"/>
      <c r="T130" s="359"/>
      <c r="U130" s="369">
        <v>71</v>
      </c>
      <c r="V130" s="375"/>
      <c r="W130" s="376"/>
      <c r="Y130" s="360"/>
      <c r="Z130" s="360"/>
      <c r="AA130" s="360"/>
      <c r="AB130" s="360"/>
      <c r="AC130" s="360"/>
      <c r="AD130" s="360"/>
      <c r="AE130" s="360"/>
      <c r="AF130" s="360"/>
      <c r="AG130" s="360"/>
      <c r="AH130" s="360"/>
      <c r="AI130" s="360"/>
      <c r="AJ130" s="360"/>
      <c r="AK130" s="360"/>
      <c r="AL130" s="361"/>
      <c r="AM130" s="359"/>
      <c r="AN130" s="369">
        <v>71</v>
      </c>
      <c r="AO130" s="375"/>
      <c r="AP130" s="376"/>
      <c r="AR130" s="360"/>
      <c r="AS130" s="360"/>
      <c r="AT130" s="360"/>
      <c r="AU130" s="360"/>
      <c r="AV130" s="360"/>
      <c r="AW130" s="360"/>
      <c r="AX130" s="360"/>
      <c r="AY130" s="360"/>
      <c r="AZ130" s="360"/>
      <c r="BA130" s="360"/>
      <c r="BB130" s="360"/>
      <c r="BC130" s="360"/>
      <c r="BD130" s="360"/>
      <c r="BE130" s="361"/>
      <c r="BF130" s="359"/>
      <c r="BG130" s="369">
        <v>71</v>
      </c>
      <c r="BH130" s="375"/>
      <c r="BI130" s="376"/>
      <c r="BK130" s="360"/>
      <c r="BL130" s="360"/>
      <c r="BM130" s="360"/>
      <c r="BN130" s="360"/>
      <c r="BO130" s="360"/>
      <c r="BP130" s="360"/>
      <c r="BQ130" s="360"/>
      <c r="BR130" s="360"/>
      <c r="BS130" s="360"/>
      <c r="BT130" s="360"/>
      <c r="BU130" s="360"/>
      <c r="BV130" s="360"/>
      <c r="BW130" s="360"/>
      <c r="BX130" s="361"/>
    </row>
    <row r="131" spans="1:76">
      <c r="A131" s="359"/>
      <c r="B131" s="369">
        <v>72</v>
      </c>
      <c r="C131" s="375"/>
      <c r="D131" s="376"/>
      <c r="F131" s="360"/>
      <c r="G131" s="360"/>
      <c r="H131" s="360"/>
      <c r="I131" s="360"/>
      <c r="J131" s="360"/>
      <c r="K131" s="360"/>
      <c r="L131" s="360"/>
      <c r="M131" s="360"/>
      <c r="N131" s="360"/>
      <c r="O131" s="360"/>
      <c r="P131" s="360"/>
      <c r="Q131" s="360"/>
      <c r="R131" s="360"/>
      <c r="S131" s="361"/>
      <c r="T131" s="359"/>
      <c r="U131" s="369">
        <v>72</v>
      </c>
      <c r="V131" s="375"/>
      <c r="W131" s="376"/>
      <c r="Y131" s="360"/>
      <c r="Z131" s="360"/>
      <c r="AA131" s="360"/>
      <c r="AB131" s="360"/>
      <c r="AC131" s="360"/>
      <c r="AD131" s="360"/>
      <c r="AE131" s="360"/>
      <c r="AF131" s="360"/>
      <c r="AG131" s="360"/>
      <c r="AH131" s="360"/>
      <c r="AI131" s="360"/>
      <c r="AJ131" s="360"/>
      <c r="AK131" s="360"/>
      <c r="AL131" s="361"/>
      <c r="AM131" s="359"/>
      <c r="AN131" s="369">
        <v>72</v>
      </c>
      <c r="AO131" s="375"/>
      <c r="AP131" s="376"/>
      <c r="AR131" s="360"/>
      <c r="AS131" s="360"/>
      <c r="AT131" s="360"/>
      <c r="AU131" s="360"/>
      <c r="AV131" s="360"/>
      <c r="AW131" s="360"/>
      <c r="AX131" s="360"/>
      <c r="AY131" s="360"/>
      <c r="AZ131" s="360"/>
      <c r="BA131" s="360"/>
      <c r="BB131" s="360"/>
      <c r="BC131" s="360"/>
      <c r="BD131" s="360"/>
      <c r="BE131" s="361"/>
      <c r="BF131" s="359"/>
      <c r="BG131" s="369">
        <v>72</v>
      </c>
      <c r="BH131" s="375"/>
      <c r="BI131" s="376"/>
      <c r="BK131" s="360"/>
      <c r="BL131" s="360"/>
      <c r="BM131" s="360"/>
      <c r="BN131" s="360"/>
      <c r="BO131" s="360"/>
      <c r="BP131" s="360"/>
      <c r="BQ131" s="360"/>
      <c r="BR131" s="360"/>
      <c r="BS131" s="360"/>
      <c r="BT131" s="360"/>
      <c r="BU131" s="360"/>
      <c r="BV131" s="360"/>
      <c r="BW131" s="360"/>
      <c r="BX131" s="361"/>
    </row>
    <row r="132" spans="1:76">
      <c r="A132" s="359"/>
      <c r="B132" s="369">
        <v>73</v>
      </c>
      <c r="C132" s="375"/>
      <c r="D132" s="376"/>
      <c r="F132" s="360"/>
      <c r="G132" s="360"/>
      <c r="H132" s="360"/>
      <c r="I132" s="360"/>
      <c r="J132" s="360"/>
      <c r="K132" s="360"/>
      <c r="L132" s="360"/>
      <c r="M132" s="360"/>
      <c r="N132" s="360"/>
      <c r="O132" s="360"/>
      <c r="P132" s="360"/>
      <c r="Q132" s="360"/>
      <c r="R132" s="360"/>
      <c r="S132" s="361"/>
      <c r="T132" s="359"/>
      <c r="U132" s="369">
        <v>73</v>
      </c>
      <c r="V132" s="375"/>
      <c r="W132" s="376"/>
      <c r="Y132" s="360"/>
      <c r="Z132" s="360"/>
      <c r="AA132" s="360"/>
      <c r="AB132" s="360"/>
      <c r="AC132" s="360"/>
      <c r="AD132" s="360"/>
      <c r="AE132" s="360"/>
      <c r="AF132" s="360"/>
      <c r="AG132" s="360"/>
      <c r="AH132" s="360"/>
      <c r="AI132" s="360"/>
      <c r="AJ132" s="360"/>
      <c r="AK132" s="360"/>
      <c r="AL132" s="361"/>
      <c r="AM132" s="359"/>
      <c r="AN132" s="369">
        <v>73</v>
      </c>
      <c r="AO132" s="375"/>
      <c r="AP132" s="376"/>
      <c r="AR132" s="360"/>
      <c r="AS132" s="360"/>
      <c r="AT132" s="360"/>
      <c r="AU132" s="360"/>
      <c r="AV132" s="360"/>
      <c r="AW132" s="360"/>
      <c r="AX132" s="360"/>
      <c r="AY132" s="360"/>
      <c r="AZ132" s="360"/>
      <c r="BA132" s="360"/>
      <c r="BB132" s="360"/>
      <c r="BC132" s="360"/>
      <c r="BD132" s="360"/>
      <c r="BE132" s="361"/>
      <c r="BF132" s="359"/>
      <c r="BG132" s="369">
        <v>73</v>
      </c>
      <c r="BH132" s="375"/>
      <c r="BI132" s="376"/>
      <c r="BK132" s="360"/>
      <c r="BL132" s="360"/>
      <c r="BM132" s="360"/>
      <c r="BN132" s="360"/>
      <c r="BO132" s="360"/>
      <c r="BP132" s="360"/>
      <c r="BQ132" s="360"/>
      <c r="BR132" s="360"/>
      <c r="BS132" s="360"/>
      <c r="BT132" s="360"/>
      <c r="BU132" s="360"/>
      <c r="BV132" s="360"/>
      <c r="BW132" s="360"/>
      <c r="BX132" s="361"/>
    </row>
    <row r="133" spans="1:76">
      <c r="A133" s="359"/>
      <c r="B133" s="369">
        <v>74</v>
      </c>
      <c r="C133" s="375"/>
      <c r="D133" s="376"/>
      <c r="F133" s="360"/>
      <c r="G133" s="360"/>
      <c r="H133" s="360"/>
      <c r="I133" s="360"/>
      <c r="J133" s="360"/>
      <c r="K133" s="360"/>
      <c r="L133" s="360"/>
      <c r="M133" s="360"/>
      <c r="N133" s="360"/>
      <c r="O133" s="360"/>
      <c r="P133" s="360"/>
      <c r="Q133" s="360"/>
      <c r="R133" s="360"/>
      <c r="S133" s="361"/>
      <c r="T133" s="359"/>
      <c r="U133" s="369">
        <v>74</v>
      </c>
      <c r="V133" s="375"/>
      <c r="W133" s="376"/>
      <c r="Y133" s="360"/>
      <c r="Z133" s="360"/>
      <c r="AA133" s="360"/>
      <c r="AB133" s="360"/>
      <c r="AC133" s="360"/>
      <c r="AD133" s="360"/>
      <c r="AE133" s="360"/>
      <c r="AF133" s="360"/>
      <c r="AG133" s="360"/>
      <c r="AH133" s="360"/>
      <c r="AI133" s="360"/>
      <c r="AJ133" s="360"/>
      <c r="AK133" s="360"/>
      <c r="AL133" s="361"/>
      <c r="AM133" s="359"/>
      <c r="AN133" s="369">
        <v>74</v>
      </c>
      <c r="AO133" s="375"/>
      <c r="AP133" s="376"/>
      <c r="AR133" s="360"/>
      <c r="AS133" s="360"/>
      <c r="AT133" s="360"/>
      <c r="AU133" s="360"/>
      <c r="AV133" s="360"/>
      <c r="AW133" s="360"/>
      <c r="AX133" s="360"/>
      <c r="AY133" s="360"/>
      <c r="AZ133" s="360"/>
      <c r="BA133" s="360"/>
      <c r="BB133" s="360"/>
      <c r="BC133" s="360"/>
      <c r="BD133" s="360"/>
      <c r="BE133" s="361"/>
      <c r="BF133" s="359"/>
      <c r="BG133" s="369">
        <v>74</v>
      </c>
      <c r="BH133" s="375"/>
      <c r="BI133" s="376"/>
      <c r="BK133" s="360"/>
      <c r="BL133" s="360"/>
      <c r="BM133" s="360"/>
      <c r="BN133" s="360"/>
      <c r="BO133" s="360"/>
      <c r="BP133" s="360"/>
      <c r="BQ133" s="360"/>
      <c r="BR133" s="360"/>
      <c r="BS133" s="360"/>
      <c r="BT133" s="360"/>
      <c r="BU133" s="360"/>
      <c r="BV133" s="360"/>
      <c r="BW133" s="360"/>
      <c r="BX133" s="361"/>
    </row>
    <row r="134" spans="1:76">
      <c r="A134" s="359"/>
      <c r="B134" s="369">
        <v>75</v>
      </c>
      <c r="C134" s="375"/>
      <c r="D134" s="376"/>
      <c r="F134" s="360"/>
      <c r="G134" s="360"/>
      <c r="H134" s="360"/>
      <c r="I134" s="360"/>
      <c r="J134" s="360"/>
      <c r="K134" s="360"/>
      <c r="L134" s="360"/>
      <c r="M134" s="360"/>
      <c r="N134" s="360"/>
      <c r="O134" s="360"/>
      <c r="P134" s="360"/>
      <c r="Q134" s="360"/>
      <c r="R134" s="360"/>
      <c r="S134" s="361"/>
      <c r="T134" s="359"/>
      <c r="U134" s="369">
        <v>75</v>
      </c>
      <c r="V134" s="375"/>
      <c r="W134" s="376"/>
      <c r="Y134" s="360"/>
      <c r="Z134" s="360"/>
      <c r="AA134" s="360"/>
      <c r="AB134" s="360"/>
      <c r="AC134" s="360"/>
      <c r="AD134" s="360"/>
      <c r="AE134" s="360"/>
      <c r="AF134" s="360"/>
      <c r="AG134" s="360"/>
      <c r="AH134" s="360"/>
      <c r="AI134" s="360"/>
      <c r="AJ134" s="360"/>
      <c r="AK134" s="360"/>
      <c r="AL134" s="361"/>
      <c r="AM134" s="359"/>
      <c r="AN134" s="369">
        <v>75</v>
      </c>
      <c r="AO134" s="375"/>
      <c r="AP134" s="376"/>
      <c r="AR134" s="360"/>
      <c r="AS134" s="360"/>
      <c r="AT134" s="360"/>
      <c r="AU134" s="360"/>
      <c r="AV134" s="360"/>
      <c r="AW134" s="360"/>
      <c r="AX134" s="360"/>
      <c r="AY134" s="360"/>
      <c r="AZ134" s="360"/>
      <c r="BA134" s="360"/>
      <c r="BB134" s="360"/>
      <c r="BC134" s="360"/>
      <c r="BD134" s="360"/>
      <c r="BE134" s="361"/>
      <c r="BF134" s="359"/>
      <c r="BG134" s="369">
        <v>75</v>
      </c>
      <c r="BH134" s="375"/>
      <c r="BI134" s="376"/>
      <c r="BK134" s="360"/>
      <c r="BL134" s="360"/>
      <c r="BM134" s="360"/>
      <c r="BN134" s="360"/>
      <c r="BO134" s="360"/>
      <c r="BP134" s="360"/>
      <c r="BQ134" s="360"/>
      <c r="BR134" s="360"/>
      <c r="BS134" s="360"/>
      <c r="BT134" s="360"/>
      <c r="BU134" s="360"/>
      <c r="BV134" s="360"/>
      <c r="BW134" s="360"/>
      <c r="BX134" s="361"/>
    </row>
    <row r="135" spans="1:76">
      <c r="A135" s="359"/>
      <c r="B135" s="369">
        <v>76</v>
      </c>
      <c r="C135" s="375"/>
      <c r="D135" s="376"/>
      <c r="F135" s="360"/>
      <c r="G135" s="360"/>
      <c r="H135" s="360"/>
      <c r="I135" s="360"/>
      <c r="J135" s="360"/>
      <c r="K135" s="360"/>
      <c r="L135" s="360"/>
      <c r="M135" s="360"/>
      <c r="N135" s="360"/>
      <c r="O135" s="360"/>
      <c r="P135" s="360"/>
      <c r="Q135" s="360"/>
      <c r="R135" s="360"/>
      <c r="S135" s="361"/>
      <c r="T135" s="359"/>
      <c r="U135" s="369">
        <v>76</v>
      </c>
      <c r="V135" s="375"/>
      <c r="W135" s="376"/>
      <c r="Y135" s="360"/>
      <c r="Z135" s="360"/>
      <c r="AA135" s="360"/>
      <c r="AB135" s="360"/>
      <c r="AC135" s="360"/>
      <c r="AD135" s="360"/>
      <c r="AE135" s="360"/>
      <c r="AF135" s="360"/>
      <c r="AG135" s="360"/>
      <c r="AH135" s="360"/>
      <c r="AI135" s="360"/>
      <c r="AJ135" s="360"/>
      <c r="AK135" s="360"/>
      <c r="AL135" s="361"/>
      <c r="AM135" s="359"/>
      <c r="AN135" s="369">
        <v>76</v>
      </c>
      <c r="AO135" s="375"/>
      <c r="AP135" s="376"/>
      <c r="AR135" s="360"/>
      <c r="AS135" s="360"/>
      <c r="AT135" s="360"/>
      <c r="AU135" s="360"/>
      <c r="AV135" s="360"/>
      <c r="AW135" s="360"/>
      <c r="AX135" s="360"/>
      <c r="AY135" s="360"/>
      <c r="AZ135" s="360"/>
      <c r="BA135" s="360"/>
      <c r="BB135" s="360"/>
      <c r="BC135" s="360"/>
      <c r="BD135" s="360"/>
      <c r="BE135" s="361"/>
      <c r="BF135" s="359"/>
      <c r="BG135" s="369">
        <v>76</v>
      </c>
      <c r="BH135" s="375"/>
      <c r="BI135" s="376"/>
      <c r="BK135" s="360"/>
      <c r="BL135" s="360"/>
      <c r="BM135" s="360"/>
      <c r="BN135" s="360"/>
      <c r="BO135" s="360"/>
      <c r="BP135" s="360"/>
      <c r="BQ135" s="360"/>
      <c r="BR135" s="360"/>
      <c r="BS135" s="360"/>
      <c r="BT135" s="360"/>
      <c r="BU135" s="360"/>
      <c r="BV135" s="360"/>
      <c r="BW135" s="360"/>
      <c r="BX135" s="361"/>
    </row>
    <row r="136" spans="1:76">
      <c r="A136" s="359"/>
      <c r="B136" s="369">
        <v>77</v>
      </c>
      <c r="C136" s="375"/>
      <c r="D136" s="376"/>
      <c r="F136" s="360"/>
      <c r="G136" s="360"/>
      <c r="H136" s="360"/>
      <c r="I136" s="360"/>
      <c r="J136" s="360"/>
      <c r="K136" s="360"/>
      <c r="L136" s="360"/>
      <c r="M136" s="360"/>
      <c r="N136" s="360"/>
      <c r="O136" s="360"/>
      <c r="P136" s="360"/>
      <c r="Q136" s="360"/>
      <c r="R136" s="360"/>
      <c r="S136" s="361"/>
      <c r="T136" s="359"/>
      <c r="U136" s="369">
        <v>77</v>
      </c>
      <c r="V136" s="375"/>
      <c r="W136" s="376"/>
      <c r="Y136" s="360"/>
      <c r="Z136" s="360"/>
      <c r="AA136" s="360"/>
      <c r="AB136" s="360"/>
      <c r="AC136" s="360"/>
      <c r="AD136" s="360"/>
      <c r="AE136" s="360"/>
      <c r="AF136" s="360"/>
      <c r="AG136" s="360"/>
      <c r="AH136" s="360"/>
      <c r="AI136" s="360"/>
      <c r="AJ136" s="360"/>
      <c r="AK136" s="360"/>
      <c r="AL136" s="361"/>
      <c r="AM136" s="359"/>
      <c r="AN136" s="369">
        <v>77</v>
      </c>
      <c r="AO136" s="375"/>
      <c r="AP136" s="376"/>
      <c r="AR136" s="360"/>
      <c r="AS136" s="360"/>
      <c r="AT136" s="360"/>
      <c r="AU136" s="360"/>
      <c r="AV136" s="360"/>
      <c r="AW136" s="360"/>
      <c r="AX136" s="360"/>
      <c r="AY136" s="360"/>
      <c r="AZ136" s="360"/>
      <c r="BA136" s="360"/>
      <c r="BB136" s="360"/>
      <c r="BC136" s="360"/>
      <c r="BD136" s="360"/>
      <c r="BE136" s="361"/>
      <c r="BF136" s="359"/>
      <c r="BG136" s="369">
        <v>77</v>
      </c>
      <c r="BH136" s="375"/>
      <c r="BI136" s="376"/>
      <c r="BK136" s="360"/>
      <c r="BL136" s="360"/>
      <c r="BM136" s="360"/>
      <c r="BN136" s="360"/>
      <c r="BO136" s="360"/>
      <c r="BP136" s="360"/>
      <c r="BQ136" s="360"/>
      <c r="BR136" s="360"/>
      <c r="BS136" s="360"/>
      <c r="BT136" s="360"/>
      <c r="BU136" s="360"/>
      <c r="BV136" s="360"/>
      <c r="BW136" s="360"/>
      <c r="BX136" s="361"/>
    </row>
    <row r="137" spans="1:76">
      <c r="A137" s="359"/>
      <c r="B137" s="369">
        <v>78</v>
      </c>
      <c r="C137" s="375"/>
      <c r="D137" s="376"/>
      <c r="F137" s="360"/>
      <c r="G137" s="360"/>
      <c r="H137" s="360"/>
      <c r="I137" s="360"/>
      <c r="J137" s="360"/>
      <c r="K137" s="360"/>
      <c r="L137" s="360"/>
      <c r="M137" s="360"/>
      <c r="N137" s="360"/>
      <c r="O137" s="360"/>
      <c r="P137" s="360"/>
      <c r="Q137" s="360"/>
      <c r="R137" s="360"/>
      <c r="S137" s="361"/>
      <c r="T137" s="359"/>
      <c r="U137" s="369">
        <v>78</v>
      </c>
      <c r="V137" s="375"/>
      <c r="W137" s="376"/>
      <c r="Y137" s="360"/>
      <c r="Z137" s="360"/>
      <c r="AA137" s="360"/>
      <c r="AB137" s="360"/>
      <c r="AC137" s="360"/>
      <c r="AD137" s="360"/>
      <c r="AE137" s="360"/>
      <c r="AF137" s="360"/>
      <c r="AG137" s="360"/>
      <c r="AH137" s="360"/>
      <c r="AI137" s="360"/>
      <c r="AJ137" s="360"/>
      <c r="AK137" s="360"/>
      <c r="AL137" s="361"/>
      <c r="AM137" s="359"/>
      <c r="AN137" s="369">
        <v>78</v>
      </c>
      <c r="AO137" s="375"/>
      <c r="AP137" s="376"/>
      <c r="AR137" s="360"/>
      <c r="AS137" s="360"/>
      <c r="AT137" s="360"/>
      <c r="AU137" s="360"/>
      <c r="AV137" s="360"/>
      <c r="AW137" s="360"/>
      <c r="AX137" s="360"/>
      <c r="AY137" s="360"/>
      <c r="AZ137" s="360"/>
      <c r="BA137" s="360"/>
      <c r="BB137" s="360"/>
      <c r="BC137" s="360"/>
      <c r="BD137" s="360"/>
      <c r="BE137" s="361"/>
      <c r="BF137" s="359"/>
      <c r="BG137" s="369">
        <v>78</v>
      </c>
      <c r="BH137" s="375"/>
      <c r="BI137" s="376"/>
      <c r="BK137" s="360"/>
      <c r="BL137" s="360"/>
      <c r="BM137" s="360"/>
      <c r="BN137" s="360"/>
      <c r="BO137" s="360"/>
      <c r="BP137" s="360"/>
      <c r="BQ137" s="360"/>
      <c r="BR137" s="360"/>
      <c r="BS137" s="360"/>
      <c r="BT137" s="360"/>
      <c r="BU137" s="360"/>
      <c r="BV137" s="360"/>
      <c r="BW137" s="360"/>
      <c r="BX137" s="361"/>
    </row>
    <row r="138" spans="1:76">
      <c r="A138" s="359"/>
      <c r="B138" s="369">
        <v>79</v>
      </c>
      <c r="C138" s="375"/>
      <c r="D138" s="376"/>
      <c r="F138" s="360"/>
      <c r="G138" s="360"/>
      <c r="H138" s="360"/>
      <c r="I138" s="360"/>
      <c r="J138" s="360"/>
      <c r="K138" s="360"/>
      <c r="L138" s="360"/>
      <c r="M138" s="360"/>
      <c r="N138" s="360"/>
      <c r="O138" s="360"/>
      <c r="P138" s="360"/>
      <c r="Q138" s="360"/>
      <c r="R138" s="360"/>
      <c r="S138" s="361"/>
      <c r="T138" s="359"/>
      <c r="U138" s="369">
        <v>79</v>
      </c>
      <c r="V138" s="375"/>
      <c r="W138" s="376"/>
      <c r="Y138" s="360"/>
      <c r="Z138" s="360"/>
      <c r="AA138" s="360"/>
      <c r="AB138" s="360"/>
      <c r="AC138" s="360"/>
      <c r="AD138" s="360"/>
      <c r="AE138" s="360"/>
      <c r="AF138" s="360"/>
      <c r="AG138" s="360"/>
      <c r="AH138" s="360"/>
      <c r="AI138" s="360"/>
      <c r="AJ138" s="360"/>
      <c r="AK138" s="360"/>
      <c r="AL138" s="361"/>
      <c r="AM138" s="359"/>
      <c r="AN138" s="369">
        <v>79</v>
      </c>
      <c r="AO138" s="375"/>
      <c r="AP138" s="376"/>
      <c r="AR138" s="360"/>
      <c r="AS138" s="360"/>
      <c r="AT138" s="360"/>
      <c r="AU138" s="360"/>
      <c r="AV138" s="360"/>
      <c r="AW138" s="360"/>
      <c r="AX138" s="360"/>
      <c r="AY138" s="360"/>
      <c r="AZ138" s="360"/>
      <c r="BA138" s="360"/>
      <c r="BB138" s="360"/>
      <c r="BC138" s="360"/>
      <c r="BD138" s="360"/>
      <c r="BE138" s="361"/>
      <c r="BF138" s="359"/>
      <c r="BG138" s="369">
        <v>79</v>
      </c>
      <c r="BH138" s="375"/>
      <c r="BI138" s="376"/>
      <c r="BK138" s="360"/>
      <c r="BL138" s="360"/>
      <c r="BM138" s="360"/>
      <c r="BN138" s="360"/>
      <c r="BO138" s="360"/>
      <c r="BP138" s="360"/>
      <c r="BQ138" s="360"/>
      <c r="BR138" s="360"/>
      <c r="BS138" s="360"/>
      <c r="BT138" s="360"/>
      <c r="BU138" s="360"/>
      <c r="BV138" s="360"/>
      <c r="BW138" s="360"/>
      <c r="BX138" s="361"/>
    </row>
    <row r="139" spans="1:76">
      <c r="A139" s="359"/>
      <c r="B139" s="369">
        <v>80</v>
      </c>
      <c r="C139" s="375"/>
      <c r="D139" s="376"/>
      <c r="F139" s="360"/>
      <c r="G139" s="360"/>
      <c r="H139" s="360"/>
      <c r="I139" s="360"/>
      <c r="J139" s="360"/>
      <c r="K139" s="360"/>
      <c r="L139" s="360"/>
      <c r="M139" s="360"/>
      <c r="N139" s="360"/>
      <c r="O139" s="360"/>
      <c r="P139" s="360"/>
      <c r="Q139" s="360"/>
      <c r="R139" s="360"/>
      <c r="S139" s="361"/>
      <c r="T139" s="359"/>
      <c r="U139" s="369">
        <v>80</v>
      </c>
      <c r="V139" s="375"/>
      <c r="W139" s="376"/>
      <c r="Y139" s="360"/>
      <c r="Z139" s="360"/>
      <c r="AA139" s="360"/>
      <c r="AB139" s="360"/>
      <c r="AC139" s="360"/>
      <c r="AD139" s="360"/>
      <c r="AE139" s="360"/>
      <c r="AF139" s="360"/>
      <c r="AG139" s="360"/>
      <c r="AH139" s="360"/>
      <c r="AI139" s="360"/>
      <c r="AJ139" s="360"/>
      <c r="AK139" s="360"/>
      <c r="AL139" s="361"/>
      <c r="AM139" s="359"/>
      <c r="AN139" s="369">
        <v>80</v>
      </c>
      <c r="AO139" s="375"/>
      <c r="AP139" s="376"/>
      <c r="AR139" s="360"/>
      <c r="AS139" s="360"/>
      <c r="AT139" s="360"/>
      <c r="AU139" s="360"/>
      <c r="AV139" s="360"/>
      <c r="AW139" s="360"/>
      <c r="AX139" s="360"/>
      <c r="AY139" s="360"/>
      <c r="AZ139" s="360"/>
      <c r="BA139" s="360"/>
      <c r="BB139" s="360"/>
      <c r="BC139" s="360"/>
      <c r="BD139" s="360"/>
      <c r="BE139" s="361"/>
      <c r="BF139" s="359"/>
      <c r="BG139" s="369">
        <v>80</v>
      </c>
      <c r="BH139" s="375"/>
      <c r="BI139" s="376"/>
      <c r="BK139" s="360"/>
      <c r="BL139" s="360"/>
      <c r="BM139" s="360"/>
      <c r="BN139" s="360"/>
      <c r="BO139" s="360"/>
      <c r="BP139" s="360"/>
      <c r="BQ139" s="360"/>
      <c r="BR139" s="360"/>
      <c r="BS139" s="360"/>
      <c r="BT139" s="360"/>
      <c r="BU139" s="360"/>
      <c r="BV139" s="360"/>
      <c r="BW139" s="360"/>
      <c r="BX139" s="361"/>
    </row>
    <row r="140" spans="1:76">
      <c r="A140" s="359"/>
      <c r="B140" s="369">
        <v>81</v>
      </c>
      <c r="C140" s="375"/>
      <c r="D140" s="376"/>
      <c r="F140" s="360"/>
      <c r="G140" s="360"/>
      <c r="H140" s="360"/>
      <c r="I140" s="360"/>
      <c r="J140" s="360"/>
      <c r="K140" s="360"/>
      <c r="L140" s="360"/>
      <c r="M140" s="360"/>
      <c r="N140" s="360"/>
      <c r="O140" s="360"/>
      <c r="P140" s="360"/>
      <c r="Q140" s="360"/>
      <c r="R140" s="360"/>
      <c r="S140" s="361"/>
      <c r="T140" s="359"/>
      <c r="U140" s="369">
        <v>81</v>
      </c>
      <c r="V140" s="375"/>
      <c r="W140" s="376"/>
      <c r="Y140" s="360"/>
      <c r="Z140" s="360"/>
      <c r="AA140" s="360"/>
      <c r="AB140" s="360"/>
      <c r="AC140" s="360"/>
      <c r="AD140" s="360"/>
      <c r="AE140" s="360"/>
      <c r="AF140" s="360"/>
      <c r="AG140" s="360"/>
      <c r="AH140" s="360"/>
      <c r="AI140" s="360"/>
      <c r="AJ140" s="360"/>
      <c r="AK140" s="360"/>
      <c r="AL140" s="361"/>
      <c r="AM140" s="359"/>
      <c r="AN140" s="369">
        <v>81</v>
      </c>
      <c r="AO140" s="375"/>
      <c r="AP140" s="376"/>
      <c r="AR140" s="360"/>
      <c r="AS140" s="360"/>
      <c r="AT140" s="360"/>
      <c r="AU140" s="360"/>
      <c r="AV140" s="360"/>
      <c r="AW140" s="360"/>
      <c r="AX140" s="360"/>
      <c r="AY140" s="360"/>
      <c r="AZ140" s="360"/>
      <c r="BA140" s="360"/>
      <c r="BB140" s="360"/>
      <c r="BC140" s="360"/>
      <c r="BD140" s="360"/>
      <c r="BE140" s="361"/>
      <c r="BF140" s="359"/>
      <c r="BG140" s="369">
        <v>81</v>
      </c>
      <c r="BH140" s="375"/>
      <c r="BI140" s="376"/>
      <c r="BK140" s="360"/>
      <c r="BL140" s="360"/>
      <c r="BM140" s="360"/>
      <c r="BN140" s="360"/>
      <c r="BO140" s="360"/>
      <c r="BP140" s="360"/>
      <c r="BQ140" s="360"/>
      <c r="BR140" s="360"/>
      <c r="BS140" s="360"/>
      <c r="BT140" s="360"/>
      <c r="BU140" s="360"/>
      <c r="BV140" s="360"/>
      <c r="BW140" s="360"/>
      <c r="BX140" s="361"/>
    </row>
    <row r="141" spans="1:76">
      <c r="A141" s="359"/>
      <c r="B141" s="369">
        <v>82</v>
      </c>
      <c r="C141" s="375"/>
      <c r="D141" s="376"/>
      <c r="F141" s="360"/>
      <c r="G141" s="360"/>
      <c r="H141" s="360"/>
      <c r="I141" s="360"/>
      <c r="J141" s="360"/>
      <c r="K141" s="360"/>
      <c r="L141" s="360"/>
      <c r="M141" s="360"/>
      <c r="N141" s="360"/>
      <c r="O141" s="360"/>
      <c r="P141" s="360"/>
      <c r="Q141" s="360"/>
      <c r="R141" s="360"/>
      <c r="S141" s="361"/>
      <c r="T141" s="359"/>
      <c r="U141" s="369">
        <v>82</v>
      </c>
      <c r="V141" s="375"/>
      <c r="W141" s="376"/>
      <c r="Y141" s="360"/>
      <c r="Z141" s="360"/>
      <c r="AA141" s="360"/>
      <c r="AB141" s="360"/>
      <c r="AC141" s="360"/>
      <c r="AD141" s="360"/>
      <c r="AE141" s="360"/>
      <c r="AF141" s="360"/>
      <c r="AG141" s="360"/>
      <c r="AH141" s="360"/>
      <c r="AI141" s="360"/>
      <c r="AJ141" s="360"/>
      <c r="AK141" s="360"/>
      <c r="AL141" s="361"/>
      <c r="AM141" s="359"/>
      <c r="AN141" s="369">
        <v>82</v>
      </c>
      <c r="AO141" s="375"/>
      <c r="AP141" s="376"/>
      <c r="AR141" s="360"/>
      <c r="AS141" s="360"/>
      <c r="AT141" s="360"/>
      <c r="AU141" s="360"/>
      <c r="AV141" s="360"/>
      <c r="AW141" s="360"/>
      <c r="AX141" s="360"/>
      <c r="AY141" s="360"/>
      <c r="AZ141" s="360"/>
      <c r="BA141" s="360"/>
      <c r="BB141" s="360"/>
      <c r="BC141" s="360"/>
      <c r="BD141" s="360"/>
      <c r="BE141" s="361"/>
      <c r="BF141" s="359"/>
      <c r="BG141" s="369">
        <v>82</v>
      </c>
      <c r="BH141" s="375"/>
      <c r="BI141" s="376"/>
      <c r="BK141" s="360"/>
      <c r="BL141" s="360"/>
      <c r="BM141" s="360"/>
      <c r="BN141" s="360"/>
      <c r="BO141" s="360"/>
      <c r="BP141" s="360"/>
      <c r="BQ141" s="360"/>
      <c r="BR141" s="360"/>
      <c r="BS141" s="360"/>
      <c r="BT141" s="360"/>
      <c r="BU141" s="360"/>
      <c r="BV141" s="360"/>
      <c r="BW141" s="360"/>
      <c r="BX141" s="361"/>
    </row>
    <row r="142" spans="1:76">
      <c r="A142" s="359"/>
      <c r="B142" s="369">
        <v>83</v>
      </c>
      <c r="C142" s="375"/>
      <c r="D142" s="376"/>
      <c r="F142" s="360"/>
      <c r="G142" s="360"/>
      <c r="H142" s="360"/>
      <c r="I142" s="360"/>
      <c r="J142" s="360"/>
      <c r="K142" s="360"/>
      <c r="L142" s="360"/>
      <c r="M142" s="360"/>
      <c r="N142" s="360"/>
      <c r="O142" s="360"/>
      <c r="P142" s="360"/>
      <c r="Q142" s="360"/>
      <c r="R142" s="360"/>
      <c r="S142" s="361"/>
      <c r="T142" s="359"/>
      <c r="U142" s="369">
        <v>83</v>
      </c>
      <c r="V142" s="375"/>
      <c r="W142" s="376"/>
      <c r="Y142" s="360"/>
      <c r="Z142" s="360"/>
      <c r="AA142" s="360"/>
      <c r="AB142" s="360"/>
      <c r="AC142" s="360"/>
      <c r="AD142" s="360"/>
      <c r="AE142" s="360"/>
      <c r="AF142" s="360"/>
      <c r="AG142" s="360"/>
      <c r="AH142" s="360"/>
      <c r="AI142" s="360"/>
      <c r="AJ142" s="360"/>
      <c r="AK142" s="360"/>
      <c r="AL142" s="361"/>
      <c r="AM142" s="359"/>
      <c r="AN142" s="369">
        <v>83</v>
      </c>
      <c r="AO142" s="375"/>
      <c r="AP142" s="376"/>
      <c r="AR142" s="360"/>
      <c r="AS142" s="360"/>
      <c r="AT142" s="360"/>
      <c r="AU142" s="360"/>
      <c r="AV142" s="360"/>
      <c r="AW142" s="360"/>
      <c r="AX142" s="360"/>
      <c r="AY142" s="360"/>
      <c r="AZ142" s="360"/>
      <c r="BA142" s="360"/>
      <c r="BB142" s="360"/>
      <c r="BC142" s="360"/>
      <c r="BD142" s="360"/>
      <c r="BE142" s="361"/>
      <c r="BF142" s="359"/>
      <c r="BG142" s="369">
        <v>83</v>
      </c>
      <c r="BH142" s="375"/>
      <c r="BI142" s="376"/>
      <c r="BK142" s="360"/>
      <c r="BL142" s="360"/>
      <c r="BM142" s="360"/>
      <c r="BN142" s="360"/>
      <c r="BO142" s="360"/>
      <c r="BP142" s="360"/>
      <c r="BQ142" s="360"/>
      <c r="BR142" s="360"/>
      <c r="BS142" s="360"/>
      <c r="BT142" s="360"/>
      <c r="BU142" s="360"/>
      <c r="BV142" s="360"/>
      <c r="BW142" s="360"/>
      <c r="BX142" s="361"/>
    </row>
    <row r="143" spans="1:76">
      <c r="A143" s="359"/>
      <c r="B143" s="369">
        <v>84</v>
      </c>
      <c r="C143" s="375"/>
      <c r="D143" s="376"/>
      <c r="F143" s="360"/>
      <c r="G143" s="360"/>
      <c r="H143" s="360"/>
      <c r="I143" s="360"/>
      <c r="J143" s="360"/>
      <c r="K143" s="360"/>
      <c r="L143" s="360"/>
      <c r="M143" s="360"/>
      <c r="N143" s="360"/>
      <c r="O143" s="360"/>
      <c r="P143" s="360"/>
      <c r="Q143" s="360"/>
      <c r="R143" s="360"/>
      <c r="S143" s="361"/>
      <c r="T143" s="359"/>
      <c r="U143" s="369">
        <v>84</v>
      </c>
      <c r="V143" s="375"/>
      <c r="W143" s="376"/>
      <c r="Y143" s="360"/>
      <c r="Z143" s="360"/>
      <c r="AA143" s="360"/>
      <c r="AB143" s="360"/>
      <c r="AC143" s="360"/>
      <c r="AD143" s="360"/>
      <c r="AE143" s="360"/>
      <c r="AF143" s="360"/>
      <c r="AG143" s="360"/>
      <c r="AH143" s="360"/>
      <c r="AI143" s="360"/>
      <c r="AJ143" s="360"/>
      <c r="AK143" s="360"/>
      <c r="AL143" s="361"/>
      <c r="AM143" s="359"/>
      <c r="AN143" s="369">
        <v>84</v>
      </c>
      <c r="AO143" s="375"/>
      <c r="AP143" s="376"/>
      <c r="AR143" s="360"/>
      <c r="AS143" s="360"/>
      <c r="AT143" s="360"/>
      <c r="AU143" s="360"/>
      <c r="AV143" s="360"/>
      <c r="AW143" s="360"/>
      <c r="AX143" s="360"/>
      <c r="AY143" s="360"/>
      <c r="AZ143" s="360"/>
      <c r="BA143" s="360"/>
      <c r="BB143" s="360"/>
      <c r="BC143" s="360"/>
      <c r="BD143" s="360"/>
      <c r="BE143" s="361"/>
      <c r="BF143" s="359"/>
      <c r="BG143" s="369">
        <v>84</v>
      </c>
      <c r="BH143" s="375"/>
      <c r="BI143" s="376"/>
      <c r="BK143" s="360"/>
      <c r="BL143" s="360"/>
      <c r="BM143" s="360"/>
      <c r="BN143" s="360"/>
      <c r="BO143" s="360"/>
      <c r="BP143" s="360"/>
      <c r="BQ143" s="360"/>
      <c r="BR143" s="360"/>
      <c r="BS143" s="360"/>
      <c r="BT143" s="360"/>
      <c r="BU143" s="360"/>
      <c r="BV143" s="360"/>
      <c r="BW143" s="360"/>
      <c r="BX143" s="361"/>
    </row>
    <row r="144" spans="1:76">
      <c r="A144" s="359"/>
      <c r="B144" s="369">
        <v>85</v>
      </c>
      <c r="C144" s="375"/>
      <c r="D144" s="376"/>
      <c r="F144" s="360"/>
      <c r="G144" s="360"/>
      <c r="H144" s="360"/>
      <c r="I144" s="360"/>
      <c r="J144" s="360"/>
      <c r="K144" s="360"/>
      <c r="L144" s="360"/>
      <c r="M144" s="360"/>
      <c r="N144" s="360"/>
      <c r="O144" s="360"/>
      <c r="P144" s="360"/>
      <c r="Q144" s="360"/>
      <c r="R144" s="360"/>
      <c r="S144" s="361"/>
      <c r="T144" s="359"/>
      <c r="U144" s="369">
        <v>85</v>
      </c>
      <c r="V144" s="375"/>
      <c r="W144" s="376"/>
      <c r="Y144" s="360"/>
      <c r="Z144" s="360"/>
      <c r="AA144" s="360"/>
      <c r="AB144" s="360"/>
      <c r="AC144" s="360"/>
      <c r="AD144" s="360"/>
      <c r="AE144" s="360"/>
      <c r="AF144" s="360"/>
      <c r="AG144" s="360"/>
      <c r="AH144" s="360"/>
      <c r="AI144" s="360"/>
      <c r="AJ144" s="360"/>
      <c r="AK144" s="360"/>
      <c r="AL144" s="361"/>
      <c r="AM144" s="359"/>
      <c r="AN144" s="369">
        <v>85</v>
      </c>
      <c r="AO144" s="375"/>
      <c r="AP144" s="376"/>
      <c r="AR144" s="360"/>
      <c r="AS144" s="360"/>
      <c r="AT144" s="360"/>
      <c r="AU144" s="360"/>
      <c r="AV144" s="360"/>
      <c r="AW144" s="360"/>
      <c r="AX144" s="360"/>
      <c r="AY144" s="360"/>
      <c r="AZ144" s="360"/>
      <c r="BA144" s="360"/>
      <c r="BB144" s="360"/>
      <c r="BC144" s="360"/>
      <c r="BD144" s="360"/>
      <c r="BE144" s="361"/>
      <c r="BF144" s="359"/>
      <c r="BG144" s="369">
        <v>85</v>
      </c>
      <c r="BH144" s="375"/>
      <c r="BI144" s="376"/>
      <c r="BK144" s="360"/>
      <c r="BL144" s="360"/>
      <c r="BM144" s="360"/>
      <c r="BN144" s="360"/>
      <c r="BO144" s="360"/>
      <c r="BP144" s="360"/>
      <c r="BQ144" s="360"/>
      <c r="BR144" s="360"/>
      <c r="BS144" s="360"/>
      <c r="BT144" s="360"/>
      <c r="BU144" s="360"/>
      <c r="BV144" s="360"/>
      <c r="BW144" s="360"/>
      <c r="BX144" s="361"/>
    </row>
    <row r="145" spans="1:76">
      <c r="A145" s="359"/>
      <c r="B145" s="369">
        <v>86</v>
      </c>
      <c r="C145" s="375"/>
      <c r="D145" s="376"/>
      <c r="F145" s="360"/>
      <c r="G145" s="360"/>
      <c r="H145" s="360"/>
      <c r="I145" s="360"/>
      <c r="J145" s="360"/>
      <c r="K145" s="360"/>
      <c r="L145" s="360"/>
      <c r="M145" s="360"/>
      <c r="N145" s="360"/>
      <c r="O145" s="360"/>
      <c r="P145" s="360"/>
      <c r="Q145" s="360"/>
      <c r="R145" s="360"/>
      <c r="S145" s="361"/>
      <c r="T145" s="359"/>
      <c r="U145" s="369">
        <v>86</v>
      </c>
      <c r="V145" s="375"/>
      <c r="W145" s="376"/>
      <c r="Y145" s="360"/>
      <c r="Z145" s="360"/>
      <c r="AA145" s="360"/>
      <c r="AB145" s="360"/>
      <c r="AC145" s="360"/>
      <c r="AD145" s="360"/>
      <c r="AE145" s="360"/>
      <c r="AF145" s="360"/>
      <c r="AG145" s="360"/>
      <c r="AH145" s="360"/>
      <c r="AI145" s="360"/>
      <c r="AJ145" s="360"/>
      <c r="AK145" s="360"/>
      <c r="AL145" s="361"/>
      <c r="AM145" s="359"/>
      <c r="AN145" s="369">
        <v>86</v>
      </c>
      <c r="AO145" s="375"/>
      <c r="AP145" s="376"/>
      <c r="AR145" s="360"/>
      <c r="AS145" s="360"/>
      <c r="AT145" s="360"/>
      <c r="AU145" s="360"/>
      <c r="AV145" s="360"/>
      <c r="AW145" s="360"/>
      <c r="AX145" s="360"/>
      <c r="AY145" s="360"/>
      <c r="AZ145" s="360"/>
      <c r="BA145" s="360"/>
      <c r="BB145" s="360"/>
      <c r="BC145" s="360"/>
      <c r="BD145" s="360"/>
      <c r="BE145" s="361"/>
      <c r="BF145" s="359"/>
      <c r="BG145" s="369">
        <v>86</v>
      </c>
      <c r="BH145" s="375"/>
      <c r="BI145" s="376"/>
      <c r="BK145" s="360"/>
      <c r="BL145" s="360"/>
      <c r="BM145" s="360"/>
      <c r="BN145" s="360"/>
      <c r="BO145" s="360"/>
      <c r="BP145" s="360"/>
      <c r="BQ145" s="360"/>
      <c r="BR145" s="360"/>
      <c r="BS145" s="360"/>
      <c r="BT145" s="360"/>
      <c r="BU145" s="360"/>
      <c r="BV145" s="360"/>
      <c r="BW145" s="360"/>
      <c r="BX145" s="361"/>
    </row>
    <row r="146" spans="1:76">
      <c r="A146" s="359"/>
      <c r="B146" s="369">
        <v>87</v>
      </c>
      <c r="C146" s="375"/>
      <c r="D146" s="376"/>
      <c r="F146" s="360"/>
      <c r="G146" s="360"/>
      <c r="H146" s="360"/>
      <c r="I146" s="360"/>
      <c r="J146" s="360"/>
      <c r="K146" s="360"/>
      <c r="L146" s="360"/>
      <c r="M146" s="360"/>
      <c r="N146" s="360"/>
      <c r="O146" s="360"/>
      <c r="P146" s="360"/>
      <c r="Q146" s="360"/>
      <c r="R146" s="360"/>
      <c r="S146" s="361"/>
      <c r="T146" s="359"/>
      <c r="U146" s="369">
        <v>87</v>
      </c>
      <c r="V146" s="375"/>
      <c r="W146" s="376"/>
      <c r="Y146" s="360"/>
      <c r="Z146" s="360"/>
      <c r="AA146" s="360"/>
      <c r="AB146" s="360"/>
      <c r="AC146" s="360"/>
      <c r="AD146" s="360"/>
      <c r="AE146" s="360"/>
      <c r="AF146" s="360"/>
      <c r="AG146" s="360"/>
      <c r="AH146" s="360"/>
      <c r="AI146" s="360"/>
      <c r="AJ146" s="360"/>
      <c r="AK146" s="360"/>
      <c r="AL146" s="361"/>
      <c r="AM146" s="359"/>
      <c r="AN146" s="369">
        <v>87</v>
      </c>
      <c r="AO146" s="375"/>
      <c r="AP146" s="376"/>
      <c r="AR146" s="360"/>
      <c r="AS146" s="360"/>
      <c r="AT146" s="360"/>
      <c r="AU146" s="360"/>
      <c r="AV146" s="360"/>
      <c r="AW146" s="360"/>
      <c r="AX146" s="360"/>
      <c r="AY146" s="360"/>
      <c r="AZ146" s="360"/>
      <c r="BA146" s="360"/>
      <c r="BB146" s="360"/>
      <c r="BC146" s="360"/>
      <c r="BD146" s="360"/>
      <c r="BE146" s="361"/>
      <c r="BF146" s="359"/>
      <c r="BG146" s="369">
        <v>87</v>
      </c>
      <c r="BH146" s="375"/>
      <c r="BI146" s="376"/>
      <c r="BK146" s="360"/>
      <c r="BL146" s="360"/>
      <c r="BM146" s="360"/>
      <c r="BN146" s="360"/>
      <c r="BO146" s="360"/>
      <c r="BP146" s="360"/>
      <c r="BQ146" s="360"/>
      <c r="BR146" s="360"/>
      <c r="BS146" s="360"/>
      <c r="BT146" s="360"/>
      <c r="BU146" s="360"/>
      <c r="BV146" s="360"/>
      <c r="BW146" s="360"/>
      <c r="BX146" s="361"/>
    </row>
    <row r="147" spans="1:76">
      <c r="A147" s="359"/>
      <c r="B147" s="369">
        <v>88</v>
      </c>
      <c r="C147" s="375"/>
      <c r="D147" s="376"/>
      <c r="F147" s="360"/>
      <c r="G147" s="360"/>
      <c r="H147" s="360"/>
      <c r="I147" s="360"/>
      <c r="J147" s="360"/>
      <c r="K147" s="360"/>
      <c r="L147" s="360"/>
      <c r="M147" s="360"/>
      <c r="N147" s="360"/>
      <c r="O147" s="360"/>
      <c r="P147" s="360"/>
      <c r="Q147" s="360"/>
      <c r="R147" s="360"/>
      <c r="S147" s="361"/>
      <c r="T147" s="359"/>
      <c r="U147" s="369">
        <v>88</v>
      </c>
      <c r="V147" s="375"/>
      <c r="W147" s="376"/>
      <c r="Y147" s="360"/>
      <c r="Z147" s="360"/>
      <c r="AA147" s="360"/>
      <c r="AB147" s="360"/>
      <c r="AC147" s="360"/>
      <c r="AD147" s="360"/>
      <c r="AE147" s="360"/>
      <c r="AF147" s="360"/>
      <c r="AG147" s="360"/>
      <c r="AH147" s="360"/>
      <c r="AI147" s="360"/>
      <c r="AJ147" s="360"/>
      <c r="AK147" s="360"/>
      <c r="AL147" s="361"/>
      <c r="AM147" s="359"/>
      <c r="AN147" s="369">
        <v>88</v>
      </c>
      <c r="AO147" s="375"/>
      <c r="AP147" s="376"/>
      <c r="AR147" s="360"/>
      <c r="AS147" s="360"/>
      <c r="AT147" s="360"/>
      <c r="AU147" s="360"/>
      <c r="AV147" s="360"/>
      <c r="AW147" s="360"/>
      <c r="AX147" s="360"/>
      <c r="AY147" s="360"/>
      <c r="AZ147" s="360"/>
      <c r="BA147" s="360"/>
      <c r="BB147" s="360"/>
      <c r="BC147" s="360"/>
      <c r="BD147" s="360"/>
      <c r="BE147" s="361"/>
      <c r="BF147" s="359"/>
      <c r="BG147" s="369">
        <v>88</v>
      </c>
      <c r="BH147" s="375"/>
      <c r="BI147" s="376"/>
      <c r="BK147" s="360"/>
      <c r="BL147" s="360"/>
      <c r="BM147" s="360"/>
      <c r="BN147" s="360"/>
      <c r="BO147" s="360"/>
      <c r="BP147" s="360"/>
      <c r="BQ147" s="360"/>
      <c r="BR147" s="360"/>
      <c r="BS147" s="360"/>
      <c r="BT147" s="360"/>
      <c r="BU147" s="360"/>
      <c r="BV147" s="360"/>
      <c r="BW147" s="360"/>
      <c r="BX147" s="361"/>
    </row>
    <row r="148" spans="1:76">
      <c r="A148" s="359"/>
      <c r="B148" s="369">
        <v>89</v>
      </c>
      <c r="C148" s="375"/>
      <c r="D148" s="376"/>
      <c r="F148" s="360"/>
      <c r="G148" s="360"/>
      <c r="H148" s="360"/>
      <c r="I148" s="360"/>
      <c r="J148" s="360"/>
      <c r="K148" s="360"/>
      <c r="L148" s="360"/>
      <c r="M148" s="360"/>
      <c r="N148" s="360"/>
      <c r="O148" s="360"/>
      <c r="P148" s="360"/>
      <c r="Q148" s="360"/>
      <c r="R148" s="360"/>
      <c r="S148" s="361"/>
      <c r="T148" s="359"/>
      <c r="U148" s="369">
        <v>89</v>
      </c>
      <c r="V148" s="375"/>
      <c r="W148" s="376"/>
      <c r="Y148" s="360"/>
      <c r="Z148" s="360"/>
      <c r="AA148" s="360"/>
      <c r="AB148" s="360"/>
      <c r="AC148" s="360"/>
      <c r="AD148" s="360"/>
      <c r="AE148" s="360"/>
      <c r="AF148" s="360"/>
      <c r="AG148" s="360"/>
      <c r="AH148" s="360"/>
      <c r="AI148" s="360"/>
      <c r="AJ148" s="360"/>
      <c r="AK148" s="360"/>
      <c r="AL148" s="361"/>
      <c r="AM148" s="359"/>
      <c r="AN148" s="369">
        <v>89</v>
      </c>
      <c r="AO148" s="375"/>
      <c r="AP148" s="376"/>
      <c r="AR148" s="360"/>
      <c r="AS148" s="360"/>
      <c r="AT148" s="360"/>
      <c r="AU148" s="360"/>
      <c r="AV148" s="360"/>
      <c r="AW148" s="360"/>
      <c r="AX148" s="360"/>
      <c r="AY148" s="360"/>
      <c r="AZ148" s="360"/>
      <c r="BA148" s="360"/>
      <c r="BB148" s="360"/>
      <c r="BC148" s="360"/>
      <c r="BD148" s="360"/>
      <c r="BE148" s="361"/>
      <c r="BF148" s="359"/>
      <c r="BG148" s="369">
        <v>89</v>
      </c>
      <c r="BH148" s="375"/>
      <c r="BI148" s="376"/>
      <c r="BK148" s="360"/>
      <c r="BL148" s="360"/>
      <c r="BM148" s="360"/>
      <c r="BN148" s="360"/>
      <c r="BO148" s="360"/>
      <c r="BP148" s="360"/>
      <c r="BQ148" s="360"/>
      <c r="BR148" s="360"/>
      <c r="BS148" s="360"/>
      <c r="BT148" s="360"/>
      <c r="BU148" s="360"/>
      <c r="BV148" s="360"/>
      <c r="BW148" s="360"/>
      <c r="BX148" s="361"/>
    </row>
    <row r="149" spans="1:76">
      <c r="A149" s="359"/>
      <c r="B149" s="369">
        <v>90</v>
      </c>
      <c r="C149" s="375"/>
      <c r="D149" s="376"/>
      <c r="F149" s="360"/>
      <c r="G149" s="360"/>
      <c r="H149" s="360"/>
      <c r="I149" s="360"/>
      <c r="J149" s="360"/>
      <c r="K149" s="360"/>
      <c r="L149" s="360"/>
      <c r="M149" s="360"/>
      <c r="N149" s="360"/>
      <c r="O149" s="360"/>
      <c r="P149" s="360"/>
      <c r="Q149" s="360"/>
      <c r="R149" s="360"/>
      <c r="S149" s="361"/>
      <c r="T149" s="359"/>
      <c r="U149" s="369">
        <v>90</v>
      </c>
      <c r="V149" s="375"/>
      <c r="W149" s="376"/>
      <c r="Y149" s="360"/>
      <c r="Z149" s="360"/>
      <c r="AA149" s="360"/>
      <c r="AB149" s="360"/>
      <c r="AC149" s="360"/>
      <c r="AD149" s="360"/>
      <c r="AE149" s="360"/>
      <c r="AF149" s="360"/>
      <c r="AG149" s="360"/>
      <c r="AH149" s="360"/>
      <c r="AI149" s="360"/>
      <c r="AJ149" s="360"/>
      <c r="AK149" s="360"/>
      <c r="AL149" s="361"/>
      <c r="AM149" s="359"/>
      <c r="AN149" s="369">
        <v>90</v>
      </c>
      <c r="AO149" s="375"/>
      <c r="AP149" s="376"/>
      <c r="AR149" s="360"/>
      <c r="AS149" s="360"/>
      <c r="AT149" s="360"/>
      <c r="AU149" s="360"/>
      <c r="AV149" s="360"/>
      <c r="AW149" s="360"/>
      <c r="AX149" s="360"/>
      <c r="AY149" s="360"/>
      <c r="AZ149" s="360"/>
      <c r="BA149" s="360"/>
      <c r="BB149" s="360"/>
      <c r="BC149" s="360"/>
      <c r="BD149" s="360"/>
      <c r="BE149" s="361"/>
      <c r="BF149" s="359"/>
      <c r="BG149" s="369">
        <v>90</v>
      </c>
      <c r="BH149" s="375"/>
      <c r="BI149" s="376"/>
      <c r="BK149" s="360"/>
      <c r="BL149" s="360"/>
      <c r="BM149" s="360"/>
      <c r="BN149" s="360"/>
      <c r="BO149" s="360"/>
      <c r="BP149" s="360"/>
      <c r="BQ149" s="360"/>
      <c r="BR149" s="360"/>
      <c r="BS149" s="360"/>
      <c r="BT149" s="360"/>
      <c r="BU149" s="360"/>
      <c r="BV149" s="360"/>
      <c r="BW149" s="360"/>
      <c r="BX149" s="361"/>
    </row>
    <row r="150" spans="1:76">
      <c r="A150" s="359"/>
      <c r="B150" s="369">
        <v>91</v>
      </c>
      <c r="C150" s="375"/>
      <c r="D150" s="376"/>
      <c r="F150" s="360"/>
      <c r="G150" s="360"/>
      <c r="H150" s="360"/>
      <c r="I150" s="360"/>
      <c r="J150" s="360"/>
      <c r="K150" s="360"/>
      <c r="L150" s="360"/>
      <c r="M150" s="360"/>
      <c r="N150" s="360"/>
      <c r="O150" s="360"/>
      <c r="P150" s="360"/>
      <c r="Q150" s="360"/>
      <c r="R150" s="360"/>
      <c r="S150" s="361"/>
      <c r="T150" s="359"/>
      <c r="U150" s="369">
        <v>91</v>
      </c>
      <c r="V150" s="375"/>
      <c r="W150" s="376"/>
      <c r="Y150" s="360"/>
      <c r="Z150" s="360"/>
      <c r="AA150" s="360"/>
      <c r="AB150" s="360"/>
      <c r="AC150" s="360"/>
      <c r="AD150" s="360"/>
      <c r="AE150" s="360"/>
      <c r="AF150" s="360"/>
      <c r="AG150" s="360"/>
      <c r="AH150" s="360"/>
      <c r="AI150" s="360"/>
      <c r="AJ150" s="360"/>
      <c r="AK150" s="360"/>
      <c r="AL150" s="361"/>
      <c r="AM150" s="359"/>
      <c r="AN150" s="369">
        <v>91</v>
      </c>
      <c r="AO150" s="375"/>
      <c r="AP150" s="376"/>
      <c r="AR150" s="360"/>
      <c r="AS150" s="360"/>
      <c r="AT150" s="360"/>
      <c r="AU150" s="360"/>
      <c r="AV150" s="360"/>
      <c r="AW150" s="360"/>
      <c r="AX150" s="360"/>
      <c r="AY150" s="360"/>
      <c r="AZ150" s="360"/>
      <c r="BA150" s="360"/>
      <c r="BB150" s="360"/>
      <c r="BC150" s="360"/>
      <c r="BD150" s="360"/>
      <c r="BE150" s="361"/>
      <c r="BF150" s="359"/>
      <c r="BG150" s="369">
        <v>91</v>
      </c>
      <c r="BH150" s="375"/>
      <c r="BI150" s="376"/>
      <c r="BK150" s="360"/>
      <c r="BL150" s="360"/>
      <c r="BM150" s="360"/>
      <c r="BN150" s="360"/>
      <c r="BO150" s="360"/>
      <c r="BP150" s="360"/>
      <c r="BQ150" s="360"/>
      <c r="BR150" s="360"/>
      <c r="BS150" s="360"/>
      <c r="BT150" s="360"/>
      <c r="BU150" s="360"/>
      <c r="BV150" s="360"/>
      <c r="BW150" s="360"/>
      <c r="BX150" s="361"/>
    </row>
    <row r="151" spans="1:76">
      <c r="A151" s="359"/>
      <c r="B151" s="369">
        <v>92</v>
      </c>
      <c r="C151" s="375"/>
      <c r="D151" s="376"/>
      <c r="F151" s="360"/>
      <c r="G151" s="360"/>
      <c r="H151" s="360"/>
      <c r="I151" s="360"/>
      <c r="J151" s="360"/>
      <c r="K151" s="360"/>
      <c r="L151" s="360"/>
      <c r="M151" s="360"/>
      <c r="N151" s="360"/>
      <c r="O151" s="360"/>
      <c r="P151" s="360"/>
      <c r="Q151" s="360"/>
      <c r="R151" s="360"/>
      <c r="S151" s="361"/>
      <c r="T151" s="359"/>
      <c r="U151" s="369">
        <v>92</v>
      </c>
      <c r="V151" s="375"/>
      <c r="W151" s="376"/>
      <c r="Y151" s="360"/>
      <c r="Z151" s="360"/>
      <c r="AA151" s="360"/>
      <c r="AB151" s="360"/>
      <c r="AC151" s="360"/>
      <c r="AD151" s="360"/>
      <c r="AE151" s="360"/>
      <c r="AF151" s="360"/>
      <c r="AG151" s="360"/>
      <c r="AH151" s="360"/>
      <c r="AI151" s="360"/>
      <c r="AJ151" s="360"/>
      <c r="AK151" s="360"/>
      <c r="AL151" s="361"/>
      <c r="AM151" s="359"/>
      <c r="AN151" s="369">
        <v>92</v>
      </c>
      <c r="AO151" s="375"/>
      <c r="AP151" s="376"/>
      <c r="AR151" s="360"/>
      <c r="AS151" s="360"/>
      <c r="AT151" s="360"/>
      <c r="AU151" s="360"/>
      <c r="AV151" s="360"/>
      <c r="AW151" s="360"/>
      <c r="AX151" s="360"/>
      <c r="AY151" s="360"/>
      <c r="AZ151" s="360"/>
      <c r="BA151" s="360"/>
      <c r="BB151" s="360"/>
      <c r="BC151" s="360"/>
      <c r="BD151" s="360"/>
      <c r="BE151" s="361"/>
      <c r="BF151" s="359"/>
      <c r="BG151" s="369">
        <v>92</v>
      </c>
      <c r="BH151" s="375"/>
      <c r="BI151" s="376"/>
      <c r="BK151" s="360"/>
      <c r="BL151" s="360"/>
      <c r="BM151" s="360"/>
      <c r="BN151" s="360"/>
      <c r="BO151" s="360"/>
      <c r="BP151" s="360"/>
      <c r="BQ151" s="360"/>
      <c r="BR151" s="360"/>
      <c r="BS151" s="360"/>
      <c r="BT151" s="360"/>
      <c r="BU151" s="360"/>
      <c r="BV151" s="360"/>
      <c r="BW151" s="360"/>
      <c r="BX151" s="361"/>
    </row>
    <row r="152" spans="1:76">
      <c r="A152" s="359"/>
      <c r="B152" s="369">
        <v>93</v>
      </c>
      <c r="C152" s="375"/>
      <c r="D152" s="376"/>
      <c r="F152" s="360"/>
      <c r="G152" s="360"/>
      <c r="H152" s="360"/>
      <c r="I152" s="360"/>
      <c r="J152" s="360"/>
      <c r="K152" s="360"/>
      <c r="L152" s="360"/>
      <c r="M152" s="360"/>
      <c r="N152" s="360"/>
      <c r="O152" s="360"/>
      <c r="P152" s="360"/>
      <c r="Q152" s="360"/>
      <c r="R152" s="360"/>
      <c r="S152" s="361"/>
      <c r="T152" s="359"/>
      <c r="U152" s="369">
        <v>93</v>
      </c>
      <c r="V152" s="375"/>
      <c r="W152" s="376"/>
      <c r="Y152" s="360"/>
      <c r="Z152" s="360"/>
      <c r="AA152" s="360"/>
      <c r="AB152" s="360"/>
      <c r="AC152" s="360"/>
      <c r="AD152" s="360"/>
      <c r="AE152" s="360"/>
      <c r="AF152" s="360"/>
      <c r="AG152" s="360"/>
      <c r="AH152" s="360"/>
      <c r="AI152" s="360"/>
      <c r="AJ152" s="360"/>
      <c r="AK152" s="360"/>
      <c r="AL152" s="361"/>
      <c r="AM152" s="359"/>
      <c r="AN152" s="369">
        <v>93</v>
      </c>
      <c r="AO152" s="375"/>
      <c r="AP152" s="376"/>
      <c r="AR152" s="360"/>
      <c r="AS152" s="360"/>
      <c r="AT152" s="360"/>
      <c r="AU152" s="360"/>
      <c r="AV152" s="360"/>
      <c r="AW152" s="360"/>
      <c r="AX152" s="360"/>
      <c r="AY152" s="360"/>
      <c r="AZ152" s="360"/>
      <c r="BA152" s="360"/>
      <c r="BB152" s="360"/>
      <c r="BC152" s="360"/>
      <c r="BD152" s="360"/>
      <c r="BE152" s="361"/>
      <c r="BF152" s="359"/>
      <c r="BG152" s="369">
        <v>93</v>
      </c>
      <c r="BH152" s="375"/>
      <c r="BI152" s="376"/>
      <c r="BK152" s="360"/>
      <c r="BL152" s="360"/>
      <c r="BM152" s="360"/>
      <c r="BN152" s="360"/>
      <c r="BO152" s="360"/>
      <c r="BP152" s="360"/>
      <c r="BQ152" s="360"/>
      <c r="BR152" s="360"/>
      <c r="BS152" s="360"/>
      <c r="BT152" s="360"/>
      <c r="BU152" s="360"/>
      <c r="BV152" s="360"/>
      <c r="BW152" s="360"/>
      <c r="BX152" s="361"/>
    </row>
    <row r="153" spans="1:76">
      <c r="A153" s="359"/>
      <c r="B153" s="369">
        <v>94</v>
      </c>
      <c r="C153" s="375"/>
      <c r="D153" s="376"/>
      <c r="F153" s="360"/>
      <c r="G153" s="360"/>
      <c r="H153" s="360"/>
      <c r="I153" s="360"/>
      <c r="J153" s="360"/>
      <c r="K153" s="360"/>
      <c r="L153" s="360"/>
      <c r="M153" s="360"/>
      <c r="N153" s="360"/>
      <c r="O153" s="360"/>
      <c r="P153" s="360"/>
      <c r="Q153" s="360"/>
      <c r="R153" s="360"/>
      <c r="S153" s="361"/>
      <c r="T153" s="359"/>
      <c r="U153" s="369">
        <v>94</v>
      </c>
      <c r="V153" s="375"/>
      <c r="W153" s="376"/>
      <c r="Y153" s="360"/>
      <c r="Z153" s="360"/>
      <c r="AA153" s="360"/>
      <c r="AB153" s="360"/>
      <c r="AC153" s="360"/>
      <c r="AD153" s="360"/>
      <c r="AE153" s="360"/>
      <c r="AF153" s="360"/>
      <c r="AG153" s="360"/>
      <c r="AH153" s="360"/>
      <c r="AI153" s="360"/>
      <c r="AJ153" s="360"/>
      <c r="AK153" s="360"/>
      <c r="AL153" s="361"/>
      <c r="AM153" s="359"/>
      <c r="AN153" s="369">
        <v>94</v>
      </c>
      <c r="AO153" s="375"/>
      <c r="AP153" s="376"/>
      <c r="AR153" s="360"/>
      <c r="AS153" s="360"/>
      <c r="AT153" s="360"/>
      <c r="AU153" s="360"/>
      <c r="AV153" s="360"/>
      <c r="AW153" s="360"/>
      <c r="AX153" s="360"/>
      <c r="AY153" s="360"/>
      <c r="AZ153" s="360"/>
      <c r="BA153" s="360"/>
      <c r="BB153" s="360"/>
      <c r="BC153" s="360"/>
      <c r="BD153" s="360"/>
      <c r="BE153" s="361"/>
      <c r="BF153" s="359"/>
      <c r="BG153" s="369">
        <v>94</v>
      </c>
      <c r="BH153" s="375"/>
      <c r="BI153" s="376"/>
      <c r="BK153" s="360"/>
      <c r="BL153" s="360"/>
      <c r="BM153" s="360"/>
      <c r="BN153" s="360"/>
      <c r="BO153" s="360"/>
      <c r="BP153" s="360"/>
      <c r="BQ153" s="360"/>
      <c r="BR153" s="360"/>
      <c r="BS153" s="360"/>
      <c r="BT153" s="360"/>
      <c r="BU153" s="360"/>
      <c r="BV153" s="360"/>
      <c r="BW153" s="360"/>
      <c r="BX153" s="361"/>
    </row>
    <row r="154" spans="1:76">
      <c r="A154" s="359"/>
      <c r="B154" s="369">
        <v>95</v>
      </c>
      <c r="C154" s="375"/>
      <c r="D154" s="376"/>
      <c r="F154" s="360"/>
      <c r="G154" s="360"/>
      <c r="H154" s="360"/>
      <c r="I154" s="360"/>
      <c r="J154" s="360"/>
      <c r="K154" s="360"/>
      <c r="L154" s="360"/>
      <c r="M154" s="360"/>
      <c r="N154" s="360"/>
      <c r="O154" s="360"/>
      <c r="P154" s="360"/>
      <c r="Q154" s="360"/>
      <c r="R154" s="360"/>
      <c r="S154" s="361"/>
      <c r="T154" s="359"/>
      <c r="U154" s="369">
        <v>95</v>
      </c>
      <c r="V154" s="375"/>
      <c r="W154" s="376"/>
      <c r="Y154" s="360"/>
      <c r="Z154" s="360"/>
      <c r="AA154" s="360"/>
      <c r="AB154" s="360"/>
      <c r="AC154" s="360"/>
      <c r="AD154" s="360"/>
      <c r="AE154" s="360"/>
      <c r="AF154" s="360"/>
      <c r="AG154" s="360"/>
      <c r="AH154" s="360"/>
      <c r="AI154" s="360"/>
      <c r="AJ154" s="360"/>
      <c r="AK154" s="360"/>
      <c r="AL154" s="361"/>
      <c r="AM154" s="359"/>
      <c r="AN154" s="369">
        <v>95</v>
      </c>
      <c r="AO154" s="375"/>
      <c r="AP154" s="376"/>
      <c r="AR154" s="360"/>
      <c r="AS154" s="360"/>
      <c r="AT154" s="360"/>
      <c r="AU154" s="360"/>
      <c r="AV154" s="360"/>
      <c r="AW154" s="360"/>
      <c r="AX154" s="360"/>
      <c r="AY154" s="360"/>
      <c r="AZ154" s="360"/>
      <c r="BA154" s="360"/>
      <c r="BB154" s="360"/>
      <c r="BC154" s="360"/>
      <c r="BD154" s="360"/>
      <c r="BE154" s="361"/>
      <c r="BF154" s="359"/>
      <c r="BG154" s="369">
        <v>95</v>
      </c>
      <c r="BH154" s="375"/>
      <c r="BI154" s="376"/>
      <c r="BK154" s="360"/>
      <c r="BL154" s="360"/>
      <c r="BM154" s="360"/>
      <c r="BN154" s="360"/>
      <c r="BO154" s="360"/>
      <c r="BP154" s="360"/>
      <c r="BQ154" s="360"/>
      <c r="BR154" s="360"/>
      <c r="BS154" s="360"/>
      <c r="BT154" s="360"/>
      <c r="BU154" s="360"/>
      <c r="BV154" s="360"/>
      <c r="BW154" s="360"/>
      <c r="BX154" s="361"/>
    </row>
    <row r="155" spans="1:76">
      <c r="A155" s="359"/>
      <c r="B155" s="369">
        <v>96</v>
      </c>
      <c r="C155" s="375"/>
      <c r="D155" s="376"/>
      <c r="F155" s="360"/>
      <c r="G155" s="360"/>
      <c r="H155" s="360"/>
      <c r="I155" s="360"/>
      <c r="J155" s="360"/>
      <c r="K155" s="360"/>
      <c r="L155" s="360"/>
      <c r="M155" s="360"/>
      <c r="N155" s="360"/>
      <c r="O155" s="360"/>
      <c r="P155" s="360"/>
      <c r="Q155" s="360"/>
      <c r="R155" s="360"/>
      <c r="S155" s="361"/>
      <c r="T155" s="359"/>
      <c r="U155" s="369">
        <v>96</v>
      </c>
      <c r="V155" s="375"/>
      <c r="W155" s="376"/>
      <c r="Y155" s="360"/>
      <c r="Z155" s="360"/>
      <c r="AA155" s="360"/>
      <c r="AB155" s="360"/>
      <c r="AC155" s="360"/>
      <c r="AD155" s="360"/>
      <c r="AE155" s="360"/>
      <c r="AF155" s="360"/>
      <c r="AG155" s="360"/>
      <c r="AH155" s="360"/>
      <c r="AI155" s="360"/>
      <c r="AJ155" s="360"/>
      <c r="AK155" s="360"/>
      <c r="AL155" s="361"/>
      <c r="AM155" s="359"/>
      <c r="AN155" s="369">
        <v>96</v>
      </c>
      <c r="AO155" s="375"/>
      <c r="AP155" s="376"/>
      <c r="AR155" s="360"/>
      <c r="AS155" s="360"/>
      <c r="AT155" s="360"/>
      <c r="AU155" s="360"/>
      <c r="AV155" s="360"/>
      <c r="AW155" s="360"/>
      <c r="AX155" s="360"/>
      <c r="AY155" s="360"/>
      <c r="AZ155" s="360"/>
      <c r="BA155" s="360"/>
      <c r="BB155" s="360"/>
      <c r="BC155" s="360"/>
      <c r="BD155" s="360"/>
      <c r="BE155" s="361"/>
      <c r="BF155" s="359"/>
      <c r="BG155" s="369">
        <v>96</v>
      </c>
      <c r="BH155" s="375"/>
      <c r="BI155" s="376"/>
      <c r="BK155" s="360"/>
      <c r="BL155" s="360"/>
      <c r="BM155" s="360"/>
      <c r="BN155" s="360"/>
      <c r="BO155" s="360"/>
      <c r="BP155" s="360"/>
      <c r="BQ155" s="360"/>
      <c r="BR155" s="360"/>
      <c r="BS155" s="360"/>
      <c r="BT155" s="360"/>
      <c r="BU155" s="360"/>
      <c r="BV155" s="360"/>
      <c r="BW155" s="360"/>
      <c r="BX155" s="361"/>
    </row>
    <row r="156" spans="1:76">
      <c r="A156" s="359"/>
      <c r="B156" s="369">
        <v>97</v>
      </c>
      <c r="C156" s="375"/>
      <c r="D156" s="376"/>
      <c r="F156" s="360"/>
      <c r="G156" s="360"/>
      <c r="H156" s="360"/>
      <c r="I156" s="360"/>
      <c r="J156" s="360"/>
      <c r="K156" s="360"/>
      <c r="L156" s="360"/>
      <c r="M156" s="360"/>
      <c r="N156" s="360"/>
      <c r="O156" s="360"/>
      <c r="P156" s="360"/>
      <c r="Q156" s="360"/>
      <c r="R156" s="360"/>
      <c r="S156" s="361"/>
      <c r="T156" s="359"/>
      <c r="U156" s="369">
        <v>97</v>
      </c>
      <c r="V156" s="375"/>
      <c r="W156" s="376"/>
      <c r="Y156" s="360"/>
      <c r="Z156" s="360"/>
      <c r="AA156" s="360"/>
      <c r="AB156" s="360"/>
      <c r="AC156" s="360"/>
      <c r="AD156" s="360"/>
      <c r="AE156" s="360"/>
      <c r="AF156" s="360"/>
      <c r="AG156" s="360"/>
      <c r="AH156" s="360"/>
      <c r="AI156" s="360"/>
      <c r="AJ156" s="360"/>
      <c r="AK156" s="360"/>
      <c r="AL156" s="361"/>
      <c r="AM156" s="359"/>
      <c r="AN156" s="369">
        <v>97</v>
      </c>
      <c r="AO156" s="375"/>
      <c r="AP156" s="376"/>
      <c r="AR156" s="360"/>
      <c r="AS156" s="360"/>
      <c r="AT156" s="360"/>
      <c r="AU156" s="360"/>
      <c r="AV156" s="360"/>
      <c r="AW156" s="360"/>
      <c r="AX156" s="360"/>
      <c r="AY156" s="360"/>
      <c r="AZ156" s="360"/>
      <c r="BA156" s="360"/>
      <c r="BB156" s="360"/>
      <c r="BC156" s="360"/>
      <c r="BD156" s="360"/>
      <c r="BE156" s="361"/>
      <c r="BF156" s="359"/>
      <c r="BG156" s="369">
        <v>97</v>
      </c>
      <c r="BH156" s="375"/>
      <c r="BI156" s="376"/>
      <c r="BK156" s="360"/>
      <c r="BL156" s="360"/>
      <c r="BM156" s="360"/>
      <c r="BN156" s="360"/>
      <c r="BO156" s="360"/>
      <c r="BP156" s="360"/>
      <c r="BQ156" s="360"/>
      <c r="BR156" s="360"/>
      <c r="BS156" s="360"/>
      <c r="BT156" s="360"/>
      <c r="BU156" s="360"/>
      <c r="BV156" s="360"/>
      <c r="BW156" s="360"/>
      <c r="BX156" s="361"/>
    </row>
    <row r="157" spans="1:76">
      <c r="A157" s="359"/>
      <c r="B157" s="369">
        <v>98</v>
      </c>
      <c r="C157" s="375"/>
      <c r="D157" s="376"/>
      <c r="F157" s="360"/>
      <c r="G157" s="360"/>
      <c r="H157" s="360"/>
      <c r="I157" s="360"/>
      <c r="J157" s="360"/>
      <c r="K157" s="360"/>
      <c r="L157" s="360"/>
      <c r="M157" s="360"/>
      <c r="N157" s="360"/>
      <c r="O157" s="360"/>
      <c r="P157" s="360"/>
      <c r="Q157" s="360"/>
      <c r="R157" s="360"/>
      <c r="S157" s="361"/>
      <c r="T157" s="359"/>
      <c r="U157" s="369">
        <v>98</v>
      </c>
      <c r="V157" s="375"/>
      <c r="W157" s="376"/>
      <c r="Y157" s="360"/>
      <c r="Z157" s="360"/>
      <c r="AA157" s="360"/>
      <c r="AB157" s="360"/>
      <c r="AC157" s="360"/>
      <c r="AD157" s="360"/>
      <c r="AE157" s="360"/>
      <c r="AF157" s="360"/>
      <c r="AG157" s="360"/>
      <c r="AH157" s="360"/>
      <c r="AI157" s="360"/>
      <c r="AJ157" s="360"/>
      <c r="AK157" s="360"/>
      <c r="AL157" s="361"/>
      <c r="AM157" s="359"/>
      <c r="AN157" s="369">
        <v>98</v>
      </c>
      <c r="AO157" s="375"/>
      <c r="AP157" s="376"/>
      <c r="AR157" s="360"/>
      <c r="AS157" s="360"/>
      <c r="AT157" s="360"/>
      <c r="AU157" s="360"/>
      <c r="AV157" s="360"/>
      <c r="AW157" s="360"/>
      <c r="AX157" s="360"/>
      <c r="AY157" s="360"/>
      <c r="AZ157" s="360"/>
      <c r="BA157" s="360"/>
      <c r="BB157" s="360"/>
      <c r="BC157" s="360"/>
      <c r="BD157" s="360"/>
      <c r="BE157" s="361"/>
      <c r="BF157" s="359"/>
      <c r="BG157" s="369">
        <v>98</v>
      </c>
      <c r="BH157" s="375"/>
      <c r="BI157" s="376"/>
      <c r="BK157" s="360"/>
      <c r="BL157" s="360"/>
      <c r="BM157" s="360"/>
      <c r="BN157" s="360"/>
      <c r="BO157" s="360"/>
      <c r="BP157" s="360"/>
      <c r="BQ157" s="360"/>
      <c r="BR157" s="360"/>
      <c r="BS157" s="360"/>
      <c r="BT157" s="360"/>
      <c r="BU157" s="360"/>
      <c r="BV157" s="360"/>
      <c r="BW157" s="360"/>
      <c r="BX157" s="361"/>
    </row>
    <row r="158" spans="1:76">
      <c r="A158" s="359"/>
      <c r="B158" s="369">
        <v>99</v>
      </c>
      <c r="C158" s="375"/>
      <c r="D158" s="376"/>
      <c r="F158" s="360"/>
      <c r="G158" s="360"/>
      <c r="H158" s="360"/>
      <c r="I158" s="360"/>
      <c r="J158" s="360"/>
      <c r="K158" s="360"/>
      <c r="L158" s="360"/>
      <c r="M158" s="360"/>
      <c r="N158" s="360"/>
      <c r="O158" s="360"/>
      <c r="P158" s="360"/>
      <c r="Q158" s="360"/>
      <c r="R158" s="360"/>
      <c r="S158" s="361"/>
      <c r="T158" s="359"/>
      <c r="U158" s="369">
        <v>99</v>
      </c>
      <c r="V158" s="375"/>
      <c r="W158" s="376"/>
      <c r="Y158" s="360"/>
      <c r="Z158" s="360"/>
      <c r="AA158" s="360"/>
      <c r="AB158" s="360"/>
      <c r="AC158" s="360"/>
      <c r="AD158" s="360"/>
      <c r="AE158" s="360"/>
      <c r="AF158" s="360"/>
      <c r="AG158" s="360"/>
      <c r="AH158" s="360"/>
      <c r="AI158" s="360"/>
      <c r="AJ158" s="360"/>
      <c r="AK158" s="360"/>
      <c r="AL158" s="361"/>
      <c r="AM158" s="359"/>
      <c r="AN158" s="369">
        <v>99</v>
      </c>
      <c r="AO158" s="375"/>
      <c r="AP158" s="376"/>
      <c r="AR158" s="360"/>
      <c r="AS158" s="360"/>
      <c r="AT158" s="360"/>
      <c r="AU158" s="360"/>
      <c r="AV158" s="360"/>
      <c r="AW158" s="360"/>
      <c r="AX158" s="360"/>
      <c r="AY158" s="360"/>
      <c r="AZ158" s="360"/>
      <c r="BA158" s="360"/>
      <c r="BB158" s="360"/>
      <c r="BC158" s="360"/>
      <c r="BD158" s="360"/>
      <c r="BE158" s="361"/>
      <c r="BF158" s="359"/>
      <c r="BG158" s="369">
        <v>99</v>
      </c>
      <c r="BH158" s="375"/>
      <c r="BI158" s="376"/>
      <c r="BK158" s="360"/>
      <c r="BL158" s="360"/>
      <c r="BM158" s="360"/>
      <c r="BN158" s="360"/>
      <c r="BO158" s="360"/>
      <c r="BP158" s="360"/>
      <c r="BQ158" s="360"/>
      <c r="BR158" s="360"/>
      <c r="BS158" s="360"/>
      <c r="BT158" s="360"/>
      <c r="BU158" s="360"/>
      <c r="BV158" s="360"/>
      <c r="BW158" s="360"/>
      <c r="BX158" s="361"/>
    </row>
    <row r="159" spans="1:76">
      <c r="A159" s="359"/>
      <c r="B159" s="369">
        <v>100</v>
      </c>
      <c r="C159" s="375"/>
      <c r="D159" s="376"/>
      <c r="F159" s="360"/>
      <c r="G159" s="360"/>
      <c r="H159" s="360"/>
      <c r="I159" s="360"/>
      <c r="J159" s="360"/>
      <c r="K159" s="360"/>
      <c r="L159" s="360"/>
      <c r="M159" s="360"/>
      <c r="N159" s="360"/>
      <c r="O159" s="360"/>
      <c r="P159" s="360"/>
      <c r="Q159" s="360"/>
      <c r="R159" s="360"/>
      <c r="S159" s="361"/>
      <c r="T159" s="359"/>
      <c r="U159" s="369">
        <v>100</v>
      </c>
      <c r="V159" s="375"/>
      <c r="W159" s="376"/>
      <c r="Y159" s="360"/>
      <c r="Z159" s="360"/>
      <c r="AA159" s="360"/>
      <c r="AB159" s="360"/>
      <c r="AC159" s="360"/>
      <c r="AD159" s="360"/>
      <c r="AE159" s="360"/>
      <c r="AF159" s="360"/>
      <c r="AG159" s="360"/>
      <c r="AH159" s="360"/>
      <c r="AI159" s="360"/>
      <c r="AJ159" s="360"/>
      <c r="AK159" s="360"/>
      <c r="AL159" s="361"/>
      <c r="AM159" s="359"/>
      <c r="AN159" s="369">
        <v>100</v>
      </c>
      <c r="AO159" s="375"/>
      <c r="AP159" s="376"/>
      <c r="AR159" s="360"/>
      <c r="AS159" s="360"/>
      <c r="AT159" s="360"/>
      <c r="AU159" s="360"/>
      <c r="AV159" s="360"/>
      <c r="AW159" s="360"/>
      <c r="AX159" s="360"/>
      <c r="AY159" s="360"/>
      <c r="AZ159" s="360"/>
      <c r="BA159" s="360"/>
      <c r="BB159" s="360"/>
      <c r="BC159" s="360"/>
      <c r="BD159" s="360"/>
      <c r="BE159" s="361"/>
      <c r="BF159" s="359"/>
      <c r="BG159" s="369">
        <v>100</v>
      </c>
      <c r="BH159" s="375"/>
      <c r="BI159" s="376"/>
      <c r="BK159" s="360"/>
      <c r="BL159" s="360"/>
      <c r="BM159" s="360"/>
      <c r="BN159" s="360"/>
      <c r="BO159" s="360"/>
      <c r="BP159" s="360"/>
      <c r="BQ159" s="360"/>
      <c r="BR159" s="360"/>
      <c r="BS159" s="360"/>
      <c r="BT159" s="360"/>
      <c r="BU159" s="360"/>
      <c r="BV159" s="360"/>
      <c r="BW159" s="360"/>
      <c r="BX159" s="361"/>
    </row>
    <row r="160" spans="1:76">
      <c r="A160" s="359"/>
      <c r="B160" s="369">
        <v>101</v>
      </c>
      <c r="C160" s="375"/>
      <c r="D160" s="376"/>
      <c r="F160" s="360"/>
      <c r="G160" s="360"/>
      <c r="H160" s="360"/>
      <c r="I160" s="360"/>
      <c r="J160" s="360"/>
      <c r="K160" s="360"/>
      <c r="L160" s="360"/>
      <c r="M160" s="360"/>
      <c r="N160" s="360"/>
      <c r="O160" s="360"/>
      <c r="P160" s="360"/>
      <c r="Q160" s="360"/>
      <c r="R160" s="360"/>
      <c r="S160" s="361"/>
      <c r="T160" s="359"/>
      <c r="U160" s="369">
        <v>101</v>
      </c>
      <c r="V160" s="375"/>
      <c r="W160" s="376"/>
      <c r="Y160" s="360"/>
      <c r="Z160" s="360"/>
      <c r="AA160" s="360"/>
      <c r="AB160" s="360"/>
      <c r="AC160" s="360"/>
      <c r="AD160" s="360"/>
      <c r="AE160" s="360"/>
      <c r="AF160" s="360"/>
      <c r="AG160" s="360"/>
      <c r="AH160" s="360"/>
      <c r="AI160" s="360"/>
      <c r="AJ160" s="360"/>
      <c r="AK160" s="360"/>
      <c r="AL160" s="361"/>
      <c r="AM160" s="359"/>
      <c r="AN160" s="369">
        <v>101</v>
      </c>
      <c r="AO160" s="375"/>
      <c r="AP160" s="376"/>
      <c r="AR160" s="360"/>
      <c r="AS160" s="360"/>
      <c r="AT160" s="360"/>
      <c r="AU160" s="360"/>
      <c r="AV160" s="360"/>
      <c r="AW160" s="360"/>
      <c r="AX160" s="360"/>
      <c r="AY160" s="360"/>
      <c r="AZ160" s="360"/>
      <c r="BA160" s="360"/>
      <c r="BB160" s="360"/>
      <c r="BC160" s="360"/>
      <c r="BD160" s="360"/>
      <c r="BE160" s="361"/>
      <c r="BF160" s="359"/>
      <c r="BG160" s="369">
        <v>101</v>
      </c>
      <c r="BH160" s="375"/>
      <c r="BI160" s="376"/>
      <c r="BK160" s="360"/>
      <c r="BL160" s="360"/>
      <c r="BM160" s="360"/>
      <c r="BN160" s="360"/>
      <c r="BO160" s="360"/>
      <c r="BP160" s="360"/>
      <c r="BQ160" s="360"/>
      <c r="BR160" s="360"/>
      <c r="BS160" s="360"/>
      <c r="BT160" s="360"/>
      <c r="BU160" s="360"/>
      <c r="BV160" s="360"/>
      <c r="BW160" s="360"/>
      <c r="BX160" s="361"/>
    </row>
    <row r="161" spans="1:76">
      <c r="A161" s="359"/>
      <c r="B161" s="369">
        <v>102</v>
      </c>
      <c r="C161" s="375"/>
      <c r="D161" s="376"/>
      <c r="F161" s="360"/>
      <c r="G161" s="360"/>
      <c r="H161" s="360"/>
      <c r="I161" s="360"/>
      <c r="J161" s="360"/>
      <c r="K161" s="360"/>
      <c r="L161" s="360"/>
      <c r="M161" s="360"/>
      <c r="N161" s="360"/>
      <c r="O161" s="360"/>
      <c r="P161" s="360"/>
      <c r="Q161" s="360"/>
      <c r="R161" s="360"/>
      <c r="S161" s="361"/>
      <c r="T161" s="359"/>
      <c r="U161" s="369">
        <v>102</v>
      </c>
      <c r="V161" s="375"/>
      <c r="W161" s="376"/>
      <c r="Y161" s="360"/>
      <c r="Z161" s="360"/>
      <c r="AA161" s="360"/>
      <c r="AB161" s="360"/>
      <c r="AC161" s="360"/>
      <c r="AD161" s="360"/>
      <c r="AE161" s="360"/>
      <c r="AF161" s="360"/>
      <c r="AG161" s="360"/>
      <c r="AH161" s="360"/>
      <c r="AI161" s="360"/>
      <c r="AJ161" s="360"/>
      <c r="AK161" s="360"/>
      <c r="AL161" s="361"/>
      <c r="AM161" s="359"/>
      <c r="AN161" s="369">
        <v>102</v>
      </c>
      <c r="AO161" s="375"/>
      <c r="AP161" s="376"/>
      <c r="AR161" s="360"/>
      <c r="AS161" s="360"/>
      <c r="AT161" s="360"/>
      <c r="AU161" s="360"/>
      <c r="AV161" s="360"/>
      <c r="AW161" s="360"/>
      <c r="AX161" s="360"/>
      <c r="AY161" s="360"/>
      <c r="AZ161" s="360"/>
      <c r="BA161" s="360"/>
      <c r="BB161" s="360"/>
      <c r="BC161" s="360"/>
      <c r="BD161" s="360"/>
      <c r="BE161" s="361"/>
      <c r="BF161" s="359"/>
      <c r="BG161" s="369">
        <v>102</v>
      </c>
      <c r="BH161" s="375"/>
      <c r="BI161" s="376"/>
      <c r="BK161" s="360"/>
      <c r="BL161" s="360"/>
      <c r="BM161" s="360"/>
      <c r="BN161" s="360"/>
      <c r="BO161" s="360"/>
      <c r="BP161" s="360"/>
      <c r="BQ161" s="360"/>
      <c r="BR161" s="360"/>
      <c r="BS161" s="360"/>
      <c r="BT161" s="360"/>
      <c r="BU161" s="360"/>
      <c r="BV161" s="360"/>
      <c r="BW161" s="360"/>
      <c r="BX161" s="361"/>
    </row>
    <row r="162" spans="1:76">
      <c r="A162" s="359"/>
      <c r="B162" s="369">
        <v>103</v>
      </c>
      <c r="C162" s="375"/>
      <c r="D162" s="376"/>
      <c r="F162" s="360"/>
      <c r="G162" s="360"/>
      <c r="H162" s="360"/>
      <c r="I162" s="360"/>
      <c r="J162" s="360"/>
      <c r="K162" s="360"/>
      <c r="L162" s="360"/>
      <c r="M162" s="360"/>
      <c r="N162" s="360"/>
      <c r="O162" s="360"/>
      <c r="P162" s="360"/>
      <c r="Q162" s="360"/>
      <c r="R162" s="360"/>
      <c r="S162" s="361"/>
      <c r="T162" s="359"/>
      <c r="U162" s="369">
        <v>103</v>
      </c>
      <c r="V162" s="375"/>
      <c r="W162" s="376"/>
      <c r="Y162" s="360"/>
      <c r="Z162" s="360"/>
      <c r="AA162" s="360"/>
      <c r="AB162" s="360"/>
      <c r="AC162" s="360"/>
      <c r="AD162" s="360"/>
      <c r="AE162" s="360"/>
      <c r="AF162" s="360"/>
      <c r="AG162" s="360"/>
      <c r="AH162" s="360"/>
      <c r="AI162" s="360"/>
      <c r="AJ162" s="360"/>
      <c r="AK162" s="360"/>
      <c r="AL162" s="361"/>
      <c r="AM162" s="359"/>
      <c r="AN162" s="369">
        <v>103</v>
      </c>
      <c r="AO162" s="375"/>
      <c r="AP162" s="376"/>
      <c r="AR162" s="360"/>
      <c r="AS162" s="360"/>
      <c r="AT162" s="360"/>
      <c r="AU162" s="360"/>
      <c r="AV162" s="360"/>
      <c r="AW162" s="360"/>
      <c r="AX162" s="360"/>
      <c r="AY162" s="360"/>
      <c r="AZ162" s="360"/>
      <c r="BA162" s="360"/>
      <c r="BB162" s="360"/>
      <c r="BC162" s="360"/>
      <c r="BD162" s="360"/>
      <c r="BE162" s="361"/>
      <c r="BF162" s="359"/>
      <c r="BG162" s="369">
        <v>103</v>
      </c>
      <c r="BH162" s="375"/>
      <c r="BI162" s="376"/>
      <c r="BK162" s="360"/>
      <c r="BL162" s="360"/>
      <c r="BM162" s="360"/>
      <c r="BN162" s="360"/>
      <c r="BO162" s="360"/>
      <c r="BP162" s="360"/>
      <c r="BQ162" s="360"/>
      <c r="BR162" s="360"/>
      <c r="BS162" s="360"/>
      <c r="BT162" s="360"/>
      <c r="BU162" s="360"/>
      <c r="BV162" s="360"/>
      <c r="BW162" s="360"/>
      <c r="BX162" s="361"/>
    </row>
    <row r="163" spans="1:76">
      <c r="A163" s="359"/>
      <c r="B163" s="369">
        <v>104</v>
      </c>
      <c r="C163" s="375"/>
      <c r="D163" s="376"/>
      <c r="F163" s="360"/>
      <c r="G163" s="360"/>
      <c r="H163" s="360"/>
      <c r="I163" s="360"/>
      <c r="J163" s="360"/>
      <c r="K163" s="360"/>
      <c r="L163" s="360"/>
      <c r="M163" s="360"/>
      <c r="N163" s="360"/>
      <c r="O163" s="360"/>
      <c r="P163" s="360"/>
      <c r="Q163" s="360"/>
      <c r="R163" s="360"/>
      <c r="S163" s="361"/>
      <c r="T163" s="359"/>
      <c r="U163" s="369">
        <v>104</v>
      </c>
      <c r="V163" s="375"/>
      <c r="W163" s="376"/>
      <c r="Y163" s="360"/>
      <c r="Z163" s="360"/>
      <c r="AA163" s="360"/>
      <c r="AB163" s="360"/>
      <c r="AC163" s="360"/>
      <c r="AD163" s="360"/>
      <c r="AE163" s="360"/>
      <c r="AF163" s="360"/>
      <c r="AG163" s="360"/>
      <c r="AH163" s="360"/>
      <c r="AI163" s="360"/>
      <c r="AJ163" s="360"/>
      <c r="AK163" s="360"/>
      <c r="AL163" s="361"/>
      <c r="AM163" s="359"/>
      <c r="AN163" s="369">
        <v>104</v>
      </c>
      <c r="AO163" s="375"/>
      <c r="AP163" s="376"/>
      <c r="AR163" s="360"/>
      <c r="AS163" s="360"/>
      <c r="AT163" s="360"/>
      <c r="AU163" s="360"/>
      <c r="AV163" s="360"/>
      <c r="AW163" s="360"/>
      <c r="AX163" s="360"/>
      <c r="AY163" s="360"/>
      <c r="AZ163" s="360"/>
      <c r="BA163" s="360"/>
      <c r="BB163" s="360"/>
      <c r="BC163" s="360"/>
      <c r="BD163" s="360"/>
      <c r="BE163" s="361"/>
      <c r="BF163" s="359"/>
      <c r="BG163" s="369">
        <v>104</v>
      </c>
      <c r="BH163" s="375"/>
      <c r="BI163" s="376"/>
      <c r="BK163" s="360"/>
      <c r="BL163" s="360"/>
      <c r="BM163" s="360"/>
      <c r="BN163" s="360"/>
      <c r="BO163" s="360"/>
      <c r="BP163" s="360"/>
      <c r="BQ163" s="360"/>
      <c r="BR163" s="360"/>
      <c r="BS163" s="360"/>
      <c r="BT163" s="360"/>
      <c r="BU163" s="360"/>
      <c r="BV163" s="360"/>
      <c r="BW163" s="360"/>
      <c r="BX163" s="361"/>
    </row>
    <row r="164" spans="1:76">
      <c r="A164" s="359"/>
      <c r="B164" s="369">
        <v>105</v>
      </c>
      <c r="C164" s="375"/>
      <c r="D164" s="376"/>
      <c r="F164" s="360"/>
      <c r="G164" s="360"/>
      <c r="H164" s="360"/>
      <c r="I164" s="360"/>
      <c r="J164" s="360"/>
      <c r="K164" s="360"/>
      <c r="L164" s="360"/>
      <c r="M164" s="360"/>
      <c r="N164" s="360"/>
      <c r="O164" s="360"/>
      <c r="P164" s="360"/>
      <c r="Q164" s="360"/>
      <c r="R164" s="360"/>
      <c r="S164" s="361"/>
      <c r="T164" s="359"/>
      <c r="U164" s="369">
        <v>105</v>
      </c>
      <c r="V164" s="375"/>
      <c r="W164" s="376"/>
      <c r="Y164" s="360"/>
      <c r="Z164" s="360"/>
      <c r="AA164" s="360"/>
      <c r="AB164" s="360"/>
      <c r="AC164" s="360"/>
      <c r="AD164" s="360"/>
      <c r="AE164" s="360"/>
      <c r="AF164" s="360"/>
      <c r="AG164" s="360"/>
      <c r="AH164" s="360"/>
      <c r="AI164" s="360"/>
      <c r="AJ164" s="360"/>
      <c r="AK164" s="360"/>
      <c r="AL164" s="361"/>
      <c r="AM164" s="359"/>
      <c r="AN164" s="369">
        <v>105</v>
      </c>
      <c r="AO164" s="375"/>
      <c r="AP164" s="376"/>
      <c r="AR164" s="360"/>
      <c r="AS164" s="360"/>
      <c r="AT164" s="360"/>
      <c r="AU164" s="360"/>
      <c r="AV164" s="360"/>
      <c r="AW164" s="360"/>
      <c r="AX164" s="360"/>
      <c r="AY164" s="360"/>
      <c r="AZ164" s="360"/>
      <c r="BA164" s="360"/>
      <c r="BB164" s="360"/>
      <c r="BC164" s="360"/>
      <c r="BD164" s="360"/>
      <c r="BE164" s="361"/>
      <c r="BF164" s="359"/>
      <c r="BG164" s="369">
        <v>105</v>
      </c>
      <c r="BH164" s="375"/>
      <c r="BI164" s="376"/>
      <c r="BK164" s="360"/>
      <c r="BL164" s="360"/>
      <c r="BM164" s="360"/>
      <c r="BN164" s="360"/>
      <c r="BO164" s="360"/>
      <c r="BP164" s="360"/>
      <c r="BQ164" s="360"/>
      <c r="BR164" s="360"/>
      <c r="BS164" s="360"/>
      <c r="BT164" s="360"/>
      <c r="BU164" s="360"/>
      <c r="BV164" s="360"/>
      <c r="BW164" s="360"/>
      <c r="BX164" s="361"/>
    </row>
    <row r="165" spans="1:76">
      <c r="A165" s="359"/>
      <c r="B165" s="369">
        <v>106</v>
      </c>
      <c r="C165" s="375"/>
      <c r="D165" s="376"/>
      <c r="F165" s="360"/>
      <c r="G165" s="360"/>
      <c r="H165" s="360"/>
      <c r="I165" s="360"/>
      <c r="J165" s="360"/>
      <c r="K165" s="360"/>
      <c r="L165" s="360"/>
      <c r="M165" s="360"/>
      <c r="N165" s="360"/>
      <c r="O165" s="360"/>
      <c r="P165" s="360"/>
      <c r="Q165" s="360"/>
      <c r="R165" s="360"/>
      <c r="S165" s="361"/>
      <c r="T165" s="359"/>
      <c r="U165" s="369">
        <v>106</v>
      </c>
      <c r="V165" s="375"/>
      <c r="W165" s="376"/>
      <c r="Y165" s="360"/>
      <c r="Z165" s="360"/>
      <c r="AA165" s="360"/>
      <c r="AB165" s="360"/>
      <c r="AC165" s="360"/>
      <c r="AD165" s="360"/>
      <c r="AE165" s="360"/>
      <c r="AF165" s="360"/>
      <c r="AG165" s="360"/>
      <c r="AH165" s="360"/>
      <c r="AI165" s="360"/>
      <c r="AJ165" s="360"/>
      <c r="AK165" s="360"/>
      <c r="AL165" s="361"/>
      <c r="AM165" s="359"/>
      <c r="AN165" s="369">
        <v>106</v>
      </c>
      <c r="AO165" s="375"/>
      <c r="AP165" s="376"/>
      <c r="AR165" s="360"/>
      <c r="AS165" s="360"/>
      <c r="AT165" s="360"/>
      <c r="AU165" s="360"/>
      <c r="AV165" s="360"/>
      <c r="AW165" s="360"/>
      <c r="AX165" s="360"/>
      <c r="AY165" s="360"/>
      <c r="AZ165" s="360"/>
      <c r="BA165" s="360"/>
      <c r="BB165" s="360"/>
      <c r="BC165" s="360"/>
      <c r="BD165" s="360"/>
      <c r="BE165" s="361"/>
      <c r="BF165" s="359"/>
      <c r="BG165" s="369">
        <v>106</v>
      </c>
      <c r="BH165" s="375"/>
      <c r="BI165" s="376"/>
      <c r="BK165" s="360"/>
      <c r="BL165" s="360"/>
      <c r="BM165" s="360"/>
      <c r="BN165" s="360"/>
      <c r="BO165" s="360"/>
      <c r="BP165" s="360"/>
      <c r="BQ165" s="360"/>
      <c r="BR165" s="360"/>
      <c r="BS165" s="360"/>
      <c r="BT165" s="360"/>
      <c r="BU165" s="360"/>
      <c r="BV165" s="360"/>
      <c r="BW165" s="360"/>
      <c r="BX165" s="361"/>
    </row>
    <row r="166" spans="1:76">
      <c r="A166" s="359"/>
      <c r="B166" s="369">
        <v>107</v>
      </c>
      <c r="C166" s="375"/>
      <c r="D166" s="376"/>
      <c r="F166" s="360"/>
      <c r="G166" s="360"/>
      <c r="H166" s="360"/>
      <c r="I166" s="360"/>
      <c r="J166" s="360"/>
      <c r="K166" s="360"/>
      <c r="L166" s="360"/>
      <c r="M166" s="360"/>
      <c r="N166" s="360"/>
      <c r="O166" s="360"/>
      <c r="P166" s="360"/>
      <c r="Q166" s="360"/>
      <c r="R166" s="360"/>
      <c r="S166" s="361"/>
      <c r="T166" s="359"/>
      <c r="U166" s="369">
        <v>107</v>
      </c>
      <c r="V166" s="375"/>
      <c r="W166" s="376"/>
      <c r="Y166" s="360"/>
      <c r="Z166" s="360"/>
      <c r="AA166" s="360"/>
      <c r="AB166" s="360"/>
      <c r="AC166" s="360"/>
      <c r="AD166" s="360"/>
      <c r="AE166" s="360"/>
      <c r="AF166" s="360"/>
      <c r="AG166" s="360"/>
      <c r="AH166" s="360"/>
      <c r="AI166" s="360"/>
      <c r="AJ166" s="360"/>
      <c r="AK166" s="360"/>
      <c r="AL166" s="361"/>
      <c r="AM166" s="359"/>
      <c r="AN166" s="369">
        <v>107</v>
      </c>
      <c r="AO166" s="375"/>
      <c r="AP166" s="376"/>
      <c r="AR166" s="360"/>
      <c r="AS166" s="360"/>
      <c r="AT166" s="360"/>
      <c r="AU166" s="360"/>
      <c r="AV166" s="360"/>
      <c r="AW166" s="360"/>
      <c r="AX166" s="360"/>
      <c r="AY166" s="360"/>
      <c r="AZ166" s="360"/>
      <c r="BA166" s="360"/>
      <c r="BB166" s="360"/>
      <c r="BC166" s="360"/>
      <c r="BD166" s="360"/>
      <c r="BE166" s="361"/>
      <c r="BF166" s="359"/>
      <c r="BG166" s="369">
        <v>107</v>
      </c>
      <c r="BH166" s="375"/>
      <c r="BI166" s="376"/>
      <c r="BK166" s="360"/>
      <c r="BL166" s="360"/>
      <c r="BM166" s="360"/>
      <c r="BN166" s="360"/>
      <c r="BO166" s="360"/>
      <c r="BP166" s="360"/>
      <c r="BQ166" s="360"/>
      <c r="BR166" s="360"/>
      <c r="BS166" s="360"/>
      <c r="BT166" s="360"/>
      <c r="BU166" s="360"/>
      <c r="BV166" s="360"/>
      <c r="BW166" s="360"/>
      <c r="BX166" s="361"/>
    </row>
    <row r="167" spans="1:76">
      <c r="A167" s="359"/>
      <c r="B167" s="369">
        <v>108</v>
      </c>
      <c r="C167" s="375"/>
      <c r="D167" s="376"/>
      <c r="F167" s="360"/>
      <c r="G167" s="360"/>
      <c r="H167" s="360"/>
      <c r="I167" s="360"/>
      <c r="J167" s="360"/>
      <c r="K167" s="360"/>
      <c r="L167" s="360"/>
      <c r="M167" s="360"/>
      <c r="N167" s="360"/>
      <c r="O167" s="360"/>
      <c r="P167" s="360"/>
      <c r="Q167" s="360"/>
      <c r="R167" s="360"/>
      <c r="S167" s="361"/>
      <c r="T167" s="359"/>
      <c r="U167" s="369">
        <v>108</v>
      </c>
      <c r="V167" s="375"/>
      <c r="W167" s="376"/>
      <c r="Y167" s="360"/>
      <c r="Z167" s="360"/>
      <c r="AA167" s="360"/>
      <c r="AB167" s="360"/>
      <c r="AC167" s="360"/>
      <c r="AD167" s="360"/>
      <c r="AE167" s="360"/>
      <c r="AF167" s="360"/>
      <c r="AG167" s="360"/>
      <c r="AH167" s="360"/>
      <c r="AI167" s="360"/>
      <c r="AJ167" s="360"/>
      <c r="AK167" s="360"/>
      <c r="AL167" s="361"/>
      <c r="AM167" s="359"/>
      <c r="AN167" s="369">
        <v>108</v>
      </c>
      <c r="AO167" s="375"/>
      <c r="AP167" s="376"/>
      <c r="AR167" s="360"/>
      <c r="AS167" s="360"/>
      <c r="AT167" s="360"/>
      <c r="AU167" s="360"/>
      <c r="AV167" s="360"/>
      <c r="AW167" s="360"/>
      <c r="AX167" s="360"/>
      <c r="AY167" s="360"/>
      <c r="AZ167" s="360"/>
      <c r="BA167" s="360"/>
      <c r="BB167" s="360"/>
      <c r="BC167" s="360"/>
      <c r="BD167" s="360"/>
      <c r="BE167" s="361"/>
      <c r="BF167" s="359"/>
      <c r="BG167" s="369">
        <v>108</v>
      </c>
      <c r="BH167" s="375"/>
      <c r="BI167" s="376"/>
      <c r="BK167" s="360"/>
      <c r="BL167" s="360"/>
      <c r="BM167" s="360"/>
      <c r="BN167" s="360"/>
      <c r="BO167" s="360"/>
      <c r="BP167" s="360"/>
      <c r="BQ167" s="360"/>
      <c r="BR167" s="360"/>
      <c r="BS167" s="360"/>
      <c r="BT167" s="360"/>
      <c r="BU167" s="360"/>
      <c r="BV167" s="360"/>
      <c r="BW167" s="360"/>
      <c r="BX167" s="361"/>
    </row>
    <row r="168" spans="1:76">
      <c r="A168" s="359"/>
      <c r="B168" s="369">
        <v>109</v>
      </c>
      <c r="C168" s="375"/>
      <c r="D168" s="376"/>
      <c r="F168" s="360"/>
      <c r="G168" s="360"/>
      <c r="H168" s="360"/>
      <c r="I168" s="360"/>
      <c r="J168" s="360"/>
      <c r="K168" s="360"/>
      <c r="L168" s="360"/>
      <c r="M168" s="360"/>
      <c r="N168" s="360"/>
      <c r="O168" s="360"/>
      <c r="P168" s="360"/>
      <c r="Q168" s="360"/>
      <c r="R168" s="360"/>
      <c r="S168" s="361"/>
      <c r="T168" s="359"/>
      <c r="U168" s="369">
        <v>109</v>
      </c>
      <c r="V168" s="375"/>
      <c r="W168" s="376"/>
      <c r="Y168" s="360"/>
      <c r="Z168" s="360"/>
      <c r="AA168" s="360"/>
      <c r="AB168" s="360"/>
      <c r="AC168" s="360"/>
      <c r="AD168" s="360"/>
      <c r="AE168" s="360"/>
      <c r="AF168" s="360"/>
      <c r="AG168" s="360"/>
      <c r="AH168" s="360"/>
      <c r="AI168" s="360"/>
      <c r="AJ168" s="360"/>
      <c r="AK168" s="360"/>
      <c r="AL168" s="361"/>
      <c r="AM168" s="359"/>
      <c r="AN168" s="369">
        <v>109</v>
      </c>
      <c r="AO168" s="375"/>
      <c r="AP168" s="376"/>
      <c r="AR168" s="360"/>
      <c r="AS168" s="360"/>
      <c r="AT168" s="360"/>
      <c r="AU168" s="360"/>
      <c r="AV168" s="360"/>
      <c r="AW168" s="360"/>
      <c r="AX168" s="360"/>
      <c r="AY168" s="360"/>
      <c r="AZ168" s="360"/>
      <c r="BA168" s="360"/>
      <c r="BB168" s="360"/>
      <c r="BC168" s="360"/>
      <c r="BD168" s="360"/>
      <c r="BE168" s="361"/>
      <c r="BF168" s="359"/>
      <c r="BG168" s="369">
        <v>109</v>
      </c>
      <c r="BH168" s="375"/>
      <c r="BI168" s="376"/>
      <c r="BK168" s="360"/>
      <c r="BL168" s="360"/>
      <c r="BM168" s="360"/>
      <c r="BN168" s="360"/>
      <c r="BO168" s="360"/>
      <c r="BP168" s="360"/>
      <c r="BQ168" s="360"/>
      <c r="BR168" s="360"/>
      <c r="BS168" s="360"/>
      <c r="BT168" s="360"/>
      <c r="BU168" s="360"/>
      <c r="BV168" s="360"/>
      <c r="BW168" s="360"/>
      <c r="BX168" s="361"/>
    </row>
    <row r="169" spans="1:76">
      <c r="A169" s="359"/>
      <c r="B169" s="369">
        <v>110</v>
      </c>
      <c r="C169" s="375"/>
      <c r="D169" s="376"/>
      <c r="F169" s="360"/>
      <c r="G169" s="360"/>
      <c r="H169" s="360"/>
      <c r="I169" s="360"/>
      <c r="J169" s="360"/>
      <c r="K169" s="360"/>
      <c r="L169" s="360"/>
      <c r="M169" s="360"/>
      <c r="N169" s="360"/>
      <c r="O169" s="360"/>
      <c r="P169" s="360"/>
      <c r="Q169" s="360"/>
      <c r="R169" s="360"/>
      <c r="S169" s="361"/>
      <c r="T169" s="359"/>
      <c r="U169" s="369">
        <v>110</v>
      </c>
      <c r="V169" s="375"/>
      <c r="W169" s="376"/>
      <c r="Y169" s="360"/>
      <c r="Z169" s="360"/>
      <c r="AA169" s="360"/>
      <c r="AB169" s="360"/>
      <c r="AC169" s="360"/>
      <c r="AD169" s="360"/>
      <c r="AE169" s="360"/>
      <c r="AF169" s="360"/>
      <c r="AG169" s="360"/>
      <c r="AH169" s="360"/>
      <c r="AI169" s="360"/>
      <c r="AJ169" s="360"/>
      <c r="AK169" s="360"/>
      <c r="AL169" s="361"/>
      <c r="AM169" s="359"/>
      <c r="AN169" s="369">
        <v>110</v>
      </c>
      <c r="AO169" s="375"/>
      <c r="AP169" s="376"/>
      <c r="AR169" s="360"/>
      <c r="AS169" s="360"/>
      <c r="AT169" s="360"/>
      <c r="AU169" s="360"/>
      <c r="AV169" s="360"/>
      <c r="AW169" s="360"/>
      <c r="AX169" s="360"/>
      <c r="AY169" s="360"/>
      <c r="AZ169" s="360"/>
      <c r="BA169" s="360"/>
      <c r="BB169" s="360"/>
      <c r="BC169" s="360"/>
      <c r="BD169" s="360"/>
      <c r="BE169" s="361"/>
      <c r="BF169" s="359"/>
      <c r="BG169" s="369">
        <v>110</v>
      </c>
      <c r="BH169" s="375"/>
      <c r="BI169" s="376"/>
      <c r="BK169" s="360"/>
      <c r="BL169" s="360"/>
      <c r="BM169" s="360"/>
      <c r="BN169" s="360"/>
      <c r="BO169" s="360"/>
      <c r="BP169" s="360"/>
      <c r="BQ169" s="360"/>
      <c r="BR169" s="360"/>
      <c r="BS169" s="360"/>
      <c r="BT169" s="360"/>
      <c r="BU169" s="360"/>
      <c r="BV169" s="360"/>
      <c r="BW169" s="360"/>
      <c r="BX169" s="361"/>
    </row>
    <row r="170" spans="1:76">
      <c r="A170" s="359"/>
      <c r="B170" s="369">
        <v>111</v>
      </c>
      <c r="C170" s="375"/>
      <c r="D170" s="376"/>
      <c r="F170" s="360"/>
      <c r="G170" s="360"/>
      <c r="H170" s="360"/>
      <c r="I170" s="360"/>
      <c r="J170" s="360"/>
      <c r="K170" s="360"/>
      <c r="L170" s="360"/>
      <c r="M170" s="360"/>
      <c r="N170" s="360"/>
      <c r="O170" s="360"/>
      <c r="P170" s="360"/>
      <c r="Q170" s="360"/>
      <c r="R170" s="360"/>
      <c r="S170" s="361"/>
      <c r="T170" s="359"/>
      <c r="U170" s="369">
        <v>111</v>
      </c>
      <c r="V170" s="375"/>
      <c r="W170" s="376"/>
      <c r="Y170" s="360"/>
      <c r="Z170" s="360"/>
      <c r="AA170" s="360"/>
      <c r="AB170" s="360"/>
      <c r="AC170" s="360"/>
      <c r="AD170" s="360"/>
      <c r="AE170" s="360"/>
      <c r="AF170" s="360"/>
      <c r="AG170" s="360"/>
      <c r="AH170" s="360"/>
      <c r="AI170" s="360"/>
      <c r="AJ170" s="360"/>
      <c r="AK170" s="360"/>
      <c r="AL170" s="361"/>
      <c r="AM170" s="359"/>
      <c r="AN170" s="369">
        <v>111</v>
      </c>
      <c r="AO170" s="375"/>
      <c r="AP170" s="376"/>
      <c r="AR170" s="360"/>
      <c r="AS170" s="360"/>
      <c r="AT170" s="360"/>
      <c r="AU170" s="360"/>
      <c r="AV170" s="360"/>
      <c r="AW170" s="360"/>
      <c r="AX170" s="360"/>
      <c r="AY170" s="360"/>
      <c r="AZ170" s="360"/>
      <c r="BA170" s="360"/>
      <c r="BB170" s="360"/>
      <c r="BC170" s="360"/>
      <c r="BD170" s="360"/>
      <c r="BE170" s="361"/>
      <c r="BF170" s="359"/>
      <c r="BG170" s="369">
        <v>111</v>
      </c>
      <c r="BH170" s="375"/>
      <c r="BI170" s="376"/>
      <c r="BK170" s="360"/>
      <c r="BL170" s="360"/>
      <c r="BM170" s="360"/>
      <c r="BN170" s="360"/>
      <c r="BO170" s="360"/>
      <c r="BP170" s="360"/>
      <c r="BQ170" s="360"/>
      <c r="BR170" s="360"/>
      <c r="BS170" s="360"/>
      <c r="BT170" s="360"/>
      <c r="BU170" s="360"/>
      <c r="BV170" s="360"/>
      <c r="BW170" s="360"/>
      <c r="BX170" s="361"/>
    </row>
    <row r="171" spans="1:76">
      <c r="A171" s="359"/>
      <c r="B171" s="369">
        <v>112</v>
      </c>
      <c r="C171" s="375"/>
      <c r="D171" s="376"/>
      <c r="F171" s="360"/>
      <c r="G171" s="360"/>
      <c r="H171" s="360"/>
      <c r="I171" s="360"/>
      <c r="J171" s="360"/>
      <c r="K171" s="360"/>
      <c r="L171" s="360"/>
      <c r="M171" s="360"/>
      <c r="N171" s="360"/>
      <c r="O171" s="360"/>
      <c r="P171" s="360"/>
      <c r="Q171" s="360"/>
      <c r="R171" s="360"/>
      <c r="S171" s="361"/>
      <c r="T171" s="359"/>
      <c r="U171" s="369">
        <v>112</v>
      </c>
      <c r="V171" s="375"/>
      <c r="W171" s="376"/>
      <c r="Y171" s="360"/>
      <c r="Z171" s="360"/>
      <c r="AA171" s="360"/>
      <c r="AB171" s="360"/>
      <c r="AC171" s="360"/>
      <c r="AD171" s="360"/>
      <c r="AE171" s="360"/>
      <c r="AF171" s="360"/>
      <c r="AG171" s="360"/>
      <c r="AH171" s="360"/>
      <c r="AI171" s="360"/>
      <c r="AJ171" s="360"/>
      <c r="AK171" s="360"/>
      <c r="AL171" s="361"/>
      <c r="AM171" s="359"/>
      <c r="AN171" s="369">
        <v>112</v>
      </c>
      <c r="AO171" s="375"/>
      <c r="AP171" s="376"/>
      <c r="AR171" s="360"/>
      <c r="AS171" s="360"/>
      <c r="AT171" s="360"/>
      <c r="AU171" s="360"/>
      <c r="AV171" s="360"/>
      <c r="AW171" s="360"/>
      <c r="AX171" s="360"/>
      <c r="AY171" s="360"/>
      <c r="AZ171" s="360"/>
      <c r="BA171" s="360"/>
      <c r="BB171" s="360"/>
      <c r="BC171" s="360"/>
      <c r="BD171" s="360"/>
      <c r="BE171" s="361"/>
      <c r="BF171" s="359"/>
      <c r="BG171" s="369">
        <v>112</v>
      </c>
      <c r="BH171" s="375"/>
      <c r="BI171" s="376"/>
      <c r="BK171" s="360"/>
      <c r="BL171" s="360"/>
      <c r="BM171" s="360"/>
      <c r="BN171" s="360"/>
      <c r="BO171" s="360"/>
      <c r="BP171" s="360"/>
      <c r="BQ171" s="360"/>
      <c r="BR171" s="360"/>
      <c r="BS171" s="360"/>
      <c r="BT171" s="360"/>
      <c r="BU171" s="360"/>
      <c r="BV171" s="360"/>
      <c r="BW171" s="360"/>
      <c r="BX171" s="361"/>
    </row>
    <row r="172" spans="1:76">
      <c r="A172" s="359"/>
      <c r="B172" s="369">
        <v>113</v>
      </c>
      <c r="C172" s="375"/>
      <c r="D172" s="376"/>
      <c r="F172" s="360"/>
      <c r="G172" s="360"/>
      <c r="H172" s="360"/>
      <c r="I172" s="360"/>
      <c r="J172" s="360"/>
      <c r="K172" s="360"/>
      <c r="L172" s="360"/>
      <c r="M172" s="360"/>
      <c r="N172" s="360"/>
      <c r="O172" s="360"/>
      <c r="P172" s="360"/>
      <c r="Q172" s="360"/>
      <c r="R172" s="360"/>
      <c r="S172" s="361"/>
      <c r="T172" s="359"/>
      <c r="U172" s="369">
        <v>113</v>
      </c>
      <c r="V172" s="375"/>
      <c r="W172" s="376"/>
      <c r="Y172" s="360"/>
      <c r="Z172" s="360"/>
      <c r="AA172" s="360"/>
      <c r="AB172" s="360"/>
      <c r="AC172" s="360"/>
      <c r="AD172" s="360"/>
      <c r="AE172" s="360"/>
      <c r="AF172" s="360"/>
      <c r="AG172" s="360"/>
      <c r="AH172" s="360"/>
      <c r="AI172" s="360"/>
      <c r="AJ172" s="360"/>
      <c r="AK172" s="360"/>
      <c r="AL172" s="361"/>
      <c r="AM172" s="359"/>
      <c r="AN172" s="369">
        <v>113</v>
      </c>
      <c r="AO172" s="375"/>
      <c r="AP172" s="376"/>
      <c r="AR172" s="360"/>
      <c r="AS172" s="360"/>
      <c r="AT172" s="360"/>
      <c r="AU172" s="360"/>
      <c r="AV172" s="360"/>
      <c r="AW172" s="360"/>
      <c r="AX172" s="360"/>
      <c r="AY172" s="360"/>
      <c r="AZ172" s="360"/>
      <c r="BA172" s="360"/>
      <c r="BB172" s="360"/>
      <c r="BC172" s="360"/>
      <c r="BD172" s="360"/>
      <c r="BE172" s="361"/>
      <c r="BF172" s="359"/>
      <c r="BG172" s="369">
        <v>113</v>
      </c>
      <c r="BH172" s="375"/>
      <c r="BI172" s="376"/>
      <c r="BK172" s="360"/>
      <c r="BL172" s="360"/>
      <c r="BM172" s="360"/>
      <c r="BN172" s="360"/>
      <c r="BO172" s="360"/>
      <c r="BP172" s="360"/>
      <c r="BQ172" s="360"/>
      <c r="BR172" s="360"/>
      <c r="BS172" s="360"/>
      <c r="BT172" s="360"/>
      <c r="BU172" s="360"/>
      <c r="BV172" s="360"/>
      <c r="BW172" s="360"/>
      <c r="BX172" s="361"/>
    </row>
    <row r="173" spans="1:76">
      <c r="A173" s="359"/>
      <c r="B173" s="369">
        <v>114</v>
      </c>
      <c r="C173" s="375"/>
      <c r="D173" s="376"/>
      <c r="F173" s="360"/>
      <c r="G173" s="360"/>
      <c r="H173" s="360"/>
      <c r="I173" s="360"/>
      <c r="J173" s="360"/>
      <c r="K173" s="360"/>
      <c r="L173" s="360"/>
      <c r="M173" s="360"/>
      <c r="N173" s="360"/>
      <c r="O173" s="360"/>
      <c r="P173" s="360"/>
      <c r="Q173" s="360"/>
      <c r="R173" s="360"/>
      <c r="S173" s="361"/>
      <c r="T173" s="359"/>
      <c r="U173" s="369">
        <v>114</v>
      </c>
      <c r="V173" s="375"/>
      <c r="W173" s="376"/>
      <c r="Y173" s="360"/>
      <c r="Z173" s="360"/>
      <c r="AA173" s="360"/>
      <c r="AB173" s="360"/>
      <c r="AC173" s="360"/>
      <c r="AD173" s="360"/>
      <c r="AE173" s="360"/>
      <c r="AF173" s="360"/>
      <c r="AG173" s="360"/>
      <c r="AH173" s="360"/>
      <c r="AI173" s="360"/>
      <c r="AJ173" s="360"/>
      <c r="AK173" s="360"/>
      <c r="AL173" s="361"/>
      <c r="AM173" s="359"/>
      <c r="AN173" s="369">
        <v>114</v>
      </c>
      <c r="AO173" s="375"/>
      <c r="AP173" s="376"/>
      <c r="AR173" s="360"/>
      <c r="AS173" s="360"/>
      <c r="AT173" s="360"/>
      <c r="AU173" s="360"/>
      <c r="AV173" s="360"/>
      <c r="AW173" s="360"/>
      <c r="AX173" s="360"/>
      <c r="AY173" s="360"/>
      <c r="AZ173" s="360"/>
      <c r="BA173" s="360"/>
      <c r="BB173" s="360"/>
      <c r="BC173" s="360"/>
      <c r="BD173" s="360"/>
      <c r="BE173" s="361"/>
      <c r="BF173" s="359"/>
      <c r="BG173" s="369">
        <v>114</v>
      </c>
      <c r="BH173" s="375"/>
      <c r="BI173" s="376"/>
      <c r="BK173" s="360"/>
      <c r="BL173" s="360"/>
      <c r="BM173" s="360"/>
      <c r="BN173" s="360"/>
      <c r="BO173" s="360"/>
      <c r="BP173" s="360"/>
      <c r="BQ173" s="360"/>
      <c r="BR173" s="360"/>
      <c r="BS173" s="360"/>
      <c r="BT173" s="360"/>
      <c r="BU173" s="360"/>
      <c r="BV173" s="360"/>
      <c r="BW173" s="360"/>
      <c r="BX173" s="361"/>
    </row>
    <row r="174" spans="1:76">
      <c r="A174" s="359"/>
      <c r="B174" s="369">
        <v>115</v>
      </c>
      <c r="C174" s="375"/>
      <c r="D174" s="376"/>
      <c r="F174" s="360"/>
      <c r="G174" s="360"/>
      <c r="H174" s="360"/>
      <c r="I174" s="360"/>
      <c r="J174" s="360"/>
      <c r="K174" s="360"/>
      <c r="L174" s="360"/>
      <c r="M174" s="360"/>
      <c r="N174" s="360"/>
      <c r="O174" s="360"/>
      <c r="P174" s="360"/>
      <c r="Q174" s="360"/>
      <c r="R174" s="360"/>
      <c r="S174" s="361"/>
      <c r="T174" s="359"/>
      <c r="U174" s="369">
        <v>115</v>
      </c>
      <c r="V174" s="375"/>
      <c r="W174" s="376"/>
      <c r="Y174" s="360"/>
      <c r="Z174" s="360"/>
      <c r="AA174" s="360"/>
      <c r="AB174" s="360"/>
      <c r="AC174" s="360"/>
      <c r="AD174" s="360"/>
      <c r="AE174" s="360"/>
      <c r="AF174" s="360"/>
      <c r="AG174" s="360"/>
      <c r="AH174" s="360"/>
      <c r="AI174" s="360"/>
      <c r="AJ174" s="360"/>
      <c r="AK174" s="360"/>
      <c r="AL174" s="361"/>
      <c r="AM174" s="359"/>
      <c r="AN174" s="369">
        <v>115</v>
      </c>
      <c r="AO174" s="375"/>
      <c r="AP174" s="376"/>
      <c r="AR174" s="360"/>
      <c r="AS174" s="360"/>
      <c r="AT174" s="360"/>
      <c r="AU174" s="360"/>
      <c r="AV174" s="360"/>
      <c r="AW174" s="360"/>
      <c r="AX174" s="360"/>
      <c r="AY174" s="360"/>
      <c r="AZ174" s="360"/>
      <c r="BA174" s="360"/>
      <c r="BB174" s="360"/>
      <c r="BC174" s="360"/>
      <c r="BD174" s="360"/>
      <c r="BE174" s="361"/>
      <c r="BF174" s="359"/>
      <c r="BG174" s="369">
        <v>115</v>
      </c>
      <c r="BH174" s="375"/>
      <c r="BI174" s="376"/>
      <c r="BK174" s="360"/>
      <c r="BL174" s="360"/>
      <c r="BM174" s="360"/>
      <c r="BN174" s="360"/>
      <c r="BO174" s="360"/>
      <c r="BP174" s="360"/>
      <c r="BQ174" s="360"/>
      <c r="BR174" s="360"/>
      <c r="BS174" s="360"/>
      <c r="BT174" s="360"/>
      <c r="BU174" s="360"/>
      <c r="BV174" s="360"/>
      <c r="BW174" s="360"/>
      <c r="BX174" s="361"/>
    </row>
    <row r="175" spans="1:76">
      <c r="A175" s="359"/>
      <c r="B175" s="369">
        <v>116</v>
      </c>
      <c r="C175" s="375"/>
      <c r="D175" s="376"/>
      <c r="F175" s="360"/>
      <c r="G175" s="360"/>
      <c r="H175" s="360"/>
      <c r="I175" s="360"/>
      <c r="J175" s="360"/>
      <c r="K175" s="360"/>
      <c r="L175" s="360"/>
      <c r="M175" s="360"/>
      <c r="N175" s="360"/>
      <c r="O175" s="360"/>
      <c r="P175" s="360"/>
      <c r="Q175" s="360"/>
      <c r="R175" s="360"/>
      <c r="S175" s="361"/>
      <c r="T175" s="359"/>
      <c r="U175" s="369">
        <v>116</v>
      </c>
      <c r="V175" s="375"/>
      <c r="W175" s="376"/>
      <c r="Y175" s="360"/>
      <c r="Z175" s="360"/>
      <c r="AA175" s="360"/>
      <c r="AB175" s="360"/>
      <c r="AC175" s="360"/>
      <c r="AD175" s="360"/>
      <c r="AE175" s="360"/>
      <c r="AF175" s="360"/>
      <c r="AG175" s="360"/>
      <c r="AH175" s="360"/>
      <c r="AI175" s="360"/>
      <c r="AJ175" s="360"/>
      <c r="AK175" s="360"/>
      <c r="AL175" s="361"/>
      <c r="AM175" s="359"/>
      <c r="AN175" s="369">
        <v>116</v>
      </c>
      <c r="AO175" s="375"/>
      <c r="AP175" s="376"/>
      <c r="AR175" s="360"/>
      <c r="AS175" s="360"/>
      <c r="AT175" s="360"/>
      <c r="AU175" s="360"/>
      <c r="AV175" s="360"/>
      <c r="AW175" s="360"/>
      <c r="AX175" s="360"/>
      <c r="AY175" s="360"/>
      <c r="AZ175" s="360"/>
      <c r="BA175" s="360"/>
      <c r="BB175" s="360"/>
      <c r="BC175" s="360"/>
      <c r="BD175" s="360"/>
      <c r="BE175" s="361"/>
      <c r="BF175" s="359"/>
      <c r="BG175" s="369">
        <v>116</v>
      </c>
      <c r="BH175" s="375"/>
      <c r="BI175" s="376"/>
      <c r="BK175" s="360"/>
      <c r="BL175" s="360"/>
      <c r="BM175" s="360"/>
      <c r="BN175" s="360"/>
      <c r="BO175" s="360"/>
      <c r="BP175" s="360"/>
      <c r="BQ175" s="360"/>
      <c r="BR175" s="360"/>
      <c r="BS175" s="360"/>
      <c r="BT175" s="360"/>
      <c r="BU175" s="360"/>
      <c r="BV175" s="360"/>
      <c r="BW175" s="360"/>
      <c r="BX175" s="361"/>
    </row>
    <row r="176" spans="1:76">
      <c r="A176" s="359"/>
      <c r="B176" s="369">
        <v>117</v>
      </c>
      <c r="C176" s="375"/>
      <c r="D176" s="376"/>
      <c r="F176" s="360"/>
      <c r="G176" s="360"/>
      <c r="H176" s="360"/>
      <c r="I176" s="360"/>
      <c r="J176" s="360"/>
      <c r="K176" s="360"/>
      <c r="L176" s="360"/>
      <c r="M176" s="360"/>
      <c r="N176" s="360"/>
      <c r="O176" s="360"/>
      <c r="P176" s="360"/>
      <c r="Q176" s="360"/>
      <c r="R176" s="360"/>
      <c r="S176" s="361"/>
      <c r="T176" s="359"/>
      <c r="U176" s="369">
        <v>117</v>
      </c>
      <c r="V176" s="375"/>
      <c r="W176" s="376"/>
      <c r="Y176" s="360"/>
      <c r="Z176" s="360"/>
      <c r="AA176" s="360"/>
      <c r="AB176" s="360"/>
      <c r="AC176" s="360"/>
      <c r="AD176" s="360"/>
      <c r="AE176" s="360"/>
      <c r="AF176" s="360"/>
      <c r="AG176" s="360"/>
      <c r="AH176" s="360"/>
      <c r="AI176" s="360"/>
      <c r="AJ176" s="360"/>
      <c r="AK176" s="360"/>
      <c r="AL176" s="361"/>
      <c r="AM176" s="359"/>
      <c r="AN176" s="369">
        <v>117</v>
      </c>
      <c r="AO176" s="375"/>
      <c r="AP176" s="376"/>
      <c r="AR176" s="360"/>
      <c r="AS176" s="360"/>
      <c r="AT176" s="360"/>
      <c r="AU176" s="360"/>
      <c r="AV176" s="360"/>
      <c r="AW176" s="360"/>
      <c r="AX176" s="360"/>
      <c r="AY176" s="360"/>
      <c r="AZ176" s="360"/>
      <c r="BA176" s="360"/>
      <c r="BB176" s="360"/>
      <c r="BC176" s="360"/>
      <c r="BD176" s="360"/>
      <c r="BE176" s="361"/>
      <c r="BF176" s="359"/>
      <c r="BG176" s="369">
        <v>117</v>
      </c>
      <c r="BH176" s="375"/>
      <c r="BI176" s="376"/>
      <c r="BK176" s="360"/>
      <c r="BL176" s="360"/>
      <c r="BM176" s="360"/>
      <c r="BN176" s="360"/>
      <c r="BO176" s="360"/>
      <c r="BP176" s="360"/>
      <c r="BQ176" s="360"/>
      <c r="BR176" s="360"/>
      <c r="BS176" s="360"/>
      <c r="BT176" s="360"/>
      <c r="BU176" s="360"/>
      <c r="BV176" s="360"/>
      <c r="BW176" s="360"/>
      <c r="BX176" s="361"/>
    </row>
    <row r="177" spans="1:76">
      <c r="A177" s="359"/>
      <c r="B177" s="369">
        <v>118</v>
      </c>
      <c r="C177" s="375"/>
      <c r="D177" s="376"/>
      <c r="F177" s="360"/>
      <c r="G177" s="360"/>
      <c r="H177" s="360"/>
      <c r="I177" s="360"/>
      <c r="J177" s="360"/>
      <c r="K177" s="360"/>
      <c r="L177" s="360"/>
      <c r="M177" s="360"/>
      <c r="N177" s="360"/>
      <c r="O177" s="360"/>
      <c r="P177" s="360"/>
      <c r="Q177" s="360"/>
      <c r="R177" s="360"/>
      <c r="S177" s="361"/>
      <c r="T177" s="359"/>
      <c r="U177" s="369">
        <v>118</v>
      </c>
      <c r="V177" s="375"/>
      <c r="W177" s="376"/>
      <c r="Y177" s="360"/>
      <c r="Z177" s="360"/>
      <c r="AA177" s="360"/>
      <c r="AB177" s="360"/>
      <c r="AC177" s="360"/>
      <c r="AD177" s="360"/>
      <c r="AE177" s="360"/>
      <c r="AF177" s="360"/>
      <c r="AG177" s="360"/>
      <c r="AH177" s="360"/>
      <c r="AI177" s="360"/>
      <c r="AJ177" s="360"/>
      <c r="AK177" s="360"/>
      <c r="AL177" s="361"/>
      <c r="AM177" s="359"/>
      <c r="AN177" s="369">
        <v>118</v>
      </c>
      <c r="AO177" s="375"/>
      <c r="AP177" s="376"/>
      <c r="AR177" s="360"/>
      <c r="AS177" s="360"/>
      <c r="AT177" s="360"/>
      <c r="AU177" s="360"/>
      <c r="AV177" s="360"/>
      <c r="AW177" s="360"/>
      <c r="AX177" s="360"/>
      <c r="AY177" s="360"/>
      <c r="AZ177" s="360"/>
      <c r="BA177" s="360"/>
      <c r="BB177" s="360"/>
      <c r="BC177" s="360"/>
      <c r="BD177" s="360"/>
      <c r="BE177" s="361"/>
      <c r="BF177" s="359"/>
      <c r="BG177" s="369">
        <v>118</v>
      </c>
      <c r="BH177" s="375"/>
      <c r="BI177" s="376"/>
      <c r="BK177" s="360"/>
      <c r="BL177" s="360"/>
      <c r="BM177" s="360"/>
      <c r="BN177" s="360"/>
      <c r="BO177" s="360"/>
      <c r="BP177" s="360"/>
      <c r="BQ177" s="360"/>
      <c r="BR177" s="360"/>
      <c r="BS177" s="360"/>
      <c r="BT177" s="360"/>
      <c r="BU177" s="360"/>
      <c r="BV177" s="360"/>
      <c r="BW177" s="360"/>
      <c r="BX177" s="361"/>
    </row>
    <row r="178" spans="1:76">
      <c r="A178" s="359"/>
      <c r="B178" s="369">
        <v>119</v>
      </c>
      <c r="C178" s="375"/>
      <c r="D178" s="376"/>
      <c r="F178" s="360"/>
      <c r="G178" s="360"/>
      <c r="H178" s="360"/>
      <c r="I178" s="360"/>
      <c r="J178" s="360"/>
      <c r="K178" s="360"/>
      <c r="L178" s="360"/>
      <c r="M178" s="360"/>
      <c r="N178" s="360"/>
      <c r="O178" s="360"/>
      <c r="P178" s="360"/>
      <c r="Q178" s="360"/>
      <c r="R178" s="360"/>
      <c r="S178" s="361"/>
      <c r="T178" s="359"/>
      <c r="U178" s="369">
        <v>119</v>
      </c>
      <c r="V178" s="375"/>
      <c r="W178" s="376"/>
      <c r="Y178" s="360"/>
      <c r="Z178" s="360"/>
      <c r="AA178" s="360"/>
      <c r="AB178" s="360"/>
      <c r="AC178" s="360"/>
      <c r="AD178" s="360"/>
      <c r="AE178" s="360"/>
      <c r="AF178" s="360"/>
      <c r="AG178" s="360"/>
      <c r="AH178" s="360"/>
      <c r="AI178" s="360"/>
      <c r="AJ178" s="360"/>
      <c r="AK178" s="360"/>
      <c r="AL178" s="361"/>
      <c r="AM178" s="359"/>
      <c r="AN178" s="369">
        <v>119</v>
      </c>
      <c r="AO178" s="375"/>
      <c r="AP178" s="376"/>
      <c r="AR178" s="360"/>
      <c r="AS178" s="360"/>
      <c r="AT178" s="360"/>
      <c r="AU178" s="360"/>
      <c r="AV178" s="360"/>
      <c r="AW178" s="360"/>
      <c r="AX178" s="360"/>
      <c r="AY178" s="360"/>
      <c r="AZ178" s="360"/>
      <c r="BA178" s="360"/>
      <c r="BB178" s="360"/>
      <c r="BC178" s="360"/>
      <c r="BD178" s="360"/>
      <c r="BE178" s="361"/>
      <c r="BF178" s="359"/>
      <c r="BG178" s="369">
        <v>119</v>
      </c>
      <c r="BH178" s="375"/>
      <c r="BI178" s="376"/>
      <c r="BK178" s="360"/>
      <c r="BL178" s="360"/>
      <c r="BM178" s="360"/>
      <c r="BN178" s="360"/>
      <c r="BO178" s="360"/>
      <c r="BP178" s="360"/>
      <c r="BQ178" s="360"/>
      <c r="BR178" s="360"/>
      <c r="BS178" s="360"/>
      <c r="BT178" s="360"/>
      <c r="BU178" s="360"/>
      <c r="BV178" s="360"/>
      <c r="BW178" s="360"/>
      <c r="BX178" s="361"/>
    </row>
    <row r="179" spans="1:76">
      <c r="A179" s="359"/>
      <c r="B179" s="369">
        <v>120</v>
      </c>
      <c r="C179" s="375"/>
      <c r="D179" s="376"/>
      <c r="F179" s="360"/>
      <c r="G179" s="360"/>
      <c r="H179" s="360"/>
      <c r="I179" s="360"/>
      <c r="J179" s="360"/>
      <c r="K179" s="360"/>
      <c r="L179" s="360"/>
      <c r="M179" s="360"/>
      <c r="N179" s="360"/>
      <c r="O179" s="360"/>
      <c r="P179" s="360"/>
      <c r="Q179" s="360"/>
      <c r="R179" s="360"/>
      <c r="S179" s="361"/>
      <c r="T179" s="359"/>
      <c r="U179" s="369">
        <v>120</v>
      </c>
      <c r="V179" s="375"/>
      <c r="W179" s="376"/>
      <c r="Y179" s="360"/>
      <c r="Z179" s="360"/>
      <c r="AA179" s="360"/>
      <c r="AB179" s="360"/>
      <c r="AC179" s="360"/>
      <c r="AD179" s="360"/>
      <c r="AE179" s="360"/>
      <c r="AF179" s="360"/>
      <c r="AG179" s="360"/>
      <c r="AH179" s="360"/>
      <c r="AI179" s="360"/>
      <c r="AJ179" s="360"/>
      <c r="AK179" s="360"/>
      <c r="AL179" s="361"/>
      <c r="AM179" s="359"/>
      <c r="AN179" s="369">
        <v>120</v>
      </c>
      <c r="AO179" s="375"/>
      <c r="AP179" s="376"/>
      <c r="AR179" s="360"/>
      <c r="AS179" s="360"/>
      <c r="AT179" s="360"/>
      <c r="AU179" s="360"/>
      <c r="AV179" s="360"/>
      <c r="AW179" s="360"/>
      <c r="AX179" s="360"/>
      <c r="AY179" s="360"/>
      <c r="AZ179" s="360"/>
      <c r="BA179" s="360"/>
      <c r="BB179" s="360"/>
      <c r="BC179" s="360"/>
      <c r="BD179" s="360"/>
      <c r="BE179" s="361"/>
      <c r="BF179" s="359"/>
      <c r="BG179" s="369">
        <v>120</v>
      </c>
      <c r="BH179" s="375"/>
      <c r="BI179" s="376"/>
      <c r="BK179" s="360"/>
      <c r="BL179" s="360"/>
      <c r="BM179" s="360"/>
      <c r="BN179" s="360"/>
      <c r="BO179" s="360"/>
      <c r="BP179" s="360"/>
      <c r="BQ179" s="360"/>
      <c r="BR179" s="360"/>
      <c r="BS179" s="360"/>
      <c r="BT179" s="360"/>
      <c r="BU179" s="360"/>
      <c r="BV179" s="360"/>
      <c r="BW179" s="360"/>
      <c r="BX179" s="361"/>
    </row>
    <row r="180" spans="1:76">
      <c r="A180" s="360"/>
      <c r="B180" s="369">
        <v>121</v>
      </c>
      <c r="C180" s="375"/>
      <c r="D180" s="376"/>
      <c r="F180" s="360"/>
      <c r="G180" s="360"/>
      <c r="H180" s="360"/>
      <c r="I180" s="360"/>
      <c r="J180" s="360"/>
      <c r="K180" s="360"/>
      <c r="L180" s="360"/>
      <c r="M180" s="360"/>
      <c r="N180" s="360"/>
      <c r="O180" s="360"/>
      <c r="P180" s="360"/>
      <c r="Q180" s="360"/>
      <c r="R180" s="360"/>
      <c r="S180" s="361"/>
      <c r="T180" s="360"/>
      <c r="U180" s="369">
        <v>121</v>
      </c>
      <c r="V180" s="375"/>
      <c r="W180" s="376"/>
      <c r="Y180" s="360"/>
      <c r="Z180" s="360"/>
      <c r="AA180" s="360"/>
      <c r="AB180" s="360"/>
      <c r="AC180" s="360"/>
      <c r="AD180" s="360"/>
      <c r="AE180" s="360"/>
      <c r="AF180" s="360"/>
      <c r="AG180" s="360"/>
      <c r="AH180" s="360"/>
      <c r="AI180" s="360"/>
      <c r="AJ180" s="360"/>
      <c r="AK180" s="360"/>
      <c r="AL180" s="361"/>
      <c r="AM180" s="360"/>
      <c r="AN180" s="369">
        <v>121</v>
      </c>
      <c r="AO180" s="375"/>
      <c r="AP180" s="376"/>
      <c r="AR180" s="360"/>
      <c r="AS180" s="360"/>
      <c r="AT180" s="360"/>
      <c r="AU180" s="360"/>
      <c r="AV180" s="360"/>
      <c r="AW180" s="360"/>
      <c r="AX180" s="360"/>
      <c r="AY180" s="360"/>
      <c r="AZ180" s="360"/>
      <c r="BA180" s="360"/>
      <c r="BB180" s="360"/>
      <c r="BC180" s="360"/>
      <c r="BD180" s="360"/>
      <c r="BE180" s="361"/>
      <c r="BF180" s="360"/>
      <c r="BG180" s="369">
        <v>121</v>
      </c>
      <c r="BH180" s="375"/>
      <c r="BI180" s="376"/>
      <c r="BK180" s="360"/>
      <c r="BL180" s="360"/>
      <c r="BM180" s="360"/>
      <c r="BN180" s="360"/>
      <c r="BO180" s="360"/>
      <c r="BP180" s="360"/>
      <c r="BQ180" s="360"/>
      <c r="BR180" s="360"/>
      <c r="BS180" s="360"/>
      <c r="BT180" s="360"/>
      <c r="BU180" s="360"/>
      <c r="BV180" s="360"/>
      <c r="BW180" s="360"/>
      <c r="BX180" s="361"/>
    </row>
    <row r="181" spans="1:76">
      <c r="B181" s="369">
        <v>122</v>
      </c>
      <c r="C181" s="375"/>
      <c r="D181" s="376"/>
      <c r="S181" s="294"/>
      <c r="U181" s="369">
        <v>122</v>
      </c>
      <c r="V181" s="375"/>
      <c r="W181" s="376"/>
      <c r="AL181" s="294"/>
      <c r="AN181" s="369">
        <v>122</v>
      </c>
      <c r="AO181" s="375"/>
      <c r="AP181" s="376"/>
      <c r="BE181" s="294"/>
      <c r="BG181" s="369">
        <v>122</v>
      </c>
      <c r="BH181" s="375"/>
      <c r="BI181" s="376"/>
      <c r="BX181" s="294"/>
    </row>
    <row r="182" spans="1:76">
      <c r="B182" s="369">
        <v>123</v>
      </c>
      <c r="C182" s="375"/>
      <c r="D182" s="376"/>
      <c r="S182" s="294"/>
      <c r="U182" s="369">
        <v>123</v>
      </c>
      <c r="V182" s="375"/>
      <c r="W182" s="376"/>
      <c r="AL182" s="294"/>
      <c r="AN182" s="369">
        <v>123</v>
      </c>
      <c r="AO182" s="375"/>
      <c r="AP182" s="376"/>
      <c r="BE182" s="294"/>
      <c r="BG182" s="369">
        <v>123</v>
      </c>
      <c r="BH182" s="375"/>
      <c r="BI182" s="376"/>
      <c r="BX182" s="294"/>
    </row>
    <row r="183" spans="1:76">
      <c r="B183" s="369">
        <v>124</v>
      </c>
      <c r="C183" s="375"/>
      <c r="D183" s="376"/>
      <c r="S183" s="294"/>
      <c r="U183" s="369">
        <v>124</v>
      </c>
      <c r="V183" s="375"/>
      <c r="W183" s="376"/>
      <c r="AL183" s="294"/>
      <c r="AN183" s="369">
        <v>124</v>
      </c>
      <c r="AO183" s="375"/>
      <c r="AP183" s="376"/>
      <c r="BE183" s="294"/>
      <c r="BG183" s="369">
        <v>124</v>
      </c>
      <c r="BH183" s="375"/>
      <c r="BI183" s="376"/>
      <c r="BX183" s="294"/>
    </row>
    <row r="184" spans="1:76">
      <c r="B184" s="369">
        <v>125</v>
      </c>
      <c r="C184" s="375"/>
      <c r="D184" s="376"/>
      <c r="S184" s="294"/>
      <c r="U184" s="369">
        <v>125</v>
      </c>
      <c r="V184" s="375"/>
      <c r="W184" s="376"/>
      <c r="AL184" s="294"/>
      <c r="AN184" s="369">
        <v>125</v>
      </c>
      <c r="AO184" s="375"/>
      <c r="AP184" s="376"/>
      <c r="BE184" s="294"/>
      <c r="BG184" s="369">
        <v>125</v>
      </c>
      <c r="BH184" s="375"/>
      <c r="BI184" s="376"/>
      <c r="BX184" s="294"/>
    </row>
    <row r="185" spans="1:76">
      <c r="B185" s="369">
        <v>126</v>
      </c>
      <c r="C185" s="375"/>
      <c r="D185" s="376"/>
      <c r="S185" s="294"/>
      <c r="U185" s="369">
        <v>126</v>
      </c>
      <c r="V185" s="375"/>
      <c r="W185" s="376"/>
      <c r="AL185" s="294"/>
      <c r="AN185" s="369">
        <v>126</v>
      </c>
      <c r="AO185" s="375"/>
      <c r="AP185" s="376"/>
      <c r="BE185" s="294"/>
      <c r="BG185" s="369">
        <v>126</v>
      </c>
      <c r="BH185" s="375"/>
      <c r="BI185" s="376"/>
      <c r="BX185" s="294"/>
    </row>
    <row r="186" spans="1:76">
      <c r="B186" s="369">
        <v>127</v>
      </c>
      <c r="C186" s="375"/>
      <c r="D186" s="376"/>
      <c r="S186" s="294"/>
      <c r="U186" s="369">
        <v>127</v>
      </c>
      <c r="V186" s="375"/>
      <c r="W186" s="376"/>
      <c r="AL186" s="294"/>
      <c r="AN186" s="369">
        <v>127</v>
      </c>
      <c r="AO186" s="375"/>
      <c r="AP186" s="376"/>
      <c r="BE186" s="294"/>
      <c r="BG186" s="369">
        <v>127</v>
      </c>
      <c r="BH186" s="375"/>
      <c r="BI186" s="376"/>
      <c r="BX186" s="294"/>
    </row>
    <row r="187" spans="1:76">
      <c r="B187" s="369">
        <v>128</v>
      </c>
      <c r="C187" s="375"/>
      <c r="D187" s="376"/>
      <c r="S187" s="294"/>
      <c r="U187" s="369">
        <v>128</v>
      </c>
      <c r="V187" s="375"/>
      <c r="W187" s="376"/>
      <c r="AL187" s="294"/>
      <c r="AN187" s="369">
        <v>128</v>
      </c>
      <c r="AO187" s="375"/>
      <c r="AP187" s="376"/>
      <c r="BE187" s="294"/>
      <c r="BG187" s="369">
        <v>128</v>
      </c>
      <c r="BH187" s="375"/>
      <c r="BI187" s="376"/>
      <c r="BX187" s="294"/>
    </row>
    <row r="188" spans="1:76">
      <c r="B188" s="369">
        <v>129</v>
      </c>
      <c r="C188" s="375"/>
      <c r="D188" s="376"/>
      <c r="S188" s="294"/>
      <c r="U188" s="369">
        <v>129</v>
      </c>
      <c r="V188" s="375"/>
      <c r="W188" s="376"/>
      <c r="AL188" s="294"/>
      <c r="AN188" s="369">
        <v>129</v>
      </c>
      <c r="AO188" s="375"/>
      <c r="AP188" s="376"/>
      <c r="BE188" s="294"/>
      <c r="BG188" s="369">
        <v>129</v>
      </c>
      <c r="BH188" s="375"/>
      <c r="BI188" s="376"/>
      <c r="BX188" s="294"/>
    </row>
    <row r="189" spans="1:76">
      <c r="B189" s="369">
        <v>130</v>
      </c>
      <c r="C189" s="375"/>
      <c r="D189" s="376"/>
      <c r="S189" s="294"/>
      <c r="U189" s="369">
        <v>130</v>
      </c>
      <c r="V189" s="375"/>
      <c r="W189" s="376"/>
      <c r="AL189" s="294"/>
      <c r="AN189" s="369">
        <v>130</v>
      </c>
      <c r="AO189" s="375"/>
      <c r="AP189" s="376"/>
      <c r="BE189" s="294"/>
      <c r="BG189" s="369">
        <v>130</v>
      </c>
      <c r="BH189" s="375"/>
      <c r="BI189" s="376"/>
      <c r="BX189" s="294"/>
    </row>
    <row r="190" spans="1:76">
      <c r="B190" s="369">
        <v>131</v>
      </c>
      <c r="C190" s="375"/>
      <c r="D190" s="376"/>
      <c r="S190" s="294"/>
      <c r="U190" s="369">
        <v>131</v>
      </c>
      <c r="V190" s="375"/>
      <c r="W190" s="376"/>
      <c r="AL190" s="294"/>
      <c r="AN190" s="369">
        <v>131</v>
      </c>
      <c r="AO190" s="375"/>
      <c r="AP190" s="376"/>
      <c r="BE190" s="294"/>
      <c r="BG190" s="369">
        <v>131</v>
      </c>
      <c r="BH190" s="375"/>
      <c r="BI190" s="376"/>
      <c r="BX190" s="294"/>
    </row>
    <row r="191" spans="1:76">
      <c r="B191" s="369">
        <v>132</v>
      </c>
      <c r="C191" s="375"/>
      <c r="D191" s="376"/>
      <c r="S191" s="294"/>
      <c r="U191" s="369">
        <v>132</v>
      </c>
      <c r="V191" s="375"/>
      <c r="W191" s="376"/>
      <c r="AL191" s="294"/>
      <c r="AN191" s="369">
        <v>132</v>
      </c>
      <c r="AO191" s="375"/>
      <c r="AP191" s="376"/>
      <c r="BE191" s="294"/>
      <c r="BG191" s="369">
        <v>132</v>
      </c>
      <c r="BH191" s="375"/>
      <c r="BI191" s="376"/>
      <c r="BX191" s="294"/>
    </row>
    <row r="192" spans="1:76">
      <c r="B192" s="369">
        <v>133</v>
      </c>
      <c r="C192" s="375"/>
      <c r="D192" s="376"/>
      <c r="S192" s="294"/>
      <c r="U192" s="369">
        <v>133</v>
      </c>
      <c r="V192" s="375"/>
      <c r="W192" s="376"/>
      <c r="AL192" s="294"/>
      <c r="AN192" s="369">
        <v>133</v>
      </c>
      <c r="AO192" s="375"/>
      <c r="AP192" s="376"/>
      <c r="BE192" s="294"/>
      <c r="BG192" s="369">
        <v>133</v>
      </c>
      <c r="BH192" s="375"/>
      <c r="BI192" s="376"/>
      <c r="BX192" s="294"/>
    </row>
    <row r="193" spans="2:76">
      <c r="B193" s="369">
        <v>134</v>
      </c>
      <c r="C193" s="375"/>
      <c r="D193" s="376"/>
      <c r="S193" s="294"/>
      <c r="U193" s="369">
        <v>134</v>
      </c>
      <c r="V193" s="375"/>
      <c r="W193" s="376"/>
      <c r="AL193" s="294"/>
      <c r="AN193" s="369">
        <v>134</v>
      </c>
      <c r="AO193" s="375"/>
      <c r="AP193" s="376"/>
      <c r="BE193" s="294"/>
      <c r="BG193" s="369">
        <v>134</v>
      </c>
      <c r="BH193" s="375"/>
      <c r="BI193" s="376"/>
      <c r="BX193" s="294"/>
    </row>
    <row r="194" spans="2:76">
      <c r="B194" s="369">
        <v>135</v>
      </c>
      <c r="C194" s="375"/>
      <c r="D194" s="376"/>
      <c r="S194" s="294"/>
      <c r="U194" s="369">
        <v>135</v>
      </c>
      <c r="V194" s="375"/>
      <c r="W194" s="376"/>
      <c r="AL194" s="294"/>
      <c r="AN194" s="369">
        <v>135</v>
      </c>
      <c r="AO194" s="375"/>
      <c r="AP194" s="376"/>
      <c r="BE194" s="294"/>
      <c r="BG194" s="369">
        <v>135</v>
      </c>
      <c r="BH194" s="375"/>
      <c r="BI194" s="376"/>
      <c r="BX194" s="294"/>
    </row>
    <row r="195" spans="2:76">
      <c r="B195" s="369">
        <v>136</v>
      </c>
      <c r="C195" s="375"/>
      <c r="D195" s="376"/>
      <c r="S195" s="294"/>
      <c r="U195" s="369">
        <v>136</v>
      </c>
      <c r="V195" s="375"/>
      <c r="W195" s="376"/>
      <c r="AL195" s="294"/>
      <c r="AN195" s="369">
        <v>136</v>
      </c>
      <c r="AO195" s="375"/>
      <c r="AP195" s="376"/>
      <c r="BE195" s="294"/>
      <c r="BG195" s="369">
        <v>136</v>
      </c>
      <c r="BH195" s="375"/>
      <c r="BI195" s="376"/>
      <c r="BX195" s="294"/>
    </row>
    <row r="196" spans="2:76">
      <c r="B196" s="369">
        <v>137</v>
      </c>
      <c r="C196" s="375"/>
      <c r="D196" s="376"/>
      <c r="S196" s="294"/>
      <c r="U196" s="369">
        <v>137</v>
      </c>
      <c r="V196" s="375"/>
      <c r="W196" s="376"/>
      <c r="AL196" s="294"/>
      <c r="AN196" s="369">
        <v>137</v>
      </c>
      <c r="AO196" s="375"/>
      <c r="AP196" s="376"/>
      <c r="BE196" s="294"/>
      <c r="BG196" s="369">
        <v>137</v>
      </c>
      <c r="BH196" s="375"/>
      <c r="BI196" s="376"/>
      <c r="BX196" s="294"/>
    </row>
    <row r="197" spans="2:76">
      <c r="B197" s="369">
        <v>138</v>
      </c>
      <c r="C197" s="375"/>
      <c r="D197" s="376"/>
      <c r="S197" s="294"/>
      <c r="U197" s="369">
        <v>138</v>
      </c>
      <c r="V197" s="375"/>
      <c r="W197" s="376"/>
      <c r="AL197" s="294"/>
      <c r="AN197" s="369">
        <v>138</v>
      </c>
      <c r="AO197" s="375"/>
      <c r="AP197" s="376"/>
      <c r="BE197" s="294"/>
      <c r="BG197" s="369">
        <v>138</v>
      </c>
      <c r="BH197" s="375"/>
      <c r="BI197" s="376"/>
      <c r="BX197" s="294"/>
    </row>
    <row r="198" spans="2:76">
      <c r="B198" s="369">
        <v>139</v>
      </c>
      <c r="C198" s="375"/>
      <c r="D198" s="376"/>
      <c r="S198" s="294"/>
      <c r="U198" s="369">
        <v>139</v>
      </c>
      <c r="V198" s="375"/>
      <c r="W198" s="376"/>
      <c r="AL198" s="294"/>
      <c r="AN198" s="369">
        <v>139</v>
      </c>
      <c r="AO198" s="375"/>
      <c r="AP198" s="376"/>
      <c r="BE198" s="294"/>
      <c r="BG198" s="369">
        <v>139</v>
      </c>
      <c r="BH198" s="375"/>
      <c r="BI198" s="376"/>
      <c r="BX198" s="294"/>
    </row>
    <row r="199" spans="2:76">
      <c r="B199" s="369">
        <v>140</v>
      </c>
      <c r="C199" s="375"/>
      <c r="D199" s="376"/>
      <c r="S199" s="294"/>
      <c r="U199" s="369">
        <v>140</v>
      </c>
      <c r="V199" s="375"/>
      <c r="W199" s="376"/>
      <c r="AL199" s="294"/>
      <c r="AN199" s="369">
        <v>140</v>
      </c>
      <c r="AO199" s="375"/>
      <c r="AP199" s="376"/>
      <c r="BE199" s="294"/>
      <c r="BG199" s="369">
        <v>140</v>
      </c>
      <c r="BH199" s="375"/>
      <c r="BI199" s="376"/>
      <c r="BX199" s="294"/>
    </row>
    <row r="200" spans="2:76">
      <c r="B200" s="369">
        <v>141</v>
      </c>
      <c r="C200" s="375"/>
      <c r="D200" s="376"/>
      <c r="S200" s="294"/>
      <c r="U200" s="369">
        <v>141</v>
      </c>
      <c r="V200" s="375"/>
      <c r="W200" s="376"/>
      <c r="AL200" s="294"/>
      <c r="AN200" s="369">
        <v>141</v>
      </c>
      <c r="AO200" s="375"/>
      <c r="AP200" s="376"/>
      <c r="BE200" s="294"/>
      <c r="BG200" s="369">
        <v>141</v>
      </c>
      <c r="BH200" s="375"/>
      <c r="BI200" s="376"/>
      <c r="BX200" s="294"/>
    </row>
    <row r="201" spans="2:76">
      <c r="B201" s="369">
        <v>142</v>
      </c>
      <c r="C201" s="375"/>
      <c r="D201" s="376"/>
      <c r="S201" s="294"/>
      <c r="U201" s="369">
        <v>142</v>
      </c>
      <c r="V201" s="375"/>
      <c r="W201" s="376"/>
      <c r="AL201" s="294"/>
      <c r="AN201" s="369">
        <v>142</v>
      </c>
      <c r="AO201" s="375"/>
      <c r="AP201" s="376"/>
      <c r="BE201" s="294"/>
      <c r="BG201" s="369">
        <v>142</v>
      </c>
      <c r="BH201" s="375"/>
      <c r="BI201" s="376"/>
      <c r="BX201" s="294"/>
    </row>
    <row r="202" spans="2:76">
      <c r="B202" s="369">
        <v>143</v>
      </c>
      <c r="C202" s="375"/>
      <c r="D202" s="376"/>
      <c r="S202" s="294"/>
      <c r="U202" s="369">
        <v>143</v>
      </c>
      <c r="V202" s="375"/>
      <c r="W202" s="376"/>
      <c r="AL202" s="294"/>
      <c r="AN202" s="369">
        <v>143</v>
      </c>
      <c r="AO202" s="375"/>
      <c r="AP202" s="376"/>
      <c r="BE202" s="294"/>
      <c r="BG202" s="369">
        <v>143</v>
      </c>
      <c r="BH202" s="375"/>
      <c r="BI202" s="376"/>
      <c r="BX202" s="294"/>
    </row>
    <row r="203" spans="2:76">
      <c r="B203" s="369">
        <v>144</v>
      </c>
      <c r="C203" s="375"/>
      <c r="D203" s="376"/>
      <c r="S203" s="294"/>
      <c r="U203" s="369">
        <v>144</v>
      </c>
      <c r="V203" s="375"/>
      <c r="W203" s="376"/>
      <c r="AL203" s="294"/>
      <c r="AN203" s="369">
        <v>144</v>
      </c>
      <c r="AO203" s="375"/>
      <c r="AP203" s="376"/>
      <c r="BE203" s="294"/>
      <c r="BG203" s="369">
        <v>144</v>
      </c>
      <c r="BH203" s="375"/>
      <c r="BI203" s="376"/>
      <c r="BX203" s="294"/>
    </row>
    <row r="204" spans="2:76">
      <c r="B204" s="369">
        <v>145</v>
      </c>
      <c r="C204" s="375"/>
      <c r="D204" s="376"/>
      <c r="S204" s="294"/>
      <c r="U204" s="369">
        <v>145</v>
      </c>
      <c r="V204" s="375"/>
      <c r="W204" s="376"/>
      <c r="AL204" s="294"/>
      <c r="AN204" s="369">
        <v>145</v>
      </c>
      <c r="AO204" s="375"/>
      <c r="AP204" s="376"/>
      <c r="BE204" s="294"/>
      <c r="BG204" s="369">
        <v>145</v>
      </c>
      <c r="BH204" s="375"/>
      <c r="BI204" s="376"/>
      <c r="BX204" s="294"/>
    </row>
    <row r="205" spans="2:76">
      <c r="B205" s="369">
        <v>146</v>
      </c>
      <c r="C205" s="375"/>
      <c r="D205" s="376"/>
      <c r="S205" s="294"/>
      <c r="U205" s="369">
        <v>146</v>
      </c>
      <c r="V205" s="375"/>
      <c r="W205" s="376"/>
      <c r="AL205" s="294"/>
      <c r="AN205" s="369">
        <v>146</v>
      </c>
      <c r="AO205" s="375"/>
      <c r="AP205" s="376"/>
      <c r="BE205" s="294"/>
      <c r="BG205" s="369">
        <v>146</v>
      </c>
      <c r="BH205" s="375"/>
      <c r="BI205" s="376"/>
      <c r="BX205" s="294"/>
    </row>
    <row r="206" spans="2:76">
      <c r="B206" s="369">
        <v>147</v>
      </c>
      <c r="C206" s="375"/>
      <c r="D206" s="376"/>
      <c r="S206" s="294"/>
      <c r="U206" s="369">
        <v>147</v>
      </c>
      <c r="V206" s="375"/>
      <c r="W206" s="376"/>
      <c r="AL206" s="294"/>
      <c r="AN206" s="369">
        <v>147</v>
      </c>
      <c r="AO206" s="375"/>
      <c r="AP206" s="376"/>
      <c r="BE206" s="294"/>
      <c r="BG206" s="369">
        <v>147</v>
      </c>
      <c r="BH206" s="375"/>
      <c r="BI206" s="376"/>
      <c r="BX206" s="294"/>
    </row>
    <row r="207" spans="2:76">
      <c r="B207" s="369">
        <v>148</v>
      </c>
      <c r="C207" s="375"/>
      <c r="D207" s="376"/>
      <c r="S207" s="294"/>
      <c r="U207" s="369">
        <v>148</v>
      </c>
      <c r="V207" s="375"/>
      <c r="W207" s="376"/>
      <c r="AL207" s="294"/>
      <c r="AN207" s="369">
        <v>148</v>
      </c>
      <c r="AO207" s="375"/>
      <c r="AP207" s="376"/>
      <c r="BE207" s="294"/>
      <c r="BG207" s="369">
        <v>148</v>
      </c>
      <c r="BH207" s="375"/>
      <c r="BI207" s="376"/>
      <c r="BX207" s="294"/>
    </row>
    <row r="208" spans="2:76">
      <c r="B208" s="369">
        <v>149</v>
      </c>
      <c r="C208" s="375"/>
      <c r="D208" s="376"/>
      <c r="S208" s="294"/>
      <c r="U208" s="369">
        <v>149</v>
      </c>
      <c r="V208" s="375"/>
      <c r="W208" s="376"/>
      <c r="AL208" s="294"/>
      <c r="AN208" s="369">
        <v>149</v>
      </c>
      <c r="AO208" s="375"/>
      <c r="AP208" s="376"/>
      <c r="BE208" s="294"/>
      <c r="BG208" s="369">
        <v>149</v>
      </c>
      <c r="BH208" s="375"/>
      <c r="BI208" s="376"/>
      <c r="BX208" s="294"/>
    </row>
    <row r="209" spans="2:76">
      <c r="B209" s="369">
        <v>150</v>
      </c>
      <c r="C209" s="375"/>
      <c r="D209" s="376"/>
      <c r="S209" s="294"/>
      <c r="U209" s="369">
        <v>150</v>
      </c>
      <c r="V209" s="375"/>
      <c r="W209" s="376"/>
      <c r="AL209" s="294"/>
      <c r="AN209" s="369">
        <v>150</v>
      </c>
      <c r="AO209" s="375"/>
      <c r="AP209" s="376"/>
      <c r="BE209" s="294"/>
      <c r="BG209" s="369">
        <v>150</v>
      </c>
      <c r="BH209" s="375"/>
      <c r="BI209" s="376"/>
      <c r="BX209" s="294"/>
    </row>
    <row r="210" spans="2:76">
      <c r="B210" s="369">
        <v>151</v>
      </c>
      <c r="C210" s="375"/>
      <c r="D210" s="376"/>
      <c r="S210" s="294"/>
      <c r="U210" s="369">
        <v>151</v>
      </c>
      <c r="V210" s="375"/>
      <c r="W210" s="376"/>
      <c r="AL210" s="294"/>
      <c r="AN210" s="369">
        <v>151</v>
      </c>
      <c r="AO210" s="375"/>
      <c r="AP210" s="376"/>
      <c r="BE210" s="294"/>
      <c r="BG210" s="369">
        <v>151</v>
      </c>
      <c r="BH210" s="375"/>
      <c r="BI210" s="376"/>
      <c r="BX210" s="294"/>
    </row>
    <row r="211" spans="2:76">
      <c r="B211" s="369">
        <v>152</v>
      </c>
      <c r="C211" s="375"/>
      <c r="D211" s="376"/>
      <c r="S211" s="294"/>
      <c r="U211" s="369">
        <v>152</v>
      </c>
      <c r="V211" s="375"/>
      <c r="W211" s="376"/>
      <c r="AL211" s="294"/>
      <c r="AN211" s="369">
        <v>152</v>
      </c>
      <c r="AO211" s="375"/>
      <c r="AP211" s="376"/>
      <c r="BE211" s="294"/>
      <c r="BG211" s="369">
        <v>152</v>
      </c>
      <c r="BH211" s="375"/>
      <c r="BI211" s="376"/>
      <c r="BX211" s="294"/>
    </row>
    <row r="212" spans="2:76">
      <c r="B212" s="369">
        <v>153</v>
      </c>
      <c r="C212" s="375"/>
      <c r="D212" s="376"/>
      <c r="S212" s="294"/>
      <c r="U212" s="369">
        <v>153</v>
      </c>
      <c r="V212" s="375"/>
      <c r="W212" s="376"/>
      <c r="AL212" s="294"/>
      <c r="AN212" s="369">
        <v>153</v>
      </c>
      <c r="AO212" s="375"/>
      <c r="AP212" s="376"/>
      <c r="BE212" s="294"/>
      <c r="BG212" s="369">
        <v>153</v>
      </c>
      <c r="BH212" s="375"/>
      <c r="BI212" s="376"/>
      <c r="BX212" s="294"/>
    </row>
    <row r="213" spans="2:76">
      <c r="B213" s="369">
        <v>154</v>
      </c>
      <c r="C213" s="375"/>
      <c r="D213" s="376"/>
      <c r="S213" s="294"/>
      <c r="U213" s="369">
        <v>154</v>
      </c>
      <c r="V213" s="375"/>
      <c r="W213" s="376"/>
      <c r="AL213" s="294"/>
      <c r="AN213" s="369">
        <v>154</v>
      </c>
      <c r="AO213" s="375"/>
      <c r="AP213" s="376"/>
      <c r="BE213" s="294"/>
      <c r="BG213" s="369">
        <v>154</v>
      </c>
      <c r="BH213" s="375"/>
      <c r="BI213" s="376"/>
      <c r="BX213" s="294"/>
    </row>
    <row r="214" spans="2:76">
      <c r="B214" s="369">
        <v>155</v>
      </c>
      <c r="C214" s="375"/>
      <c r="D214" s="376"/>
      <c r="S214" s="294"/>
      <c r="U214" s="369">
        <v>155</v>
      </c>
      <c r="V214" s="375"/>
      <c r="W214" s="376"/>
      <c r="AL214" s="294"/>
      <c r="AN214" s="369">
        <v>155</v>
      </c>
      <c r="AO214" s="375"/>
      <c r="AP214" s="376"/>
      <c r="BE214" s="294"/>
      <c r="BG214" s="369">
        <v>155</v>
      </c>
      <c r="BH214" s="375"/>
      <c r="BI214" s="376"/>
      <c r="BX214" s="294"/>
    </row>
    <row r="215" spans="2:76">
      <c r="B215" s="369">
        <v>156</v>
      </c>
      <c r="C215" s="375"/>
      <c r="D215" s="376"/>
      <c r="S215" s="294"/>
      <c r="U215" s="369">
        <v>156</v>
      </c>
      <c r="V215" s="375"/>
      <c r="W215" s="376"/>
      <c r="AL215" s="294"/>
      <c r="AN215" s="369">
        <v>156</v>
      </c>
      <c r="AO215" s="375"/>
      <c r="AP215" s="376"/>
      <c r="BE215" s="294"/>
      <c r="BG215" s="369">
        <v>156</v>
      </c>
      <c r="BH215" s="375"/>
      <c r="BI215" s="376"/>
      <c r="BX215" s="294"/>
    </row>
    <row r="216" spans="2:76">
      <c r="B216" s="369">
        <v>157</v>
      </c>
      <c r="C216" s="375"/>
      <c r="D216" s="376"/>
      <c r="S216" s="294"/>
      <c r="U216" s="369">
        <v>157</v>
      </c>
      <c r="V216" s="375"/>
      <c r="W216" s="376"/>
      <c r="AL216" s="294"/>
      <c r="AN216" s="369">
        <v>157</v>
      </c>
      <c r="AO216" s="375"/>
      <c r="AP216" s="376"/>
      <c r="BE216" s="294"/>
      <c r="BG216" s="369">
        <v>157</v>
      </c>
      <c r="BH216" s="375"/>
      <c r="BI216" s="376"/>
      <c r="BX216" s="294"/>
    </row>
    <row r="217" spans="2:76">
      <c r="B217" s="369">
        <v>158</v>
      </c>
      <c r="C217" s="375"/>
      <c r="D217" s="376"/>
      <c r="S217" s="294"/>
      <c r="U217" s="369">
        <v>158</v>
      </c>
      <c r="V217" s="375"/>
      <c r="W217" s="376"/>
      <c r="AL217" s="294"/>
      <c r="AN217" s="369">
        <v>158</v>
      </c>
      <c r="AO217" s="375"/>
      <c r="AP217" s="376"/>
      <c r="BE217" s="294"/>
      <c r="BG217" s="369">
        <v>158</v>
      </c>
      <c r="BH217" s="375"/>
      <c r="BI217" s="376"/>
      <c r="BX217" s="294"/>
    </row>
    <row r="218" spans="2:76">
      <c r="B218" s="369">
        <v>159</v>
      </c>
      <c r="C218" s="375"/>
      <c r="D218" s="376"/>
      <c r="S218" s="294"/>
      <c r="U218" s="369">
        <v>159</v>
      </c>
      <c r="V218" s="375"/>
      <c r="W218" s="376"/>
      <c r="AL218" s="294"/>
      <c r="AN218" s="369">
        <v>159</v>
      </c>
      <c r="AO218" s="375"/>
      <c r="AP218" s="376"/>
      <c r="BE218" s="294"/>
      <c r="BG218" s="369">
        <v>159</v>
      </c>
      <c r="BH218" s="375"/>
      <c r="BI218" s="376"/>
      <c r="BX218" s="294"/>
    </row>
    <row r="219" spans="2:76">
      <c r="B219" s="369">
        <v>160</v>
      </c>
      <c r="C219" s="375"/>
      <c r="D219" s="376"/>
      <c r="S219" s="294"/>
      <c r="U219" s="369">
        <v>160</v>
      </c>
      <c r="V219" s="375"/>
      <c r="W219" s="376"/>
      <c r="AL219" s="294"/>
      <c r="AN219" s="369">
        <v>160</v>
      </c>
      <c r="AO219" s="375"/>
      <c r="AP219" s="376"/>
      <c r="BE219" s="294"/>
      <c r="BG219" s="369">
        <v>160</v>
      </c>
      <c r="BH219" s="375"/>
      <c r="BI219" s="376"/>
      <c r="BX219" s="294"/>
    </row>
    <row r="220" spans="2:76">
      <c r="B220" s="369">
        <v>161</v>
      </c>
      <c r="C220" s="375"/>
      <c r="D220" s="376"/>
      <c r="S220" s="294"/>
      <c r="U220" s="369">
        <v>161</v>
      </c>
      <c r="V220" s="375"/>
      <c r="W220" s="376"/>
      <c r="AL220" s="294"/>
      <c r="AN220" s="369">
        <v>161</v>
      </c>
      <c r="AO220" s="375"/>
      <c r="AP220" s="376"/>
      <c r="BE220" s="294"/>
      <c r="BG220" s="369">
        <v>161</v>
      </c>
      <c r="BH220" s="375"/>
      <c r="BI220" s="376"/>
      <c r="BX220" s="294"/>
    </row>
    <row r="221" spans="2:76">
      <c r="B221" s="369">
        <v>162</v>
      </c>
      <c r="C221" s="375"/>
      <c r="D221" s="376"/>
      <c r="S221" s="294"/>
      <c r="U221" s="369">
        <v>162</v>
      </c>
      <c r="V221" s="375"/>
      <c r="W221" s="376"/>
      <c r="AL221" s="294"/>
      <c r="AN221" s="369">
        <v>162</v>
      </c>
      <c r="AO221" s="375"/>
      <c r="AP221" s="376"/>
      <c r="BE221" s="294"/>
      <c r="BG221" s="369">
        <v>162</v>
      </c>
      <c r="BH221" s="375"/>
      <c r="BI221" s="376"/>
      <c r="BX221" s="294"/>
    </row>
    <row r="222" spans="2:76">
      <c r="B222" s="369">
        <v>163</v>
      </c>
      <c r="C222" s="375"/>
      <c r="D222" s="376"/>
      <c r="S222" s="294"/>
      <c r="U222" s="369">
        <v>163</v>
      </c>
      <c r="V222" s="375"/>
      <c r="W222" s="376"/>
      <c r="AL222" s="294"/>
      <c r="AN222" s="369">
        <v>163</v>
      </c>
      <c r="AO222" s="375"/>
      <c r="AP222" s="376"/>
      <c r="BE222" s="294"/>
      <c r="BG222" s="369">
        <v>163</v>
      </c>
      <c r="BH222" s="375"/>
      <c r="BI222" s="376"/>
      <c r="BX222" s="294"/>
    </row>
    <row r="223" spans="2:76">
      <c r="B223" s="369">
        <v>164</v>
      </c>
      <c r="C223" s="375"/>
      <c r="D223" s="376"/>
      <c r="S223" s="294"/>
      <c r="U223" s="369">
        <v>164</v>
      </c>
      <c r="V223" s="375"/>
      <c r="W223" s="376"/>
      <c r="AL223" s="294"/>
      <c r="AN223" s="369">
        <v>164</v>
      </c>
      <c r="AO223" s="375"/>
      <c r="AP223" s="376"/>
      <c r="BE223" s="294"/>
      <c r="BG223" s="369">
        <v>164</v>
      </c>
      <c r="BH223" s="375"/>
      <c r="BI223" s="376"/>
      <c r="BX223" s="294"/>
    </row>
    <row r="224" spans="2:76">
      <c r="B224" s="369">
        <v>165</v>
      </c>
      <c r="C224" s="375"/>
      <c r="D224" s="376"/>
      <c r="S224" s="294"/>
      <c r="U224" s="369">
        <v>165</v>
      </c>
      <c r="V224" s="375"/>
      <c r="W224" s="376"/>
      <c r="AL224" s="294"/>
      <c r="AN224" s="369">
        <v>165</v>
      </c>
      <c r="AO224" s="375"/>
      <c r="AP224" s="376"/>
      <c r="BE224" s="294"/>
      <c r="BG224" s="369">
        <v>165</v>
      </c>
      <c r="BH224" s="375"/>
      <c r="BI224" s="376"/>
      <c r="BX224" s="294"/>
    </row>
    <row r="225" spans="2:76">
      <c r="B225" s="369">
        <v>166</v>
      </c>
      <c r="C225" s="375"/>
      <c r="D225" s="376"/>
      <c r="S225" s="294"/>
      <c r="U225" s="369">
        <v>166</v>
      </c>
      <c r="V225" s="375"/>
      <c r="W225" s="376"/>
      <c r="AL225" s="294"/>
      <c r="AN225" s="369">
        <v>166</v>
      </c>
      <c r="AO225" s="375"/>
      <c r="AP225" s="376"/>
      <c r="BE225" s="294"/>
      <c r="BG225" s="369">
        <v>166</v>
      </c>
      <c r="BH225" s="375"/>
      <c r="BI225" s="376"/>
      <c r="BX225" s="294"/>
    </row>
    <row r="226" spans="2:76">
      <c r="B226" s="369">
        <v>167</v>
      </c>
      <c r="C226" s="375"/>
      <c r="D226" s="376"/>
      <c r="S226" s="294"/>
      <c r="U226" s="369">
        <v>167</v>
      </c>
      <c r="V226" s="375"/>
      <c r="W226" s="376"/>
      <c r="AL226" s="294"/>
      <c r="AN226" s="369">
        <v>167</v>
      </c>
      <c r="AO226" s="375"/>
      <c r="AP226" s="376"/>
      <c r="BE226" s="294"/>
      <c r="BG226" s="369">
        <v>167</v>
      </c>
      <c r="BH226" s="375"/>
      <c r="BI226" s="376"/>
      <c r="BX226" s="294"/>
    </row>
    <row r="227" spans="2:76">
      <c r="B227" s="369">
        <v>168</v>
      </c>
      <c r="C227" s="375"/>
      <c r="D227" s="376"/>
      <c r="S227" s="294"/>
      <c r="U227" s="369">
        <v>168</v>
      </c>
      <c r="V227" s="375"/>
      <c r="W227" s="376"/>
      <c r="AL227" s="294"/>
      <c r="AN227" s="369">
        <v>168</v>
      </c>
      <c r="AO227" s="375"/>
      <c r="AP227" s="376"/>
      <c r="BE227" s="294"/>
      <c r="BG227" s="369">
        <v>168</v>
      </c>
      <c r="BH227" s="375"/>
      <c r="BI227" s="376"/>
      <c r="BX227" s="294"/>
    </row>
    <row r="228" spans="2:76">
      <c r="B228" s="369">
        <v>169</v>
      </c>
      <c r="C228" s="375"/>
      <c r="D228" s="376"/>
      <c r="S228" s="294"/>
      <c r="U228" s="369">
        <v>169</v>
      </c>
      <c r="V228" s="375"/>
      <c r="W228" s="376"/>
      <c r="AL228" s="294"/>
      <c r="AN228" s="369">
        <v>169</v>
      </c>
      <c r="AO228" s="375"/>
      <c r="AP228" s="376"/>
      <c r="BE228" s="294"/>
      <c r="BG228" s="369">
        <v>169</v>
      </c>
      <c r="BH228" s="375"/>
      <c r="BI228" s="376"/>
      <c r="BX228" s="294"/>
    </row>
    <row r="229" spans="2:76">
      <c r="B229" s="369">
        <v>170</v>
      </c>
      <c r="C229" s="375"/>
      <c r="D229" s="376"/>
      <c r="S229" s="294"/>
      <c r="U229" s="369">
        <v>170</v>
      </c>
      <c r="V229" s="375"/>
      <c r="W229" s="376"/>
      <c r="AL229" s="294"/>
      <c r="AN229" s="369">
        <v>170</v>
      </c>
      <c r="AO229" s="375"/>
      <c r="AP229" s="376"/>
      <c r="BE229" s="294"/>
      <c r="BG229" s="369">
        <v>170</v>
      </c>
      <c r="BH229" s="375"/>
      <c r="BI229" s="376"/>
      <c r="BX229" s="294"/>
    </row>
    <row r="230" spans="2:76">
      <c r="B230" s="369">
        <v>171</v>
      </c>
      <c r="C230" s="375"/>
      <c r="D230" s="376"/>
      <c r="S230" s="294"/>
      <c r="U230" s="369">
        <v>171</v>
      </c>
      <c r="V230" s="375"/>
      <c r="W230" s="376"/>
      <c r="AL230" s="294"/>
      <c r="AN230" s="369">
        <v>171</v>
      </c>
      <c r="AO230" s="375"/>
      <c r="AP230" s="376"/>
      <c r="BE230" s="294"/>
      <c r="BG230" s="369">
        <v>171</v>
      </c>
      <c r="BH230" s="375"/>
      <c r="BI230" s="376"/>
      <c r="BX230" s="294"/>
    </row>
    <row r="231" spans="2:76">
      <c r="B231" s="369">
        <v>172</v>
      </c>
      <c r="C231" s="375"/>
      <c r="D231" s="384"/>
      <c r="S231" s="294"/>
      <c r="U231" s="369">
        <v>172</v>
      </c>
      <c r="V231" s="375"/>
      <c r="W231" s="384"/>
      <c r="AL231" s="294"/>
      <c r="AN231" s="369">
        <v>172</v>
      </c>
      <c r="AO231" s="375"/>
      <c r="AP231" s="384"/>
      <c r="BE231" s="294"/>
      <c r="BG231" s="369">
        <v>172</v>
      </c>
      <c r="BH231" s="375"/>
      <c r="BI231" s="384"/>
      <c r="BX231" s="294"/>
    </row>
    <row r="232" spans="2:76">
      <c r="B232" s="369">
        <v>173</v>
      </c>
      <c r="C232" s="385"/>
      <c r="D232" s="384"/>
      <c r="S232" s="294"/>
      <c r="U232" s="369">
        <v>173</v>
      </c>
      <c r="V232" s="385"/>
      <c r="W232" s="384"/>
      <c r="AL232" s="294"/>
      <c r="AN232" s="369">
        <v>173</v>
      </c>
      <c r="AO232" s="385"/>
      <c r="AP232" s="384"/>
      <c r="BE232" s="294"/>
      <c r="BG232" s="369">
        <v>173</v>
      </c>
      <c r="BH232" s="385"/>
      <c r="BI232" s="384"/>
      <c r="BX232" s="294"/>
    </row>
    <row r="233" spans="2:76">
      <c r="B233" s="369">
        <v>174</v>
      </c>
      <c r="C233" s="385"/>
      <c r="D233" s="384"/>
      <c r="S233" s="294"/>
      <c r="U233" s="369">
        <v>174</v>
      </c>
      <c r="V233" s="385"/>
      <c r="W233" s="384"/>
      <c r="AL233" s="294"/>
      <c r="AN233" s="369">
        <v>174</v>
      </c>
      <c r="AO233" s="385"/>
      <c r="AP233" s="384"/>
      <c r="BE233" s="294"/>
      <c r="BG233" s="369">
        <v>174</v>
      </c>
      <c r="BH233" s="385"/>
      <c r="BI233" s="384"/>
      <c r="BX233" s="294"/>
    </row>
    <row r="234" spans="2:76">
      <c r="B234" s="369">
        <v>175</v>
      </c>
      <c r="C234" s="385"/>
      <c r="D234" s="384"/>
      <c r="S234" s="294"/>
      <c r="U234" s="369">
        <v>175</v>
      </c>
      <c r="V234" s="385"/>
      <c r="W234" s="384"/>
      <c r="AL234" s="294"/>
      <c r="AN234" s="369">
        <v>175</v>
      </c>
      <c r="AO234" s="385"/>
      <c r="AP234" s="384"/>
      <c r="BE234" s="294"/>
      <c r="BG234" s="369">
        <v>175</v>
      </c>
      <c r="BH234" s="385"/>
      <c r="BI234" s="384"/>
      <c r="BX234" s="294"/>
    </row>
    <row r="235" spans="2:76">
      <c r="B235" s="369">
        <v>176</v>
      </c>
      <c r="C235" s="385"/>
      <c r="D235" s="384"/>
      <c r="S235" s="294"/>
      <c r="U235" s="369">
        <v>176</v>
      </c>
      <c r="V235" s="385"/>
      <c r="W235" s="384"/>
      <c r="AL235" s="294"/>
      <c r="AN235" s="369">
        <v>176</v>
      </c>
      <c r="AO235" s="385"/>
      <c r="AP235" s="384"/>
      <c r="BE235" s="294"/>
      <c r="BG235" s="369">
        <v>176</v>
      </c>
      <c r="BH235" s="385"/>
      <c r="BI235" s="384"/>
      <c r="BX235" s="294"/>
    </row>
    <row r="236" spans="2:76">
      <c r="B236" s="369">
        <v>177</v>
      </c>
      <c r="C236" s="385"/>
      <c r="D236" s="384"/>
      <c r="S236" s="294"/>
      <c r="U236" s="369">
        <v>177</v>
      </c>
      <c r="V236" s="385"/>
      <c r="W236" s="384"/>
      <c r="AL236" s="294"/>
      <c r="AN236" s="369">
        <v>177</v>
      </c>
      <c r="AO236" s="385"/>
      <c r="AP236" s="384"/>
      <c r="BE236" s="294"/>
      <c r="BG236" s="369">
        <v>177</v>
      </c>
      <c r="BH236" s="385"/>
      <c r="BI236" s="384"/>
      <c r="BX236" s="294"/>
    </row>
    <row r="237" spans="2:76">
      <c r="B237" s="369">
        <v>178</v>
      </c>
      <c r="C237" s="385"/>
      <c r="D237" s="384"/>
      <c r="S237" s="294"/>
      <c r="U237" s="369">
        <v>178</v>
      </c>
      <c r="V237" s="385"/>
      <c r="W237" s="384"/>
      <c r="AL237" s="294"/>
      <c r="AN237" s="369">
        <v>178</v>
      </c>
      <c r="AO237" s="385"/>
      <c r="AP237" s="384"/>
      <c r="BE237" s="294"/>
      <c r="BG237" s="369">
        <v>178</v>
      </c>
      <c r="BH237" s="385"/>
      <c r="BI237" s="384"/>
      <c r="BX237" s="294"/>
    </row>
    <row r="238" spans="2:76">
      <c r="B238" s="369">
        <v>179</v>
      </c>
      <c r="C238" s="385"/>
      <c r="D238" s="384"/>
      <c r="S238" s="294"/>
      <c r="U238" s="369">
        <v>179</v>
      </c>
      <c r="V238" s="385"/>
      <c r="W238" s="384"/>
      <c r="AL238" s="294"/>
      <c r="AN238" s="369">
        <v>179</v>
      </c>
      <c r="AO238" s="385"/>
      <c r="AP238" s="384"/>
      <c r="BE238" s="294"/>
      <c r="BG238" s="369">
        <v>179</v>
      </c>
      <c r="BH238" s="385"/>
      <c r="BI238" s="384"/>
      <c r="BX238" s="294"/>
    </row>
    <row r="239" spans="2:76">
      <c r="B239" s="369">
        <v>180</v>
      </c>
      <c r="C239" s="385"/>
      <c r="D239" s="384"/>
      <c r="S239" s="294"/>
      <c r="U239" s="369">
        <v>180</v>
      </c>
      <c r="V239" s="385"/>
      <c r="W239" s="384"/>
      <c r="AL239" s="294"/>
      <c r="AN239" s="369">
        <v>180</v>
      </c>
      <c r="AO239" s="385"/>
      <c r="AP239" s="384"/>
      <c r="BE239" s="294"/>
      <c r="BG239" s="369">
        <v>180</v>
      </c>
      <c r="BH239" s="385"/>
      <c r="BI239" s="384"/>
      <c r="BX239" s="294"/>
    </row>
    <row r="240" spans="2:76">
      <c r="B240" s="369">
        <v>181</v>
      </c>
      <c r="C240" s="385"/>
      <c r="D240" s="384"/>
      <c r="S240" s="294"/>
      <c r="U240" s="369">
        <v>181</v>
      </c>
      <c r="V240" s="385"/>
      <c r="W240" s="384"/>
      <c r="AL240" s="294"/>
      <c r="AN240" s="369">
        <v>181</v>
      </c>
      <c r="AO240" s="385"/>
      <c r="AP240" s="384"/>
      <c r="BE240" s="294"/>
      <c r="BG240" s="369">
        <v>181</v>
      </c>
      <c r="BH240" s="385"/>
      <c r="BI240" s="384"/>
      <c r="BX240" s="294"/>
    </row>
    <row r="241" spans="2:76">
      <c r="B241" s="369">
        <v>182</v>
      </c>
      <c r="C241" s="385"/>
      <c r="D241" s="384"/>
      <c r="S241" s="294"/>
      <c r="U241" s="369">
        <v>182</v>
      </c>
      <c r="V241" s="385"/>
      <c r="W241" s="384"/>
      <c r="AL241" s="294"/>
      <c r="AN241" s="369">
        <v>182</v>
      </c>
      <c r="AO241" s="385"/>
      <c r="AP241" s="384"/>
      <c r="BE241" s="294"/>
      <c r="BG241" s="369">
        <v>182</v>
      </c>
      <c r="BH241" s="385"/>
      <c r="BI241" s="384"/>
      <c r="BX241" s="294"/>
    </row>
    <row r="242" spans="2:76">
      <c r="B242" s="369">
        <v>183</v>
      </c>
      <c r="C242" s="385"/>
      <c r="D242" s="384"/>
      <c r="S242" s="294"/>
      <c r="U242" s="369">
        <v>183</v>
      </c>
      <c r="V242" s="385"/>
      <c r="W242" s="384"/>
      <c r="AL242" s="294"/>
      <c r="AN242" s="369">
        <v>183</v>
      </c>
      <c r="AO242" s="385"/>
      <c r="AP242" s="384"/>
      <c r="BE242" s="294"/>
      <c r="BG242" s="369">
        <v>183</v>
      </c>
      <c r="BH242" s="385"/>
      <c r="BI242" s="384"/>
      <c r="BX242" s="294"/>
    </row>
    <row r="243" spans="2:76">
      <c r="B243" s="369">
        <v>184</v>
      </c>
      <c r="C243" s="385"/>
      <c r="D243" s="384"/>
      <c r="S243" s="294"/>
      <c r="U243" s="369">
        <v>184</v>
      </c>
      <c r="V243" s="385"/>
      <c r="W243" s="384"/>
      <c r="AL243" s="294"/>
      <c r="AN243" s="369">
        <v>184</v>
      </c>
      <c r="AO243" s="385"/>
      <c r="AP243" s="384"/>
      <c r="BE243" s="294"/>
      <c r="BG243" s="369">
        <v>184</v>
      </c>
      <c r="BH243" s="385"/>
      <c r="BI243" s="384"/>
      <c r="BX243" s="294"/>
    </row>
    <row r="244" spans="2:76">
      <c r="B244" s="369">
        <v>185</v>
      </c>
      <c r="C244" s="385"/>
      <c r="D244" s="384"/>
      <c r="S244" s="294"/>
      <c r="U244" s="369">
        <v>185</v>
      </c>
      <c r="V244" s="385"/>
      <c r="W244" s="384"/>
      <c r="AL244" s="294"/>
      <c r="AN244" s="369">
        <v>185</v>
      </c>
      <c r="AO244" s="385"/>
      <c r="AP244" s="384"/>
      <c r="BE244" s="294"/>
      <c r="BG244" s="369">
        <v>185</v>
      </c>
      <c r="BH244" s="385"/>
      <c r="BI244" s="384"/>
      <c r="BX244" s="294"/>
    </row>
    <row r="245" spans="2:76">
      <c r="B245" s="369">
        <v>186</v>
      </c>
      <c r="C245" s="385"/>
      <c r="D245" s="384"/>
      <c r="S245" s="294"/>
      <c r="U245" s="369">
        <v>186</v>
      </c>
      <c r="V245" s="385"/>
      <c r="W245" s="384"/>
      <c r="AL245" s="294"/>
      <c r="AN245" s="369">
        <v>186</v>
      </c>
      <c r="AO245" s="385"/>
      <c r="AP245" s="384"/>
      <c r="BE245" s="294"/>
      <c r="BG245" s="369">
        <v>186</v>
      </c>
      <c r="BH245" s="385"/>
      <c r="BI245" s="384"/>
      <c r="BX245" s="294"/>
    </row>
    <row r="246" spans="2:76">
      <c r="B246" s="369">
        <v>187</v>
      </c>
      <c r="C246" s="385"/>
      <c r="D246" s="384"/>
      <c r="S246" s="294"/>
      <c r="U246" s="369">
        <v>187</v>
      </c>
      <c r="V246" s="385"/>
      <c r="W246" s="384"/>
      <c r="AL246" s="294"/>
      <c r="AN246" s="369">
        <v>187</v>
      </c>
      <c r="AO246" s="385"/>
      <c r="AP246" s="384"/>
      <c r="BE246" s="294"/>
      <c r="BG246" s="369">
        <v>187</v>
      </c>
      <c r="BH246" s="385"/>
      <c r="BI246" s="384"/>
      <c r="BX246" s="294"/>
    </row>
    <row r="247" spans="2:76">
      <c r="B247" s="369">
        <v>188</v>
      </c>
      <c r="C247" s="385"/>
      <c r="D247" s="384"/>
      <c r="S247" s="294"/>
      <c r="U247" s="369">
        <v>188</v>
      </c>
      <c r="V247" s="385"/>
      <c r="W247" s="384"/>
      <c r="AL247" s="294"/>
      <c r="AN247" s="369">
        <v>188</v>
      </c>
      <c r="AO247" s="385"/>
      <c r="AP247" s="384"/>
      <c r="BE247" s="294"/>
      <c r="BG247" s="369">
        <v>188</v>
      </c>
      <c r="BH247" s="385"/>
      <c r="BI247" s="384"/>
      <c r="BX247" s="294"/>
    </row>
    <row r="248" spans="2:76">
      <c r="B248" s="369">
        <v>189</v>
      </c>
      <c r="C248" s="385"/>
      <c r="D248" s="384"/>
      <c r="S248" s="294"/>
      <c r="U248" s="369">
        <v>189</v>
      </c>
      <c r="V248" s="385"/>
      <c r="W248" s="384"/>
      <c r="AL248" s="294"/>
      <c r="AN248" s="369">
        <v>189</v>
      </c>
      <c r="AO248" s="385"/>
      <c r="AP248" s="384"/>
      <c r="BE248" s="294"/>
      <c r="BG248" s="369">
        <v>189</v>
      </c>
      <c r="BH248" s="385"/>
      <c r="BI248" s="384"/>
      <c r="BX248" s="294"/>
    </row>
    <row r="249" spans="2:76">
      <c r="B249" s="369">
        <v>190</v>
      </c>
      <c r="C249" s="385"/>
      <c r="D249" s="384"/>
      <c r="S249" s="294"/>
      <c r="U249" s="369">
        <v>190</v>
      </c>
      <c r="V249" s="385"/>
      <c r="W249" s="384"/>
      <c r="AL249" s="294"/>
      <c r="AN249" s="369">
        <v>190</v>
      </c>
      <c r="AO249" s="385"/>
      <c r="AP249" s="384"/>
      <c r="BE249" s="294"/>
      <c r="BG249" s="369">
        <v>190</v>
      </c>
      <c r="BH249" s="385"/>
      <c r="BI249" s="384"/>
      <c r="BX249" s="294"/>
    </row>
    <row r="250" spans="2:76">
      <c r="B250" s="369">
        <v>191</v>
      </c>
      <c r="C250" s="385"/>
      <c r="D250" s="384"/>
      <c r="S250" s="294"/>
      <c r="U250" s="369">
        <v>191</v>
      </c>
      <c r="V250" s="385"/>
      <c r="W250" s="384"/>
      <c r="AL250" s="294"/>
      <c r="AN250" s="369">
        <v>191</v>
      </c>
      <c r="AO250" s="385"/>
      <c r="AP250" s="384"/>
      <c r="BE250" s="294"/>
      <c r="BG250" s="369">
        <v>191</v>
      </c>
      <c r="BH250" s="385"/>
      <c r="BI250" s="384"/>
      <c r="BX250" s="294"/>
    </row>
    <row r="251" spans="2:76">
      <c r="B251" s="369">
        <v>192</v>
      </c>
      <c r="C251" s="385"/>
      <c r="D251" s="384"/>
      <c r="S251" s="294"/>
      <c r="U251" s="369">
        <v>192</v>
      </c>
      <c r="V251" s="385"/>
      <c r="W251" s="384"/>
      <c r="AL251" s="294"/>
      <c r="AN251" s="369">
        <v>192</v>
      </c>
      <c r="AO251" s="385"/>
      <c r="AP251" s="384"/>
      <c r="BE251" s="294"/>
      <c r="BG251" s="369">
        <v>192</v>
      </c>
      <c r="BH251" s="385"/>
      <c r="BI251" s="384"/>
      <c r="BX251" s="294"/>
    </row>
    <row r="252" spans="2:76">
      <c r="B252" s="369">
        <v>193</v>
      </c>
      <c r="C252" s="385"/>
      <c r="D252" s="384"/>
      <c r="S252" s="294"/>
      <c r="U252" s="369">
        <v>193</v>
      </c>
      <c r="V252" s="385"/>
      <c r="W252" s="384"/>
      <c r="AL252" s="294"/>
      <c r="AN252" s="369">
        <v>193</v>
      </c>
      <c r="AO252" s="385"/>
      <c r="AP252" s="384"/>
      <c r="BE252" s="294"/>
      <c r="BG252" s="369">
        <v>193</v>
      </c>
      <c r="BH252" s="385"/>
      <c r="BI252" s="384"/>
      <c r="BX252" s="294"/>
    </row>
    <row r="253" spans="2:76">
      <c r="B253" s="369">
        <v>194</v>
      </c>
      <c r="C253" s="385"/>
      <c r="D253" s="384"/>
      <c r="S253" s="294"/>
      <c r="U253" s="369">
        <v>194</v>
      </c>
      <c r="V253" s="385"/>
      <c r="W253" s="384"/>
      <c r="AL253" s="294"/>
      <c r="AN253" s="369">
        <v>194</v>
      </c>
      <c r="AO253" s="385"/>
      <c r="AP253" s="384"/>
      <c r="BE253" s="294"/>
      <c r="BG253" s="369">
        <v>194</v>
      </c>
      <c r="BH253" s="385"/>
      <c r="BI253" s="384"/>
      <c r="BX253" s="294"/>
    </row>
    <row r="254" spans="2:76">
      <c r="B254" s="369">
        <v>195</v>
      </c>
      <c r="C254" s="385"/>
      <c r="D254" s="384"/>
      <c r="S254" s="294"/>
      <c r="U254" s="369">
        <v>195</v>
      </c>
      <c r="V254" s="385"/>
      <c r="W254" s="384"/>
      <c r="AL254" s="294"/>
      <c r="AN254" s="369">
        <v>195</v>
      </c>
      <c r="AO254" s="385"/>
      <c r="AP254" s="384"/>
      <c r="BE254" s="294"/>
      <c r="BG254" s="369">
        <v>195</v>
      </c>
      <c r="BH254" s="385"/>
      <c r="BI254" s="384"/>
      <c r="BX254" s="294"/>
    </row>
    <row r="255" spans="2:76">
      <c r="B255" s="369">
        <v>196</v>
      </c>
      <c r="C255" s="385"/>
      <c r="D255" s="384"/>
      <c r="S255" s="294"/>
      <c r="U255" s="369">
        <v>196</v>
      </c>
      <c r="V255" s="385"/>
      <c r="W255" s="384"/>
      <c r="AL255" s="294"/>
      <c r="AN255" s="369">
        <v>196</v>
      </c>
      <c r="AO255" s="385"/>
      <c r="AP255" s="384"/>
      <c r="BE255" s="294"/>
      <c r="BG255" s="369">
        <v>196</v>
      </c>
      <c r="BH255" s="385"/>
      <c r="BI255" s="384"/>
      <c r="BX255" s="294"/>
    </row>
    <row r="256" spans="2:76">
      <c r="B256" s="369">
        <v>197</v>
      </c>
      <c r="C256" s="385"/>
      <c r="D256" s="384"/>
      <c r="S256" s="294"/>
      <c r="U256" s="369">
        <v>197</v>
      </c>
      <c r="V256" s="385"/>
      <c r="W256" s="384"/>
      <c r="AL256" s="294"/>
      <c r="AN256" s="369">
        <v>197</v>
      </c>
      <c r="AO256" s="385"/>
      <c r="AP256" s="384"/>
      <c r="BE256" s="294"/>
      <c r="BG256" s="369">
        <v>197</v>
      </c>
      <c r="BH256" s="385"/>
      <c r="BI256" s="384"/>
      <c r="BX256" s="294"/>
    </row>
    <row r="257" spans="2:76">
      <c r="B257" s="369">
        <v>198</v>
      </c>
      <c r="C257" s="385"/>
      <c r="D257" s="384"/>
      <c r="S257" s="294"/>
      <c r="U257" s="369">
        <v>198</v>
      </c>
      <c r="V257" s="385"/>
      <c r="W257" s="384"/>
      <c r="AL257" s="294"/>
      <c r="AN257" s="369">
        <v>198</v>
      </c>
      <c r="AO257" s="385"/>
      <c r="AP257" s="384"/>
      <c r="BE257" s="294"/>
      <c r="BG257" s="369">
        <v>198</v>
      </c>
      <c r="BH257" s="385"/>
      <c r="BI257" s="384"/>
      <c r="BX257" s="294"/>
    </row>
    <row r="258" spans="2:76">
      <c r="B258" s="369">
        <v>199</v>
      </c>
      <c r="C258" s="385"/>
      <c r="D258" s="384"/>
      <c r="S258" s="294"/>
      <c r="U258" s="369">
        <v>199</v>
      </c>
      <c r="V258" s="385"/>
      <c r="W258" s="384"/>
      <c r="AL258" s="294"/>
      <c r="AN258" s="369">
        <v>199</v>
      </c>
      <c r="AO258" s="385"/>
      <c r="AP258" s="384"/>
      <c r="BE258" s="294"/>
      <c r="BG258" s="369">
        <v>199</v>
      </c>
      <c r="BH258" s="385"/>
      <c r="BI258" s="384"/>
      <c r="BX258" s="294"/>
    </row>
    <row r="259" spans="2:76">
      <c r="B259" s="369">
        <v>200</v>
      </c>
      <c r="C259" s="385"/>
      <c r="D259" s="384"/>
      <c r="S259" s="294"/>
      <c r="U259" s="369">
        <v>200</v>
      </c>
      <c r="V259" s="385"/>
      <c r="W259" s="384"/>
      <c r="AL259" s="294"/>
      <c r="AN259" s="369">
        <v>200</v>
      </c>
      <c r="AO259" s="385"/>
      <c r="AP259" s="384"/>
      <c r="BE259" s="294"/>
      <c r="BG259" s="369">
        <v>200</v>
      </c>
      <c r="BH259" s="385"/>
      <c r="BI259" s="384"/>
      <c r="BX259" s="294"/>
    </row>
    <row r="260" spans="2:76">
      <c r="B260" s="369">
        <v>201</v>
      </c>
      <c r="C260" s="385"/>
      <c r="D260" s="384"/>
      <c r="S260" s="294"/>
      <c r="U260" s="369">
        <v>201</v>
      </c>
      <c r="V260" s="385"/>
      <c r="W260" s="384"/>
      <c r="AL260" s="294"/>
      <c r="AN260" s="369">
        <v>201</v>
      </c>
      <c r="AO260" s="385"/>
      <c r="AP260" s="384"/>
      <c r="BE260" s="294"/>
      <c r="BG260" s="369">
        <v>201</v>
      </c>
      <c r="BH260" s="385"/>
      <c r="BI260" s="384"/>
      <c r="BX260" s="294"/>
    </row>
    <row r="261" spans="2:76">
      <c r="B261" s="369">
        <v>202</v>
      </c>
      <c r="C261" s="385"/>
      <c r="D261" s="384"/>
      <c r="S261" s="294"/>
      <c r="U261" s="369">
        <v>202</v>
      </c>
      <c r="V261" s="385"/>
      <c r="W261" s="384"/>
      <c r="AL261" s="294"/>
      <c r="AN261" s="369">
        <v>202</v>
      </c>
      <c r="AO261" s="385"/>
      <c r="AP261" s="384"/>
      <c r="BE261" s="294"/>
      <c r="BG261" s="369">
        <v>202</v>
      </c>
      <c r="BH261" s="385"/>
      <c r="BI261" s="384"/>
      <c r="BX261" s="294"/>
    </row>
    <row r="262" spans="2:76">
      <c r="B262" s="369">
        <v>203</v>
      </c>
      <c r="C262" s="385"/>
      <c r="D262" s="384"/>
      <c r="S262" s="294"/>
      <c r="U262" s="369">
        <v>203</v>
      </c>
      <c r="V262" s="385"/>
      <c r="W262" s="384"/>
      <c r="AL262" s="294"/>
      <c r="AN262" s="369">
        <v>203</v>
      </c>
      <c r="AO262" s="385"/>
      <c r="AP262" s="384"/>
      <c r="BE262" s="294"/>
      <c r="BG262" s="369">
        <v>203</v>
      </c>
      <c r="BH262" s="385"/>
      <c r="BI262" s="384"/>
      <c r="BX262" s="294"/>
    </row>
    <row r="263" spans="2:76">
      <c r="B263" s="369">
        <v>204</v>
      </c>
      <c r="C263" s="385"/>
      <c r="D263" s="384"/>
      <c r="S263" s="294"/>
      <c r="U263" s="369">
        <v>204</v>
      </c>
      <c r="V263" s="385"/>
      <c r="W263" s="384"/>
      <c r="AL263" s="294"/>
      <c r="AN263" s="369">
        <v>204</v>
      </c>
      <c r="AO263" s="385"/>
      <c r="AP263" s="384"/>
      <c r="BE263" s="294"/>
      <c r="BG263" s="369">
        <v>204</v>
      </c>
      <c r="BH263" s="385"/>
      <c r="BI263" s="384"/>
      <c r="BX263" s="294"/>
    </row>
    <row r="264" spans="2:76">
      <c r="B264" s="369">
        <v>205</v>
      </c>
      <c r="C264" s="385"/>
      <c r="D264" s="384"/>
      <c r="S264" s="294"/>
      <c r="U264" s="369">
        <v>205</v>
      </c>
      <c r="V264" s="385"/>
      <c r="W264" s="384"/>
      <c r="AL264" s="294"/>
      <c r="AN264" s="369">
        <v>205</v>
      </c>
      <c r="AO264" s="385"/>
      <c r="AP264" s="384"/>
      <c r="BE264" s="294"/>
      <c r="BG264" s="369">
        <v>205</v>
      </c>
      <c r="BH264" s="385"/>
      <c r="BI264" s="384"/>
      <c r="BX264" s="294"/>
    </row>
    <row r="265" spans="2:76">
      <c r="B265" s="369">
        <v>206</v>
      </c>
      <c r="C265" s="385"/>
      <c r="D265" s="384"/>
      <c r="S265" s="294"/>
      <c r="U265" s="369">
        <v>206</v>
      </c>
      <c r="V265" s="385"/>
      <c r="W265" s="384"/>
      <c r="AL265" s="294"/>
      <c r="AN265" s="369">
        <v>206</v>
      </c>
      <c r="AO265" s="385"/>
      <c r="AP265" s="384"/>
      <c r="BE265" s="294"/>
      <c r="BG265" s="369">
        <v>206</v>
      </c>
      <c r="BH265" s="385"/>
      <c r="BI265" s="384"/>
      <c r="BX265" s="294"/>
    </row>
    <row r="266" spans="2:76">
      <c r="B266" s="369">
        <v>207</v>
      </c>
      <c r="C266" s="385"/>
      <c r="D266" s="384"/>
      <c r="S266" s="294"/>
      <c r="U266" s="369">
        <v>207</v>
      </c>
      <c r="V266" s="385"/>
      <c r="W266" s="384"/>
      <c r="AL266" s="294"/>
      <c r="AN266" s="369">
        <v>207</v>
      </c>
      <c r="AO266" s="385"/>
      <c r="AP266" s="384"/>
      <c r="BE266" s="294"/>
      <c r="BG266" s="369">
        <v>207</v>
      </c>
      <c r="BH266" s="385"/>
      <c r="BI266" s="384"/>
      <c r="BX266" s="294"/>
    </row>
    <row r="267" spans="2:76">
      <c r="B267" s="369">
        <v>208</v>
      </c>
      <c r="C267" s="385"/>
      <c r="D267" s="384"/>
      <c r="S267" s="294"/>
      <c r="U267" s="369">
        <v>208</v>
      </c>
      <c r="V267" s="385"/>
      <c r="W267" s="384"/>
      <c r="AL267" s="294"/>
      <c r="AN267" s="369">
        <v>208</v>
      </c>
      <c r="AO267" s="385"/>
      <c r="AP267" s="384"/>
      <c r="BE267" s="294"/>
      <c r="BG267" s="369">
        <v>208</v>
      </c>
      <c r="BH267" s="385"/>
      <c r="BI267" s="384"/>
      <c r="BX267" s="294"/>
    </row>
    <row r="268" spans="2:76">
      <c r="B268" s="369">
        <v>209</v>
      </c>
      <c r="C268" s="385"/>
      <c r="D268" s="384"/>
      <c r="S268" s="294"/>
      <c r="U268" s="369">
        <v>209</v>
      </c>
      <c r="V268" s="385"/>
      <c r="W268" s="384"/>
      <c r="AL268" s="294"/>
      <c r="AN268" s="369">
        <v>209</v>
      </c>
      <c r="AO268" s="385"/>
      <c r="AP268" s="384"/>
      <c r="BE268" s="294"/>
      <c r="BG268" s="369">
        <v>209</v>
      </c>
      <c r="BH268" s="385"/>
      <c r="BI268" s="384"/>
      <c r="BX268" s="294"/>
    </row>
    <row r="269" spans="2:76">
      <c r="B269" s="369">
        <v>210</v>
      </c>
      <c r="C269" s="385"/>
      <c r="D269" s="384"/>
      <c r="S269" s="294"/>
      <c r="U269" s="369">
        <v>210</v>
      </c>
      <c r="V269" s="385"/>
      <c r="W269" s="384"/>
      <c r="AL269" s="294"/>
      <c r="AN269" s="369">
        <v>210</v>
      </c>
      <c r="AO269" s="385"/>
      <c r="AP269" s="384"/>
      <c r="BE269" s="294"/>
      <c r="BG269" s="369">
        <v>210</v>
      </c>
      <c r="BH269" s="385"/>
      <c r="BI269" s="384"/>
      <c r="BX269" s="294"/>
    </row>
    <row r="270" spans="2:76">
      <c r="B270" s="369">
        <v>211</v>
      </c>
      <c r="C270" s="385"/>
      <c r="D270" s="384"/>
      <c r="S270" s="294"/>
      <c r="U270" s="369">
        <v>211</v>
      </c>
      <c r="V270" s="385"/>
      <c r="W270" s="384"/>
      <c r="AL270" s="294"/>
      <c r="AN270" s="369">
        <v>211</v>
      </c>
      <c r="AO270" s="385"/>
      <c r="AP270" s="384"/>
      <c r="BE270" s="294"/>
      <c r="BG270" s="369">
        <v>211</v>
      </c>
      <c r="BH270" s="385"/>
      <c r="BI270" s="384"/>
      <c r="BX270" s="294"/>
    </row>
    <row r="271" spans="2:76">
      <c r="B271" s="369">
        <v>212</v>
      </c>
      <c r="C271" s="385"/>
      <c r="D271" s="384"/>
      <c r="S271" s="294"/>
      <c r="U271" s="369">
        <v>212</v>
      </c>
      <c r="V271" s="385"/>
      <c r="W271" s="384"/>
      <c r="AL271" s="294"/>
      <c r="AN271" s="369">
        <v>212</v>
      </c>
      <c r="AO271" s="385"/>
      <c r="AP271" s="384"/>
      <c r="BE271" s="294"/>
      <c r="BG271" s="369">
        <v>212</v>
      </c>
      <c r="BH271" s="385"/>
      <c r="BI271" s="384"/>
      <c r="BX271" s="294"/>
    </row>
    <row r="272" spans="2:76">
      <c r="B272" s="369">
        <v>213</v>
      </c>
      <c r="C272" s="385"/>
      <c r="D272" s="384"/>
      <c r="S272" s="294"/>
      <c r="U272" s="369">
        <v>213</v>
      </c>
      <c r="V272" s="385"/>
      <c r="W272" s="384"/>
      <c r="AL272" s="294"/>
      <c r="AN272" s="369">
        <v>213</v>
      </c>
      <c r="AO272" s="385"/>
      <c r="AP272" s="384"/>
      <c r="BE272" s="294"/>
      <c r="BG272" s="369">
        <v>213</v>
      </c>
      <c r="BH272" s="385"/>
      <c r="BI272" s="384"/>
      <c r="BX272" s="294"/>
    </row>
    <row r="273" spans="2:76">
      <c r="B273" s="369">
        <v>214</v>
      </c>
      <c r="C273" s="385"/>
      <c r="D273" s="384"/>
      <c r="S273" s="294"/>
      <c r="U273" s="369">
        <v>214</v>
      </c>
      <c r="V273" s="385"/>
      <c r="W273" s="384"/>
      <c r="AL273" s="294"/>
      <c r="AN273" s="369">
        <v>214</v>
      </c>
      <c r="AO273" s="385"/>
      <c r="AP273" s="384"/>
      <c r="BE273" s="294"/>
      <c r="BG273" s="369">
        <v>214</v>
      </c>
      <c r="BH273" s="385"/>
      <c r="BI273" s="384"/>
      <c r="BX273" s="294"/>
    </row>
    <row r="274" spans="2:76">
      <c r="B274" s="369">
        <v>215</v>
      </c>
      <c r="C274" s="385"/>
      <c r="D274" s="384"/>
      <c r="S274" s="294"/>
      <c r="U274" s="369">
        <v>215</v>
      </c>
      <c r="V274" s="385"/>
      <c r="W274" s="384"/>
      <c r="AL274" s="294"/>
      <c r="AN274" s="369">
        <v>215</v>
      </c>
      <c r="AO274" s="385"/>
      <c r="AP274" s="384"/>
      <c r="BE274" s="294"/>
      <c r="BG274" s="369">
        <v>215</v>
      </c>
      <c r="BH274" s="385"/>
      <c r="BI274" s="384"/>
      <c r="BX274" s="294"/>
    </row>
    <row r="275" spans="2:76">
      <c r="B275" s="369">
        <v>216</v>
      </c>
      <c r="C275" s="385"/>
      <c r="D275" s="384"/>
      <c r="S275" s="294"/>
      <c r="U275" s="369">
        <v>216</v>
      </c>
      <c r="V275" s="385"/>
      <c r="W275" s="384"/>
      <c r="AL275" s="294"/>
      <c r="AN275" s="369">
        <v>216</v>
      </c>
      <c r="AO275" s="385"/>
      <c r="AP275" s="384"/>
      <c r="BE275" s="294"/>
      <c r="BG275" s="369">
        <v>216</v>
      </c>
      <c r="BH275" s="385"/>
      <c r="BI275" s="384"/>
      <c r="BX275" s="294"/>
    </row>
    <row r="276" spans="2:76">
      <c r="B276" s="369">
        <v>217</v>
      </c>
      <c r="C276" s="385"/>
      <c r="D276" s="384"/>
      <c r="S276" s="294"/>
      <c r="U276" s="369">
        <v>217</v>
      </c>
      <c r="V276" s="385"/>
      <c r="W276" s="384"/>
      <c r="AL276" s="294"/>
      <c r="AN276" s="369">
        <v>217</v>
      </c>
      <c r="AO276" s="385"/>
      <c r="AP276" s="384"/>
      <c r="BE276" s="294"/>
      <c r="BG276" s="369">
        <v>217</v>
      </c>
      <c r="BH276" s="385"/>
      <c r="BI276" s="384"/>
      <c r="BX276" s="294"/>
    </row>
    <row r="277" spans="2:76">
      <c r="B277" s="369">
        <v>218</v>
      </c>
      <c r="C277" s="385"/>
      <c r="D277" s="384"/>
      <c r="S277" s="294"/>
      <c r="U277" s="369">
        <v>218</v>
      </c>
      <c r="V277" s="385"/>
      <c r="W277" s="384"/>
      <c r="AL277" s="294"/>
      <c r="AN277" s="369">
        <v>218</v>
      </c>
      <c r="AO277" s="385"/>
      <c r="AP277" s="384"/>
      <c r="BE277" s="294"/>
      <c r="BG277" s="369">
        <v>218</v>
      </c>
      <c r="BH277" s="385"/>
      <c r="BI277" s="384"/>
      <c r="BX277" s="294"/>
    </row>
    <row r="278" spans="2:76">
      <c r="B278" s="369">
        <v>219</v>
      </c>
      <c r="C278" s="385"/>
      <c r="D278" s="384"/>
      <c r="S278" s="294"/>
      <c r="U278" s="369">
        <v>219</v>
      </c>
      <c r="V278" s="385"/>
      <c r="W278" s="384"/>
      <c r="AL278" s="294"/>
      <c r="AN278" s="369">
        <v>219</v>
      </c>
      <c r="AO278" s="385"/>
      <c r="AP278" s="384"/>
      <c r="BE278" s="294"/>
      <c r="BG278" s="369">
        <v>219</v>
      </c>
      <c r="BH278" s="385"/>
      <c r="BI278" s="384"/>
      <c r="BX278" s="294"/>
    </row>
    <row r="279" spans="2:76">
      <c r="B279" s="369">
        <v>220</v>
      </c>
      <c r="C279" s="385"/>
      <c r="D279" s="384"/>
      <c r="S279" s="294"/>
      <c r="U279" s="369">
        <v>220</v>
      </c>
      <c r="V279" s="385"/>
      <c r="W279" s="384"/>
      <c r="AL279" s="294"/>
      <c r="AN279" s="369">
        <v>220</v>
      </c>
      <c r="AO279" s="385"/>
      <c r="AP279" s="384"/>
      <c r="BE279" s="294"/>
      <c r="BG279" s="369">
        <v>220</v>
      </c>
      <c r="BH279" s="385"/>
      <c r="BI279" s="384"/>
      <c r="BX279" s="294"/>
    </row>
    <row r="280" spans="2:76">
      <c r="B280" s="369">
        <v>221</v>
      </c>
      <c r="C280" s="385"/>
      <c r="D280" s="384"/>
      <c r="S280" s="294"/>
      <c r="U280" s="369">
        <v>221</v>
      </c>
      <c r="V280" s="385"/>
      <c r="W280" s="384"/>
      <c r="AL280" s="294"/>
      <c r="AN280" s="369">
        <v>221</v>
      </c>
      <c r="AO280" s="385"/>
      <c r="AP280" s="384"/>
      <c r="BE280" s="294"/>
      <c r="BG280" s="369">
        <v>221</v>
      </c>
      <c r="BH280" s="385"/>
      <c r="BI280" s="384"/>
      <c r="BX280" s="294"/>
    </row>
    <row r="281" spans="2:76">
      <c r="B281" s="369">
        <v>222</v>
      </c>
      <c r="C281" s="385"/>
      <c r="D281" s="384"/>
      <c r="S281" s="294"/>
      <c r="U281" s="369">
        <v>222</v>
      </c>
      <c r="V281" s="385"/>
      <c r="W281" s="384"/>
      <c r="AL281" s="294"/>
      <c r="AN281" s="369">
        <v>222</v>
      </c>
      <c r="AO281" s="385"/>
      <c r="AP281" s="384"/>
      <c r="BE281" s="294"/>
      <c r="BG281" s="369">
        <v>222</v>
      </c>
      <c r="BH281" s="385"/>
      <c r="BI281" s="384"/>
      <c r="BX281" s="294"/>
    </row>
    <row r="282" spans="2:76">
      <c r="B282" s="369">
        <v>223</v>
      </c>
      <c r="C282" s="385"/>
      <c r="D282" s="384"/>
      <c r="S282" s="294"/>
      <c r="U282" s="369">
        <v>223</v>
      </c>
      <c r="V282" s="385"/>
      <c r="W282" s="384"/>
      <c r="AL282" s="294"/>
      <c r="AN282" s="369">
        <v>223</v>
      </c>
      <c r="AO282" s="385"/>
      <c r="AP282" s="384"/>
      <c r="BE282" s="294"/>
      <c r="BG282" s="369">
        <v>223</v>
      </c>
      <c r="BH282" s="385"/>
      <c r="BI282" s="384"/>
      <c r="BX282" s="294"/>
    </row>
    <row r="283" spans="2:76">
      <c r="B283" s="369">
        <v>224</v>
      </c>
      <c r="C283" s="385"/>
      <c r="D283" s="384"/>
      <c r="S283" s="294"/>
      <c r="U283" s="369">
        <v>224</v>
      </c>
      <c r="V283" s="385"/>
      <c r="W283" s="384"/>
      <c r="AL283" s="294"/>
      <c r="AN283" s="369">
        <v>224</v>
      </c>
      <c r="AO283" s="385"/>
      <c r="AP283" s="384"/>
      <c r="BE283" s="294"/>
      <c r="BG283" s="369">
        <v>224</v>
      </c>
      <c r="BH283" s="385"/>
      <c r="BI283" s="384"/>
      <c r="BX283" s="294"/>
    </row>
    <row r="284" spans="2:76">
      <c r="B284" s="369">
        <v>225</v>
      </c>
      <c r="C284" s="385"/>
      <c r="D284" s="384"/>
      <c r="S284" s="294"/>
      <c r="U284" s="369">
        <v>225</v>
      </c>
      <c r="V284" s="385"/>
      <c r="W284" s="384"/>
      <c r="AL284" s="294"/>
      <c r="AN284" s="369">
        <v>225</v>
      </c>
      <c r="AO284" s="385"/>
      <c r="AP284" s="384"/>
      <c r="BE284" s="294"/>
      <c r="BG284" s="369">
        <v>225</v>
      </c>
      <c r="BH284" s="385"/>
      <c r="BI284" s="384"/>
      <c r="BX284" s="294"/>
    </row>
    <row r="285" spans="2:76">
      <c r="B285" s="369">
        <v>226</v>
      </c>
      <c r="C285" s="385"/>
      <c r="D285" s="384"/>
      <c r="S285" s="294"/>
      <c r="U285" s="369">
        <v>226</v>
      </c>
      <c r="V285" s="385"/>
      <c r="W285" s="384"/>
      <c r="AL285" s="294"/>
      <c r="AN285" s="369">
        <v>226</v>
      </c>
      <c r="AO285" s="385"/>
      <c r="AP285" s="384"/>
      <c r="BE285" s="294"/>
      <c r="BG285" s="369">
        <v>226</v>
      </c>
      <c r="BH285" s="385"/>
      <c r="BI285" s="384"/>
      <c r="BX285" s="294"/>
    </row>
    <row r="286" spans="2:76">
      <c r="B286" s="369">
        <v>227</v>
      </c>
      <c r="C286" s="385"/>
      <c r="D286" s="384"/>
      <c r="S286" s="294"/>
      <c r="U286" s="369">
        <v>227</v>
      </c>
      <c r="V286" s="385"/>
      <c r="W286" s="384"/>
      <c r="AL286" s="294"/>
      <c r="AN286" s="369">
        <v>227</v>
      </c>
      <c r="AO286" s="385"/>
      <c r="AP286" s="384"/>
      <c r="BE286" s="294"/>
      <c r="BG286" s="369">
        <v>227</v>
      </c>
      <c r="BH286" s="385"/>
      <c r="BI286" s="384"/>
      <c r="BX286" s="294"/>
    </row>
    <row r="287" spans="2:76">
      <c r="B287" s="369">
        <v>228</v>
      </c>
      <c r="C287" s="385"/>
      <c r="D287" s="384"/>
      <c r="S287" s="294"/>
      <c r="U287" s="369">
        <v>228</v>
      </c>
      <c r="V287" s="385"/>
      <c r="W287" s="384"/>
      <c r="AL287" s="294"/>
      <c r="AN287" s="369">
        <v>228</v>
      </c>
      <c r="AO287" s="385"/>
      <c r="AP287" s="384"/>
      <c r="BE287" s="294"/>
      <c r="BG287" s="369">
        <v>228</v>
      </c>
      <c r="BH287" s="385"/>
      <c r="BI287" s="384"/>
      <c r="BX287" s="294"/>
    </row>
    <row r="288" spans="2:76">
      <c r="B288" s="369">
        <v>229</v>
      </c>
      <c r="C288" s="385"/>
      <c r="D288" s="384"/>
      <c r="S288" s="294"/>
      <c r="U288" s="369">
        <v>229</v>
      </c>
      <c r="V288" s="385"/>
      <c r="W288" s="384"/>
      <c r="AL288" s="294"/>
      <c r="AN288" s="369">
        <v>229</v>
      </c>
      <c r="AO288" s="385"/>
      <c r="AP288" s="384"/>
      <c r="BE288" s="294"/>
      <c r="BG288" s="369">
        <v>229</v>
      </c>
      <c r="BH288" s="385"/>
      <c r="BI288" s="384"/>
      <c r="BX288" s="294"/>
    </row>
    <row r="289" spans="2:76">
      <c r="B289" s="369">
        <v>230</v>
      </c>
      <c r="C289" s="385"/>
      <c r="D289" s="384"/>
      <c r="S289" s="294"/>
      <c r="U289" s="369">
        <v>230</v>
      </c>
      <c r="V289" s="385"/>
      <c r="W289" s="384"/>
      <c r="AL289" s="294"/>
      <c r="AN289" s="369">
        <v>230</v>
      </c>
      <c r="AO289" s="385"/>
      <c r="AP289" s="384"/>
      <c r="BE289" s="294"/>
      <c r="BG289" s="369">
        <v>230</v>
      </c>
      <c r="BH289" s="385"/>
      <c r="BI289" s="384"/>
      <c r="BX289" s="294"/>
    </row>
    <row r="290" spans="2:76">
      <c r="B290" s="369">
        <v>231</v>
      </c>
      <c r="C290" s="385"/>
      <c r="D290" s="384"/>
      <c r="S290" s="294"/>
      <c r="U290" s="369">
        <v>231</v>
      </c>
      <c r="V290" s="385"/>
      <c r="W290" s="384"/>
      <c r="AL290" s="294"/>
      <c r="AN290" s="369">
        <v>231</v>
      </c>
      <c r="AO290" s="385"/>
      <c r="AP290" s="384"/>
      <c r="BE290" s="294"/>
      <c r="BG290" s="369">
        <v>231</v>
      </c>
      <c r="BH290" s="385"/>
      <c r="BI290" s="384"/>
      <c r="BX290" s="294"/>
    </row>
    <row r="291" spans="2:76">
      <c r="B291" s="369">
        <v>232</v>
      </c>
      <c r="C291" s="385"/>
      <c r="D291" s="384"/>
      <c r="S291" s="294"/>
      <c r="U291" s="369">
        <v>232</v>
      </c>
      <c r="V291" s="385"/>
      <c r="W291" s="384"/>
      <c r="AL291" s="294"/>
      <c r="AN291" s="369">
        <v>232</v>
      </c>
      <c r="AO291" s="385"/>
      <c r="AP291" s="384"/>
      <c r="BE291" s="294"/>
      <c r="BG291" s="369">
        <v>232</v>
      </c>
      <c r="BH291" s="385"/>
      <c r="BI291" s="384"/>
      <c r="BX291" s="294"/>
    </row>
    <row r="292" spans="2:76">
      <c r="B292" s="369">
        <v>233</v>
      </c>
      <c r="C292" s="385"/>
      <c r="D292" s="384"/>
      <c r="S292" s="294"/>
      <c r="U292" s="369">
        <v>233</v>
      </c>
      <c r="V292" s="385"/>
      <c r="W292" s="384"/>
      <c r="AL292" s="294"/>
      <c r="AN292" s="369">
        <v>233</v>
      </c>
      <c r="AO292" s="385"/>
      <c r="AP292" s="384"/>
      <c r="BE292" s="294"/>
      <c r="BG292" s="369">
        <v>233</v>
      </c>
      <c r="BH292" s="385"/>
      <c r="BI292" s="384"/>
      <c r="BX292" s="294"/>
    </row>
    <row r="293" spans="2:76">
      <c r="B293" s="369">
        <v>234</v>
      </c>
      <c r="C293" s="385"/>
      <c r="D293" s="384"/>
      <c r="S293" s="294"/>
      <c r="U293" s="369">
        <v>234</v>
      </c>
      <c r="V293" s="385"/>
      <c r="W293" s="384"/>
      <c r="AL293" s="294"/>
      <c r="AN293" s="369">
        <v>234</v>
      </c>
      <c r="AO293" s="385"/>
      <c r="AP293" s="384"/>
      <c r="BE293" s="294"/>
      <c r="BG293" s="369">
        <v>234</v>
      </c>
      <c r="BH293" s="385"/>
      <c r="BI293" s="384"/>
      <c r="BX293" s="294"/>
    </row>
    <row r="294" spans="2:76">
      <c r="B294" s="369">
        <v>235</v>
      </c>
      <c r="C294" s="385"/>
      <c r="D294" s="384"/>
      <c r="S294" s="294"/>
      <c r="U294" s="369">
        <v>235</v>
      </c>
      <c r="V294" s="385"/>
      <c r="W294" s="384"/>
      <c r="AL294" s="294"/>
      <c r="AN294" s="369">
        <v>235</v>
      </c>
      <c r="AO294" s="385"/>
      <c r="AP294" s="384"/>
      <c r="BE294" s="294"/>
      <c r="BG294" s="369">
        <v>235</v>
      </c>
      <c r="BH294" s="385"/>
      <c r="BI294" s="384"/>
      <c r="BX294" s="294"/>
    </row>
    <row r="295" spans="2:76">
      <c r="B295" s="369">
        <v>236</v>
      </c>
      <c r="C295" s="385"/>
      <c r="D295" s="384"/>
      <c r="S295" s="294"/>
      <c r="U295" s="369">
        <v>236</v>
      </c>
      <c r="V295" s="385"/>
      <c r="W295" s="384"/>
      <c r="AL295" s="294"/>
      <c r="AN295" s="369">
        <v>236</v>
      </c>
      <c r="AO295" s="385"/>
      <c r="AP295" s="384"/>
      <c r="BE295" s="294"/>
      <c r="BG295" s="369">
        <v>236</v>
      </c>
      <c r="BH295" s="385"/>
      <c r="BI295" s="384"/>
      <c r="BX295" s="294"/>
    </row>
    <row r="296" spans="2:76">
      <c r="B296" s="369">
        <v>237</v>
      </c>
      <c r="C296" s="385"/>
      <c r="D296" s="384"/>
      <c r="S296" s="294"/>
      <c r="U296" s="369">
        <v>237</v>
      </c>
      <c r="V296" s="385"/>
      <c r="W296" s="384"/>
      <c r="AL296" s="294"/>
      <c r="AN296" s="369">
        <v>237</v>
      </c>
      <c r="AO296" s="385"/>
      <c r="AP296" s="384"/>
      <c r="BE296" s="294"/>
      <c r="BG296" s="369">
        <v>237</v>
      </c>
      <c r="BH296" s="385"/>
      <c r="BI296" s="384"/>
      <c r="BX296" s="294"/>
    </row>
    <row r="297" spans="2:76">
      <c r="B297" s="369">
        <v>238</v>
      </c>
      <c r="C297" s="385"/>
      <c r="D297" s="384"/>
      <c r="S297" s="294"/>
      <c r="U297" s="369">
        <v>238</v>
      </c>
      <c r="V297" s="385"/>
      <c r="W297" s="384"/>
      <c r="AL297" s="294"/>
      <c r="AN297" s="369">
        <v>238</v>
      </c>
      <c r="AO297" s="385"/>
      <c r="AP297" s="384"/>
      <c r="BE297" s="294"/>
      <c r="BG297" s="369">
        <v>238</v>
      </c>
      <c r="BH297" s="385"/>
      <c r="BI297" s="384"/>
      <c r="BX297" s="294"/>
    </row>
    <row r="298" spans="2:76">
      <c r="B298" s="369">
        <v>239</v>
      </c>
      <c r="C298" s="385"/>
      <c r="D298" s="384"/>
      <c r="S298" s="294"/>
      <c r="U298" s="369">
        <v>239</v>
      </c>
      <c r="V298" s="385"/>
      <c r="W298" s="384"/>
      <c r="AL298" s="294"/>
      <c r="AN298" s="369">
        <v>239</v>
      </c>
      <c r="AO298" s="385"/>
      <c r="AP298" s="384"/>
      <c r="BE298" s="294"/>
      <c r="BG298" s="369">
        <v>239</v>
      </c>
      <c r="BH298" s="385"/>
      <c r="BI298" s="384"/>
      <c r="BX298" s="294"/>
    </row>
    <row r="299" spans="2:76">
      <c r="B299" s="369">
        <v>240</v>
      </c>
      <c r="C299" s="385"/>
      <c r="D299" s="384"/>
      <c r="S299" s="294"/>
      <c r="U299" s="369">
        <v>240</v>
      </c>
      <c r="V299" s="385"/>
      <c r="W299" s="384"/>
      <c r="AL299" s="294"/>
      <c r="AN299" s="369">
        <v>240</v>
      </c>
      <c r="AO299" s="385"/>
      <c r="AP299" s="384"/>
      <c r="BE299" s="294"/>
      <c r="BG299" s="369">
        <v>240</v>
      </c>
      <c r="BH299" s="385"/>
      <c r="BI299" s="384"/>
      <c r="BX299" s="294"/>
    </row>
    <row r="300" spans="2:76">
      <c r="B300" s="369">
        <v>241</v>
      </c>
      <c r="C300" s="385"/>
      <c r="D300" s="384"/>
      <c r="S300" s="294"/>
      <c r="U300" s="369">
        <v>241</v>
      </c>
      <c r="V300" s="385"/>
      <c r="W300" s="384"/>
      <c r="AL300" s="294"/>
      <c r="AN300" s="369">
        <v>241</v>
      </c>
      <c r="AO300" s="385"/>
      <c r="AP300" s="384"/>
      <c r="BE300" s="294"/>
      <c r="BG300" s="369">
        <v>241</v>
      </c>
      <c r="BH300" s="385"/>
      <c r="BI300" s="384"/>
      <c r="BX300" s="294"/>
    </row>
    <row r="301" spans="2:76">
      <c r="B301" s="369">
        <v>242</v>
      </c>
      <c r="C301" s="385"/>
      <c r="D301" s="384"/>
      <c r="S301" s="294"/>
      <c r="U301" s="369">
        <v>242</v>
      </c>
      <c r="V301" s="385"/>
      <c r="W301" s="384"/>
      <c r="AL301" s="294"/>
      <c r="AN301" s="369">
        <v>242</v>
      </c>
      <c r="AO301" s="385"/>
      <c r="AP301" s="384"/>
      <c r="BE301" s="294"/>
      <c r="BG301" s="369">
        <v>242</v>
      </c>
      <c r="BH301" s="385"/>
      <c r="BI301" s="384"/>
      <c r="BX301" s="294"/>
    </row>
    <row r="302" spans="2:76">
      <c r="B302" s="369">
        <v>243</v>
      </c>
      <c r="C302" s="385"/>
      <c r="D302" s="384"/>
      <c r="S302" s="294"/>
      <c r="U302" s="369">
        <v>243</v>
      </c>
      <c r="V302" s="385"/>
      <c r="W302" s="384"/>
      <c r="AL302" s="294"/>
      <c r="AN302" s="369">
        <v>243</v>
      </c>
      <c r="AO302" s="385"/>
      <c r="AP302" s="384"/>
      <c r="BE302" s="294"/>
      <c r="BG302" s="369">
        <v>243</v>
      </c>
      <c r="BH302" s="385"/>
      <c r="BI302" s="384"/>
      <c r="BX302" s="294"/>
    </row>
    <row r="303" spans="2:76">
      <c r="B303" s="369">
        <v>244</v>
      </c>
      <c r="C303" s="385"/>
      <c r="D303" s="384"/>
      <c r="S303" s="294"/>
      <c r="U303" s="369">
        <v>244</v>
      </c>
      <c r="V303" s="385"/>
      <c r="W303" s="384"/>
      <c r="AL303" s="294"/>
      <c r="AN303" s="369">
        <v>244</v>
      </c>
      <c r="AO303" s="385"/>
      <c r="AP303" s="384"/>
      <c r="BE303" s="294"/>
      <c r="BG303" s="369">
        <v>244</v>
      </c>
      <c r="BH303" s="385"/>
      <c r="BI303" s="384"/>
      <c r="BX303" s="294"/>
    </row>
    <row r="304" spans="2:76">
      <c r="B304" s="369">
        <v>245</v>
      </c>
      <c r="C304" s="385"/>
      <c r="D304" s="384"/>
      <c r="S304" s="294"/>
      <c r="U304" s="369">
        <v>245</v>
      </c>
      <c r="V304" s="385"/>
      <c r="W304" s="384"/>
      <c r="AL304" s="294"/>
      <c r="AN304" s="369">
        <v>245</v>
      </c>
      <c r="AO304" s="385"/>
      <c r="AP304" s="384"/>
      <c r="BE304" s="294"/>
      <c r="BG304" s="369">
        <v>245</v>
      </c>
      <c r="BH304" s="385"/>
      <c r="BI304" s="384"/>
      <c r="BX304" s="294"/>
    </row>
    <row r="305" spans="2:76">
      <c r="B305" s="369">
        <v>246</v>
      </c>
      <c r="C305" s="385"/>
      <c r="D305" s="384"/>
      <c r="S305" s="294"/>
      <c r="U305" s="369">
        <v>246</v>
      </c>
      <c r="V305" s="385"/>
      <c r="W305" s="384"/>
      <c r="AL305" s="294"/>
      <c r="AN305" s="369">
        <v>246</v>
      </c>
      <c r="AO305" s="385"/>
      <c r="AP305" s="384"/>
      <c r="BE305" s="294"/>
      <c r="BG305" s="369">
        <v>246</v>
      </c>
      <c r="BH305" s="385"/>
      <c r="BI305" s="384"/>
      <c r="BX305" s="294"/>
    </row>
    <row r="306" spans="2:76">
      <c r="B306" s="369">
        <v>247</v>
      </c>
      <c r="C306" s="385"/>
      <c r="D306" s="384"/>
      <c r="S306" s="294"/>
      <c r="U306" s="369">
        <v>247</v>
      </c>
      <c r="V306" s="385"/>
      <c r="W306" s="384"/>
      <c r="AL306" s="294"/>
      <c r="AN306" s="369">
        <v>247</v>
      </c>
      <c r="AO306" s="385"/>
      <c r="AP306" s="384"/>
      <c r="BE306" s="294"/>
      <c r="BG306" s="369">
        <v>247</v>
      </c>
      <c r="BH306" s="385"/>
      <c r="BI306" s="384"/>
      <c r="BX306" s="294"/>
    </row>
    <row r="307" spans="2:76">
      <c r="B307" s="369">
        <v>248</v>
      </c>
      <c r="C307" s="385"/>
      <c r="D307" s="384"/>
      <c r="S307" s="294"/>
      <c r="U307" s="369">
        <v>248</v>
      </c>
      <c r="V307" s="385"/>
      <c r="W307" s="384"/>
      <c r="AL307" s="294"/>
      <c r="AN307" s="369">
        <v>248</v>
      </c>
      <c r="AO307" s="385"/>
      <c r="AP307" s="384"/>
      <c r="BE307" s="294"/>
      <c r="BG307" s="369">
        <v>248</v>
      </c>
      <c r="BH307" s="385"/>
      <c r="BI307" s="384"/>
      <c r="BX307" s="294"/>
    </row>
    <row r="308" spans="2:76">
      <c r="B308" s="369">
        <v>249</v>
      </c>
      <c r="C308" s="385"/>
      <c r="D308" s="384"/>
      <c r="S308" s="294"/>
      <c r="U308" s="369">
        <v>249</v>
      </c>
      <c r="V308" s="385"/>
      <c r="W308" s="384"/>
      <c r="AL308" s="294"/>
      <c r="AN308" s="369">
        <v>249</v>
      </c>
      <c r="AO308" s="385"/>
      <c r="AP308" s="384"/>
      <c r="BE308" s="294"/>
      <c r="BG308" s="369">
        <v>249</v>
      </c>
      <c r="BH308" s="385"/>
      <c r="BI308" s="384"/>
      <c r="BX308" s="294"/>
    </row>
    <row r="309" spans="2:76">
      <c r="B309" s="369">
        <v>250</v>
      </c>
      <c r="C309" s="385"/>
      <c r="D309" s="384"/>
      <c r="S309" s="294"/>
      <c r="U309" s="369">
        <v>250</v>
      </c>
      <c r="V309" s="385"/>
      <c r="W309" s="384"/>
      <c r="AL309" s="294"/>
      <c r="AN309" s="369">
        <v>250</v>
      </c>
      <c r="AO309" s="385"/>
      <c r="AP309" s="384"/>
      <c r="BE309" s="294"/>
      <c r="BG309" s="369">
        <v>250</v>
      </c>
      <c r="BH309" s="385"/>
      <c r="BI309" s="384"/>
      <c r="BX309" s="294"/>
    </row>
    <row r="310" spans="2:76">
      <c r="B310" s="369">
        <v>251</v>
      </c>
      <c r="C310" s="385"/>
      <c r="D310" s="384"/>
      <c r="S310" s="294"/>
      <c r="U310" s="369">
        <v>251</v>
      </c>
      <c r="V310" s="385"/>
      <c r="W310" s="384"/>
      <c r="AL310" s="294"/>
      <c r="AN310" s="369">
        <v>251</v>
      </c>
      <c r="AO310" s="385"/>
      <c r="AP310" s="384"/>
      <c r="BE310" s="294"/>
      <c r="BG310" s="369">
        <v>251</v>
      </c>
      <c r="BH310" s="385"/>
      <c r="BI310" s="384"/>
      <c r="BX310" s="294"/>
    </row>
    <row r="311" spans="2:76">
      <c r="B311" s="369">
        <v>252</v>
      </c>
      <c r="C311" s="385"/>
      <c r="D311" s="384"/>
      <c r="S311" s="294"/>
      <c r="U311" s="369">
        <v>252</v>
      </c>
      <c r="V311" s="385"/>
      <c r="W311" s="384"/>
      <c r="AL311" s="294"/>
      <c r="AN311" s="369">
        <v>252</v>
      </c>
      <c r="AO311" s="385"/>
      <c r="AP311" s="384"/>
      <c r="BE311" s="294"/>
      <c r="BG311" s="369">
        <v>252</v>
      </c>
      <c r="BH311" s="385"/>
      <c r="BI311" s="384"/>
      <c r="BX311" s="294"/>
    </row>
    <row r="312" spans="2:76">
      <c r="B312" s="369">
        <v>253</v>
      </c>
      <c r="C312" s="385"/>
      <c r="D312" s="384"/>
      <c r="S312" s="294"/>
      <c r="U312" s="369">
        <v>253</v>
      </c>
      <c r="V312" s="385"/>
      <c r="W312" s="384"/>
      <c r="AL312" s="294"/>
      <c r="AN312" s="369">
        <v>253</v>
      </c>
      <c r="AO312" s="385"/>
      <c r="AP312" s="384"/>
      <c r="BE312" s="294"/>
      <c r="BG312" s="369">
        <v>253</v>
      </c>
      <c r="BH312" s="385"/>
      <c r="BI312" s="384"/>
      <c r="BX312" s="294"/>
    </row>
    <row r="313" spans="2:76">
      <c r="B313" s="369">
        <v>254</v>
      </c>
      <c r="C313" s="385"/>
      <c r="D313" s="384"/>
      <c r="S313" s="294"/>
      <c r="U313" s="369">
        <v>254</v>
      </c>
      <c r="V313" s="385"/>
      <c r="W313" s="384"/>
      <c r="AL313" s="294"/>
      <c r="AN313" s="369">
        <v>254</v>
      </c>
      <c r="AO313" s="385"/>
      <c r="AP313" s="384"/>
      <c r="BE313" s="294"/>
      <c r="BG313" s="369">
        <v>254</v>
      </c>
      <c r="BH313" s="385"/>
      <c r="BI313" s="384"/>
      <c r="BX313" s="294"/>
    </row>
    <row r="314" spans="2:76">
      <c r="B314" s="369">
        <v>255</v>
      </c>
      <c r="C314" s="385"/>
      <c r="D314" s="384"/>
      <c r="S314" s="294"/>
      <c r="U314" s="369">
        <v>255</v>
      </c>
      <c r="V314" s="385"/>
      <c r="W314" s="384"/>
      <c r="AL314" s="294"/>
      <c r="AN314" s="369">
        <v>255</v>
      </c>
      <c r="AO314" s="385"/>
      <c r="AP314" s="384"/>
      <c r="BE314" s="294"/>
      <c r="BG314" s="369">
        <v>255</v>
      </c>
      <c r="BH314" s="385"/>
      <c r="BI314" s="384"/>
      <c r="BX314" s="294"/>
    </row>
    <row r="315" spans="2:76">
      <c r="B315" s="369">
        <v>256</v>
      </c>
      <c r="C315" s="385"/>
      <c r="D315" s="384"/>
      <c r="S315" s="294"/>
      <c r="U315" s="369">
        <v>256</v>
      </c>
      <c r="V315" s="385"/>
      <c r="W315" s="384"/>
      <c r="AL315" s="294"/>
      <c r="AN315" s="369">
        <v>256</v>
      </c>
      <c r="AO315" s="385"/>
      <c r="AP315" s="384"/>
      <c r="BE315" s="294"/>
      <c r="BG315" s="369">
        <v>256</v>
      </c>
      <c r="BH315" s="385"/>
      <c r="BI315" s="384"/>
      <c r="BX315" s="294"/>
    </row>
    <row r="316" spans="2:76">
      <c r="B316" s="369">
        <v>257</v>
      </c>
      <c r="C316" s="385"/>
      <c r="D316" s="384"/>
      <c r="S316" s="294"/>
      <c r="U316" s="369">
        <v>257</v>
      </c>
      <c r="V316" s="385"/>
      <c r="W316" s="384"/>
      <c r="AL316" s="294"/>
      <c r="AN316" s="369">
        <v>257</v>
      </c>
      <c r="AO316" s="385"/>
      <c r="AP316" s="384"/>
      <c r="BE316" s="294"/>
      <c r="BG316" s="369">
        <v>257</v>
      </c>
      <c r="BH316" s="385"/>
      <c r="BI316" s="384"/>
      <c r="BX316" s="294"/>
    </row>
    <row r="317" spans="2:76">
      <c r="B317" s="369">
        <v>258</v>
      </c>
      <c r="C317" s="385"/>
      <c r="D317" s="384"/>
      <c r="S317" s="294"/>
      <c r="U317" s="369">
        <v>258</v>
      </c>
      <c r="V317" s="385"/>
      <c r="W317" s="384"/>
      <c r="AL317" s="294"/>
      <c r="AN317" s="369">
        <v>258</v>
      </c>
      <c r="AO317" s="385"/>
      <c r="AP317" s="384"/>
      <c r="BE317" s="294"/>
      <c r="BG317" s="369">
        <v>258</v>
      </c>
      <c r="BH317" s="385"/>
      <c r="BI317" s="384"/>
      <c r="BX317" s="294"/>
    </row>
    <row r="318" spans="2:76">
      <c r="B318" s="369">
        <v>259</v>
      </c>
      <c r="C318" s="385"/>
      <c r="D318" s="384"/>
      <c r="S318" s="294"/>
      <c r="U318" s="369">
        <v>259</v>
      </c>
      <c r="V318" s="385"/>
      <c r="W318" s="384"/>
      <c r="AL318" s="294"/>
      <c r="AN318" s="369">
        <v>259</v>
      </c>
      <c r="AO318" s="385"/>
      <c r="AP318" s="384"/>
      <c r="BE318" s="294"/>
      <c r="BG318" s="369">
        <v>259</v>
      </c>
      <c r="BH318" s="385"/>
      <c r="BI318" s="384"/>
      <c r="BX318" s="294"/>
    </row>
    <row r="319" spans="2:76">
      <c r="B319" s="369">
        <v>260</v>
      </c>
      <c r="C319" s="385"/>
      <c r="D319" s="384"/>
      <c r="S319" s="294"/>
      <c r="U319" s="369">
        <v>260</v>
      </c>
      <c r="V319" s="385"/>
      <c r="W319" s="384"/>
      <c r="AL319" s="294"/>
      <c r="AN319" s="369">
        <v>260</v>
      </c>
      <c r="AO319" s="385"/>
      <c r="AP319" s="384"/>
      <c r="BE319" s="294"/>
      <c r="BG319" s="369">
        <v>260</v>
      </c>
      <c r="BH319" s="385"/>
      <c r="BI319" s="384"/>
      <c r="BX319" s="294"/>
    </row>
    <row r="320" spans="2:76">
      <c r="B320" s="369">
        <v>261</v>
      </c>
      <c r="C320" s="385"/>
      <c r="D320" s="384"/>
      <c r="S320" s="294"/>
      <c r="U320" s="369">
        <v>261</v>
      </c>
      <c r="V320" s="385"/>
      <c r="W320" s="384"/>
      <c r="AL320" s="294"/>
      <c r="AN320" s="369">
        <v>261</v>
      </c>
      <c r="AO320" s="385"/>
      <c r="AP320" s="384"/>
      <c r="BE320" s="294"/>
      <c r="BG320" s="369">
        <v>261</v>
      </c>
      <c r="BH320" s="385"/>
      <c r="BI320" s="384"/>
      <c r="BX320" s="294"/>
    </row>
    <row r="321" spans="2:76">
      <c r="B321" s="369">
        <v>262</v>
      </c>
      <c r="C321" s="385"/>
      <c r="D321" s="384"/>
      <c r="S321" s="294"/>
      <c r="U321" s="369">
        <v>262</v>
      </c>
      <c r="V321" s="385"/>
      <c r="W321" s="384"/>
      <c r="AL321" s="294"/>
      <c r="AN321" s="369">
        <v>262</v>
      </c>
      <c r="AO321" s="385"/>
      <c r="AP321" s="384"/>
      <c r="BE321" s="294"/>
      <c r="BG321" s="369">
        <v>262</v>
      </c>
      <c r="BH321" s="385"/>
      <c r="BI321" s="384"/>
      <c r="BX321" s="294"/>
    </row>
    <row r="322" spans="2:76">
      <c r="B322" s="369">
        <v>263</v>
      </c>
      <c r="C322" s="385"/>
      <c r="D322" s="384"/>
      <c r="S322" s="294"/>
      <c r="U322" s="369">
        <v>263</v>
      </c>
      <c r="V322" s="385"/>
      <c r="W322" s="384"/>
      <c r="AL322" s="294"/>
      <c r="AN322" s="369">
        <v>263</v>
      </c>
      <c r="AO322" s="385"/>
      <c r="AP322" s="384"/>
      <c r="BE322" s="294"/>
      <c r="BG322" s="369">
        <v>263</v>
      </c>
      <c r="BH322" s="385"/>
      <c r="BI322" s="384"/>
      <c r="BX322" s="294"/>
    </row>
    <row r="323" spans="2:76">
      <c r="B323" s="369">
        <v>264</v>
      </c>
      <c r="C323" s="385"/>
      <c r="D323" s="384"/>
      <c r="S323" s="294"/>
      <c r="U323" s="369">
        <v>264</v>
      </c>
      <c r="V323" s="385"/>
      <c r="W323" s="384"/>
      <c r="AL323" s="294"/>
      <c r="AN323" s="369">
        <v>264</v>
      </c>
      <c r="AO323" s="385"/>
      <c r="AP323" s="384"/>
      <c r="BE323" s="294"/>
      <c r="BG323" s="369">
        <v>264</v>
      </c>
      <c r="BH323" s="385"/>
      <c r="BI323" s="384"/>
      <c r="BX323" s="294"/>
    </row>
    <row r="324" spans="2:76">
      <c r="B324" s="369">
        <v>265</v>
      </c>
      <c r="C324" s="385"/>
      <c r="D324" s="384"/>
      <c r="S324" s="294"/>
      <c r="U324" s="369">
        <v>265</v>
      </c>
      <c r="V324" s="385"/>
      <c r="W324" s="384"/>
      <c r="AL324" s="294"/>
      <c r="AN324" s="369">
        <v>265</v>
      </c>
      <c r="AO324" s="385"/>
      <c r="AP324" s="384"/>
      <c r="BE324" s="294"/>
      <c r="BG324" s="369">
        <v>265</v>
      </c>
      <c r="BH324" s="385"/>
      <c r="BI324" s="384"/>
      <c r="BX324" s="294"/>
    </row>
    <row r="325" spans="2:76">
      <c r="B325" s="369">
        <v>266</v>
      </c>
      <c r="C325" s="385"/>
      <c r="D325" s="384"/>
      <c r="S325" s="294"/>
      <c r="U325" s="369">
        <v>266</v>
      </c>
      <c r="V325" s="385"/>
      <c r="W325" s="384"/>
      <c r="AL325" s="294"/>
      <c r="AN325" s="369">
        <v>266</v>
      </c>
      <c r="AO325" s="385"/>
      <c r="AP325" s="384"/>
      <c r="BE325" s="294"/>
      <c r="BG325" s="369">
        <v>266</v>
      </c>
      <c r="BH325" s="385"/>
      <c r="BI325" s="384"/>
      <c r="BX325" s="294"/>
    </row>
    <row r="326" spans="2:76">
      <c r="B326" s="369">
        <v>267</v>
      </c>
      <c r="C326" s="385"/>
      <c r="D326" s="384"/>
      <c r="S326" s="294"/>
      <c r="U326" s="369">
        <v>267</v>
      </c>
      <c r="V326" s="385"/>
      <c r="W326" s="384"/>
      <c r="AL326" s="294"/>
      <c r="AN326" s="369">
        <v>267</v>
      </c>
      <c r="AO326" s="385"/>
      <c r="AP326" s="384"/>
      <c r="BE326" s="294"/>
      <c r="BG326" s="369">
        <v>267</v>
      </c>
      <c r="BH326" s="385"/>
      <c r="BI326" s="384"/>
      <c r="BX326" s="294"/>
    </row>
    <row r="327" spans="2:76">
      <c r="B327" s="369">
        <v>268</v>
      </c>
      <c r="C327" s="385"/>
      <c r="D327" s="384"/>
      <c r="S327" s="294"/>
      <c r="U327" s="369">
        <v>268</v>
      </c>
      <c r="V327" s="385"/>
      <c r="W327" s="384"/>
      <c r="AL327" s="294"/>
      <c r="AN327" s="369">
        <v>268</v>
      </c>
      <c r="AO327" s="385"/>
      <c r="AP327" s="384"/>
      <c r="BE327" s="294"/>
      <c r="BG327" s="369">
        <v>268</v>
      </c>
      <c r="BH327" s="385"/>
      <c r="BI327" s="384"/>
      <c r="BX327" s="294"/>
    </row>
    <row r="328" spans="2:76">
      <c r="B328" s="369">
        <v>269</v>
      </c>
      <c r="C328" s="385"/>
      <c r="D328" s="384"/>
      <c r="S328" s="294"/>
      <c r="U328" s="369">
        <v>269</v>
      </c>
      <c r="V328" s="385"/>
      <c r="W328" s="384"/>
      <c r="AL328" s="294"/>
      <c r="AN328" s="369">
        <v>269</v>
      </c>
      <c r="AO328" s="385"/>
      <c r="AP328" s="384"/>
      <c r="BE328" s="294"/>
      <c r="BG328" s="369">
        <v>269</v>
      </c>
      <c r="BH328" s="385"/>
      <c r="BI328" s="384"/>
      <c r="BX328" s="294"/>
    </row>
    <row r="329" spans="2:76">
      <c r="B329" s="369">
        <v>270</v>
      </c>
      <c r="C329" s="385"/>
      <c r="D329" s="384"/>
      <c r="S329" s="294"/>
      <c r="U329" s="369">
        <v>270</v>
      </c>
      <c r="V329" s="385"/>
      <c r="W329" s="384"/>
      <c r="AL329" s="294"/>
      <c r="AN329" s="369">
        <v>270</v>
      </c>
      <c r="AO329" s="385"/>
      <c r="AP329" s="384"/>
      <c r="BE329" s="294"/>
      <c r="BG329" s="369">
        <v>270</v>
      </c>
      <c r="BH329" s="385"/>
      <c r="BI329" s="384"/>
      <c r="BX329" s="294"/>
    </row>
    <row r="330" spans="2:76">
      <c r="B330" s="369">
        <v>271</v>
      </c>
      <c r="C330" s="385"/>
      <c r="D330" s="384"/>
      <c r="S330" s="294"/>
      <c r="U330" s="369">
        <v>271</v>
      </c>
      <c r="V330" s="385"/>
      <c r="W330" s="384"/>
      <c r="AL330" s="294"/>
      <c r="AN330" s="369">
        <v>271</v>
      </c>
      <c r="AO330" s="385"/>
      <c r="AP330" s="384"/>
      <c r="BE330" s="294"/>
      <c r="BG330" s="369">
        <v>271</v>
      </c>
      <c r="BH330" s="385"/>
      <c r="BI330" s="384"/>
      <c r="BX330" s="294"/>
    </row>
    <row r="331" spans="2:76">
      <c r="B331" s="369">
        <v>272</v>
      </c>
      <c r="C331" s="385"/>
      <c r="D331" s="384"/>
      <c r="S331" s="294"/>
      <c r="U331" s="369">
        <v>272</v>
      </c>
      <c r="V331" s="385"/>
      <c r="W331" s="384"/>
      <c r="AL331" s="294"/>
      <c r="AN331" s="369">
        <v>272</v>
      </c>
      <c r="AO331" s="385"/>
      <c r="AP331" s="384"/>
      <c r="BE331" s="294"/>
      <c r="BG331" s="369">
        <v>272</v>
      </c>
      <c r="BH331" s="385"/>
      <c r="BI331" s="384"/>
      <c r="BX331" s="294"/>
    </row>
    <row r="332" spans="2:76">
      <c r="B332" s="369">
        <v>273</v>
      </c>
      <c r="C332" s="385"/>
      <c r="D332" s="384"/>
      <c r="S332" s="294"/>
      <c r="U332" s="369">
        <v>273</v>
      </c>
      <c r="V332" s="385"/>
      <c r="W332" s="384"/>
      <c r="AL332" s="294"/>
      <c r="AN332" s="369">
        <v>273</v>
      </c>
      <c r="AO332" s="385"/>
      <c r="AP332" s="384"/>
      <c r="BE332" s="294"/>
      <c r="BG332" s="369">
        <v>273</v>
      </c>
      <c r="BH332" s="385"/>
      <c r="BI332" s="384"/>
      <c r="BX332" s="294"/>
    </row>
    <row r="333" spans="2:76">
      <c r="B333" s="369">
        <v>274</v>
      </c>
      <c r="C333" s="385"/>
      <c r="D333" s="384"/>
      <c r="S333" s="294"/>
      <c r="U333" s="369">
        <v>274</v>
      </c>
      <c r="V333" s="385"/>
      <c r="W333" s="384"/>
      <c r="AL333" s="294"/>
      <c r="AN333" s="369">
        <v>274</v>
      </c>
      <c r="AO333" s="385"/>
      <c r="AP333" s="384"/>
      <c r="BE333" s="294"/>
      <c r="BG333" s="369">
        <v>274</v>
      </c>
      <c r="BH333" s="385"/>
      <c r="BI333" s="384"/>
      <c r="BX333" s="294"/>
    </row>
    <row r="334" spans="2:76">
      <c r="B334" s="369">
        <v>275</v>
      </c>
      <c r="C334" s="385"/>
      <c r="D334" s="384"/>
      <c r="S334" s="294"/>
      <c r="U334" s="369">
        <v>275</v>
      </c>
      <c r="V334" s="385"/>
      <c r="W334" s="384"/>
      <c r="AL334" s="294"/>
      <c r="AN334" s="369">
        <v>275</v>
      </c>
      <c r="AO334" s="385"/>
      <c r="AP334" s="384"/>
      <c r="BE334" s="294"/>
      <c r="BG334" s="369">
        <v>275</v>
      </c>
      <c r="BH334" s="385"/>
      <c r="BI334" s="384"/>
      <c r="BX334" s="294"/>
    </row>
    <row r="335" spans="2:76">
      <c r="B335" s="369">
        <v>276</v>
      </c>
      <c r="C335" s="385"/>
      <c r="D335" s="384"/>
      <c r="S335" s="294"/>
      <c r="U335" s="369">
        <v>276</v>
      </c>
      <c r="V335" s="385"/>
      <c r="W335" s="384"/>
      <c r="AL335" s="294"/>
      <c r="AN335" s="369">
        <v>276</v>
      </c>
      <c r="AO335" s="385"/>
      <c r="AP335" s="384"/>
      <c r="BE335" s="294"/>
      <c r="BG335" s="369">
        <v>276</v>
      </c>
      <c r="BH335" s="385"/>
      <c r="BI335" s="384"/>
      <c r="BX335" s="294"/>
    </row>
    <row r="336" spans="2:76">
      <c r="B336" s="369">
        <v>277</v>
      </c>
      <c r="C336" s="385"/>
      <c r="D336" s="384"/>
      <c r="S336" s="294"/>
      <c r="U336" s="369">
        <v>277</v>
      </c>
      <c r="V336" s="385"/>
      <c r="W336" s="384"/>
      <c r="AL336" s="294"/>
      <c r="AN336" s="369">
        <v>277</v>
      </c>
      <c r="AO336" s="385"/>
      <c r="AP336" s="384"/>
      <c r="BE336" s="294"/>
      <c r="BG336" s="369">
        <v>277</v>
      </c>
      <c r="BH336" s="385"/>
      <c r="BI336" s="384"/>
      <c r="BX336" s="294"/>
    </row>
    <row r="337" spans="2:76">
      <c r="B337" s="369">
        <v>278</v>
      </c>
      <c r="C337" s="385"/>
      <c r="D337" s="384"/>
      <c r="S337" s="294"/>
      <c r="U337" s="369">
        <v>278</v>
      </c>
      <c r="V337" s="385"/>
      <c r="W337" s="384"/>
      <c r="AL337" s="294"/>
      <c r="AN337" s="369">
        <v>278</v>
      </c>
      <c r="AO337" s="385"/>
      <c r="AP337" s="384"/>
      <c r="BE337" s="294"/>
      <c r="BG337" s="369">
        <v>278</v>
      </c>
      <c r="BH337" s="385"/>
      <c r="BI337" s="384"/>
      <c r="BX337" s="294"/>
    </row>
    <row r="338" spans="2:76">
      <c r="B338" s="369">
        <v>279</v>
      </c>
      <c r="C338" s="385"/>
      <c r="D338" s="384"/>
      <c r="S338" s="294"/>
      <c r="U338" s="369">
        <v>279</v>
      </c>
      <c r="V338" s="385"/>
      <c r="W338" s="384"/>
      <c r="AL338" s="294"/>
      <c r="AN338" s="369">
        <v>279</v>
      </c>
      <c r="AO338" s="385"/>
      <c r="AP338" s="384"/>
      <c r="BE338" s="294"/>
      <c r="BG338" s="369">
        <v>279</v>
      </c>
      <c r="BH338" s="385"/>
      <c r="BI338" s="384"/>
      <c r="BX338" s="294"/>
    </row>
    <row r="339" spans="2:76">
      <c r="B339" s="369">
        <v>280</v>
      </c>
      <c r="C339" s="385"/>
      <c r="D339" s="384"/>
      <c r="S339" s="294"/>
      <c r="U339" s="369">
        <v>280</v>
      </c>
      <c r="V339" s="385"/>
      <c r="W339" s="384"/>
      <c r="AL339" s="294"/>
      <c r="AN339" s="369">
        <v>280</v>
      </c>
      <c r="AO339" s="385"/>
      <c r="AP339" s="384"/>
      <c r="BE339" s="294"/>
      <c r="BG339" s="369">
        <v>280</v>
      </c>
      <c r="BH339" s="385"/>
      <c r="BI339" s="384"/>
      <c r="BX339" s="294"/>
    </row>
    <row r="340" spans="2:76">
      <c r="B340" s="369">
        <v>281</v>
      </c>
      <c r="C340" s="385"/>
      <c r="D340" s="384"/>
      <c r="S340" s="294"/>
      <c r="U340" s="369">
        <v>281</v>
      </c>
      <c r="V340" s="385"/>
      <c r="W340" s="384"/>
      <c r="AL340" s="294"/>
      <c r="AN340" s="369">
        <v>281</v>
      </c>
      <c r="AO340" s="385"/>
      <c r="AP340" s="384"/>
      <c r="BE340" s="294"/>
      <c r="BG340" s="369">
        <v>281</v>
      </c>
      <c r="BH340" s="385"/>
      <c r="BI340" s="384"/>
      <c r="BX340" s="294"/>
    </row>
    <row r="341" spans="2:76">
      <c r="B341" s="369">
        <v>282</v>
      </c>
      <c r="C341" s="385"/>
      <c r="D341" s="384"/>
      <c r="S341" s="294"/>
      <c r="U341" s="369">
        <v>282</v>
      </c>
      <c r="V341" s="385"/>
      <c r="W341" s="384"/>
      <c r="AL341" s="294"/>
      <c r="AN341" s="369">
        <v>282</v>
      </c>
      <c r="AO341" s="385"/>
      <c r="AP341" s="384"/>
      <c r="BE341" s="294"/>
      <c r="BG341" s="369">
        <v>282</v>
      </c>
      <c r="BH341" s="385"/>
      <c r="BI341" s="384"/>
      <c r="BX341" s="294"/>
    </row>
    <row r="342" spans="2:76">
      <c r="B342" s="369">
        <v>283</v>
      </c>
      <c r="C342" s="385"/>
      <c r="D342" s="384"/>
      <c r="S342" s="294"/>
      <c r="U342" s="369">
        <v>283</v>
      </c>
      <c r="V342" s="385"/>
      <c r="W342" s="384"/>
      <c r="AL342" s="294"/>
      <c r="AN342" s="369">
        <v>283</v>
      </c>
      <c r="AO342" s="385"/>
      <c r="AP342" s="384"/>
      <c r="BE342" s="294"/>
      <c r="BG342" s="369">
        <v>283</v>
      </c>
      <c r="BH342" s="385"/>
      <c r="BI342" s="384"/>
      <c r="BX342" s="294"/>
    </row>
    <row r="343" spans="2:76">
      <c r="B343" s="369">
        <v>284</v>
      </c>
      <c r="C343" s="385"/>
      <c r="D343" s="384"/>
      <c r="S343" s="294"/>
      <c r="U343" s="369">
        <v>284</v>
      </c>
      <c r="V343" s="385"/>
      <c r="W343" s="384"/>
      <c r="AL343" s="294"/>
      <c r="AN343" s="369">
        <v>284</v>
      </c>
      <c r="AO343" s="385"/>
      <c r="AP343" s="384"/>
      <c r="BE343" s="294"/>
      <c r="BG343" s="369">
        <v>284</v>
      </c>
      <c r="BH343" s="385"/>
      <c r="BI343" s="384"/>
      <c r="BX343" s="294"/>
    </row>
    <row r="344" spans="2:76">
      <c r="B344" s="369">
        <v>285</v>
      </c>
      <c r="C344" s="385"/>
      <c r="D344" s="384"/>
      <c r="S344" s="294"/>
      <c r="U344" s="369">
        <v>285</v>
      </c>
      <c r="V344" s="385"/>
      <c r="W344" s="384"/>
      <c r="AL344" s="294"/>
      <c r="AN344" s="369">
        <v>285</v>
      </c>
      <c r="AO344" s="385"/>
      <c r="AP344" s="384"/>
      <c r="BE344" s="294"/>
      <c r="BG344" s="369">
        <v>285</v>
      </c>
      <c r="BH344" s="385"/>
      <c r="BI344" s="384"/>
      <c r="BX344" s="294"/>
    </row>
    <row r="345" spans="2:76">
      <c r="B345" s="369">
        <v>286</v>
      </c>
      <c r="C345" s="385"/>
      <c r="D345" s="384"/>
      <c r="S345" s="294"/>
      <c r="U345" s="369">
        <v>286</v>
      </c>
      <c r="V345" s="385"/>
      <c r="W345" s="384"/>
      <c r="AL345" s="294"/>
      <c r="AN345" s="369">
        <v>286</v>
      </c>
      <c r="AO345" s="385"/>
      <c r="AP345" s="384"/>
      <c r="BE345" s="294"/>
      <c r="BG345" s="369">
        <v>286</v>
      </c>
      <c r="BH345" s="385"/>
      <c r="BI345" s="384"/>
      <c r="BX345" s="294"/>
    </row>
    <row r="346" spans="2:76">
      <c r="B346" s="369">
        <v>287</v>
      </c>
      <c r="C346" s="385"/>
      <c r="D346" s="384"/>
      <c r="S346" s="294"/>
      <c r="U346" s="369">
        <v>287</v>
      </c>
      <c r="V346" s="385"/>
      <c r="W346" s="384"/>
      <c r="AL346" s="294"/>
      <c r="AN346" s="369">
        <v>287</v>
      </c>
      <c r="AO346" s="385"/>
      <c r="AP346" s="384"/>
      <c r="BE346" s="294"/>
      <c r="BG346" s="369">
        <v>287</v>
      </c>
      <c r="BH346" s="385"/>
      <c r="BI346" s="384"/>
      <c r="BX346" s="294"/>
    </row>
    <row r="347" spans="2:76">
      <c r="B347" s="369">
        <v>288</v>
      </c>
      <c r="C347" s="385"/>
      <c r="D347" s="384"/>
      <c r="S347" s="294"/>
      <c r="U347" s="369">
        <v>288</v>
      </c>
      <c r="V347" s="385"/>
      <c r="W347" s="384"/>
      <c r="AL347" s="294"/>
      <c r="AN347" s="369">
        <v>288</v>
      </c>
      <c r="AO347" s="385"/>
      <c r="AP347" s="384"/>
      <c r="BE347" s="294"/>
      <c r="BG347" s="369">
        <v>288</v>
      </c>
      <c r="BH347" s="385"/>
      <c r="BI347" s="384"/>
      <c r="BX347" s="294"/>
    </row>
    <row r="348" spans="2:76">
      <c r="B348" s="369">
        <v>289</v>
      </c>
      <c r="C348" s="385"/>
      <c r="D348" s="384"/>
      <c r="S348" s="294"/>
      <c r="U348" s="369">
        <v>289</v>
      </c>
      <c r="V348" s="385"/>
      <c r="W348" s="384"/>
      <c r="AL348" s="294"/>
      <c r="AN348" s="369">
        <v>289</v>
      </c>
      <c r="AO348" s="385"/>
      <c r="AP348" s="384"/>
      <c r="BE348" s="294"/>
      <c r="BG348" s="369">
        <v>289</v>
      </c>
      <c r="BH348" s="385"/>
      <c r="BI348" s="384"/>
      <c r="BX348" s="294"/>
    </row>
    <row r="349" spans="2:76">
      <c r="B349" s="369">
        <v>290</v>
      </c>
      <c r="C349" s="385"/>
      <c r="D349" s="384"/>
      <c r="S349" s="294"/>
      <c r="U349" s="369">
        <v>290</v>
      </c>
      <c r="V349" s="385"/>
      <c r="W349" s="384"/>
      <c r="AL349" s="294"/>
      <c r="AN349" s="369">
        <v>290</v>
      </c>
      <c r="AO349" s="385"/>
      <c r="AP349" s="384"/>
      <c r="BE349" s="294"/>
      <c r="BG349" s="369">
        <v>290</v>
      </c>
      <c r="BH349" s="385"/>
      <c r="BI349" s="384"/>
      <c r="BX349" s="294"/>
    </row>
    <row r="350" spans="2:76">
      <c r="B350" s="369">
        <v>291</v>
      </c>
      <c r="C350" s="385"/>
      <c r="D350" s="384"/>
      <c r="S350" s="294"/>
      <c r="U350" s="369">
        <v>291</v>
      </c>
      <c r="V350" s="385"/>
      <c r="W350" s="384"/>
      <c r="AL350" s="294"/>
      <c r="AN350" s="369">
        <v>291</v>
      </c>
      <c r="AO350" s="385"/>
      <c r="AP350" s="384"/>
      <c r="BE350" s="294"/>
      <c r="BG350" s="369">
        <v>291</v>
      </c>
      <c r="BH350" s="385"/>
      <c r="BI350" s="384"/>
      <c r="BX350" s="294"/>
    </row>
    <row r="351" spans="2:76">
      <c r="B351" s="369">
        <v>292</v>
      </c>
      <c r="C351" s="385"/>
      <c r="D351" s="384"/>
      <c r="S351" s="294"/>
      <c r="U351" s="369">
        <v>292</v>
      </c>
      <c r="V351" s="385"/>
      <c r="W351" s="384"/>
      <c r="AL351" s="294"/>
      <c r="AN351" s="369">
        <v>292</v>
      </c>
      <c r="AO351" s="385"/>
      <c r="AP351" s="384"/>
      <c r="BE351" s="294"/>
      <c r="BG351" s="369">
        <v>292</v>
      </c>
      <c r="BH351" s="385"/>
      <c r="BI351" s="384"/>
      <c r="BX351" s="294"/>
    </row>
    <row r="352" spans="2:76">
      <c r="B352" s="369">
        <v>293</v>
      </c>
      <c r="C352" s="385"/>
      <c r="D352" s="384"/>
      <c r="S352" s="294"/>
      <c r="U352" s="369">
        <v>293</v>
      </c>
      <c r="V352" s="385"/>
      <c r="W352" s="384"/>
      <c r="AL352" s="294"/>
      <c r="AN352" s="369">
        <v>293</v>
      </c>
      <c r="AO352" s="385"/>
      <c r="AP352" s="384"/>
      <c r="BE352" s="294"/>
      <c r="BG352" s="369">
        <v>293</v>
      </c>
      <c r="BH352" s="385"/>
      <c r="BI352" s="384"/>
      <c r="BX352" s="294"/>
    </row>
    <row r="353" spans="1:76">
      <c r="B353" s="369">
        <v>294</v>
      </c>
      <c r="C353" s="385"/>
      <c r="D353" s="384"/>
      <c r="S353" s="294"/>
      <c r="U353" s="369">
        <v>294</v>
      </c>
      <c r="V353" s="385"/>
      <c r="W353" s="384"/>
      <c r="AL353" s="294"/>
      <c r="AN353" s="369">
        <v>294</v>
      </c>
      <c r="AO353" s="385"/>
      <c r="AP353" s="384"/>
      <c r="BE353" s="294"/>
      <c r="BG353" s="369">
        <v>294</v>
      </c>
      <c r="BH353" s="385"/>
      <c r="BI353" s="384"/>
      <c r="BX353" s="294"/>
    </row>
    <row r="354" spans="1:76">
      <c r="B354" s="369">
        <v>295</v>
      </c>
      <c r="C354" s="385"/>
      <c r="D354" s="384"/>
      <c r="S354" s="294"/>
      <c r="U354" s="369">
        <v>295</v>
      </c>
      <c r="V354" s="385"/>
      <c r="W354" s="384"/>
      <c r="AL354" s="294"/>
      <c r="AN354" s="369">
        <v>295</v>
      </c>
      <c r="AO354" s="385"/>
      <c r="AP354" s="384"/>
      <c r="BE354" s="294"/>
      <c r="BG354" s="369">
        <v>295</v>
      </c>
      <c r="BH354" s="385"/>
      <c r="BI354" s="384"/>
      <c r="BX354" s="294"/>
    </row>
    <row r="355" spans="1:76">
      <c r="B355" s="369">
        <v>296</v>
      </c>
      <c r="C355" s="385"/>
      <c r="D355" s="384"/>
      <c r="S355" s="294"/>
      <c r="U355" s="369">
        <v>296</v>
      </c>
      <c r="V355" s="385"/>
      <c r="W355" s="384"/>
      <c r="AL355" s="294"/>
      <c r="AN355" s="369">
        <v>296</v>
      </c>
      <c r="AO355" s="385"/>
      <c r="AP355" s="384"/>
      <c r="BE355" s="294"/>
      <c r="BG355" s="369">
        <v>296</v>
      </c>
      <c r="BH355" s="385"/>
      <c r="BI355" s="384"/>
      <c r="BX355" s="294"/>
    </row>
    <row r="356" spans="1:76">
      <c r="B356" s="369">
        <v>297</v>
      </c>
      <c r="C356" s="385"/>
      <c r="D356" s="384"/>
      <c r="S356" s="294"/>
      <c r="U356" s="369">
        <v>297</v>
      </c>
      <c r="V356" s="385"/>
      <c r="W356" s="384"/>
      <c r="AL356" s="294"/>
      <c r="AN356" s="369">
        <v>297</v>
      </c>
      <c r="AO356" s="385"/>
      <c r="AP356" s="384"/>
      <c r="BE356" s="294"/>
      <c r="BG356" s="369">
        <v>297</v>
      </c>
      <c r="BH356" s="385"/>
      <c r="BI356" s="384"/>
      <c r="BX356" s="294"/>
    </row>
    <row r="357" spans="1:76">
      <c r="B357" s="369">
        <v>298</v>
      </c>
      <c r="C357" s="385"/>
      <c r="D357" s="384"/>
      <c r="S357" s="294"/>
      <c r="U357" s="369">
        <v>298</v>
      </c>
      <c r="V357" s="385"/>
      <c r="W357" s="384"/>
      <c r="AL357" s="294"/>
      <c r="AN357" s="369">
        <v>298</v>
      </c>
      <c r="AO357" s="385"/>
      <c r="AP357" s="384"/>
      <c r="BE357" s="294"/>
      <c r="BG357" s="369">
        <v>298</v>
      </c>
      <c r="BH357" s="385"/>
      <c r="BI357" s="384"/>
      <c r="BX357" s="294"/>
    </row>
    <row r="358" spans="1:76">
      <c r="B358" s="369">
        <v>299</v>
      </c>
      <c r="C358" s="385"/>
      <c r="D358" s="384"/>
      <c r="S358" s="294"/>
      <c r="U358" s="369">
        <v>299</v>
      </c>
      <c r="V358" s="385"/>
      <c r="W358" s="384"/>
      <c r="AL358" s="294"/>
      <c r="AN358" s="369">
        <v>299</v>
      </c>
      <c r="AO358" s="385"/>
      <c r="AP358" s="384"/>
      <c r="BE358" s="294"/>
      <c r="BG358" s="369">
        <v>299</v>
      </c>
      <c r="BH358" s="385"/>
      <c r="BI358" s="384"/>
      <c r="BX358" s="294"/>
    </row>
    <row r="359" spans="1:76">
      <c r="B359" s="369">
        <v>300</v>
      </c>
      <c r="C359" s="385"/>
      <c r="D359" s="384"/>
      <c r="S359" s="294"/>
      <c r="U359" s="369">
        <v>300</v>
      </c>
      <c r="V359" s="385"/>
      <c r="W359" s="384"/>
      <c r="AL359" s="294"/>
      <c r="AN359" s="369">
        <v>300</v>
      </c>
      <c r="AO359" s="385"/>
      <c r="AP359" s="384"/>
      <c r="BE359" s="294"/>
      <c r="BG359" s="369">
        <v>300</v>
      </c>
      <c r="BH359" s="385"/>
      <c r="BI359" s="384"/>
      <c r="BX359" s="294"/>
    </row>
    <row r="360" spans="1:76">
      <c r="A360" s="28"/>
      <c r="B360" s="28"/>
      <c r="C360" s="28"/>
      <c r="D360" s="28"/>
      <c r="E360" s="28"/>
      <c r="F360" s="28"/>
      <c r="G360" s="28"/>
      <c r="H360" s="28"/>
      <c r="I360" s="28"/>
      <c r="J360" s="28"/>
      <c r="K360" s="28"/>
      <c r="L360" s="28"/>
      <c r="M360" s="28"/>
      <c r="N360" s="28"/>
      <c r="O360" s="28"/>
      <c r="P360" s="28"/>
      <c r="Q360" s="28"/>
      <c r="R360" s="28"/>
      <c r="S360" s="301"/>
      <c r="T360" s="28"/>
      <c r="U360" s="28"/>
      <c r="V360" s="28"/>
      <c r="W360" s="28"/>
      <c r="X360" s="28"/>
      <c r="Y360" s="28"/>
      <c r="Z360" s="28"/>
      <c r="AA360" s="28"/>
      <c r="AB360" s="28"/>
      <c r="AC360" s="28"/>
      <c r="AD360" s="28"/>
      <c r="AE360" s="28"/>
      <c r="AF360" s="28"/>
      <c r="AG360" s="28"/>
      <c r="AH360" s="28"/>
      <c r="AI360" s="28"/>
      <c r="AJ360" s="28"/>
      <c r="AK360" s="28"/>
      <c r="AL360" s="301"/>
      <c r="AM360" s="28"/>
      <c r="AN360" s="28"/>
      <c r="AO360" s="28"/>
      <c r="AP360" s="28"/>
      <c r="AQ360" s="28"/>
      <c r="AR360" s="28"/>
      <c r="AS360" s="28"/>
      <c r="AT360" s="28"/>
      <c r="AU360" s="28"/>
      <c r="AV360" s="28"/>
      <c r="AW360" s="28"/>
      <c r="AX360" s="28"/>
      <c r="AY360" s="28"/>
      <c r="AZ360" s="28"/>
      <c r="BA360" s="28"/>
      <c r="BB360" s="28"/>
      <c r="BC360" s="28"/>
      <c r="BD360" s="28"/>
      <c r="BE360" s="301"/>
      <c r="BF360" s="28"/>
      <c r="BG360" s="28"/>
      <c r="BH360" s="28"/>
      <c r="BI360" s="28"/>
      <c r="BJ360" s="28"/>
      <c r="BK360" s="28"/>
      <c r="BL360" s="28"/>
      <c r="BM360" s="28"/>
      <c r="BN360" s="28"/>
      <c r="BO360" s="28"/>
      <c r="BP360" s="28"/>
      <c r="BQ360" s="28"/>
      <c r="BR360" s="28"/>
      <c r="BS360" s="28"/>
      <c r="BT360" s="28"/>
      <c r="BU360" s="28"/>
      <c r="BV360" s="28"/>
      <c r="BW360" s="28"/>
      <c r="BX360" s="30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53:C53"/>
    <mergeCell ref="D53:E53"/>
    <mergeCell ref="T53:V53"/>
    <mergeCell ref="W53:X53"/>
    <mergeCell ref="AM53:AO53"/>
    <mergeCell ref="AP53:AQ53"/>
    <mergeCell ref="BF53:BH53"/>
    <mergeCell ref="BI53:BJ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140" zoomScaleNormal="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49" t="s">
        <v>661</v>
      </c>
    </row>
    <row r="2" spans="2:14">
      <c r="L2" s="42" t="s">
        <v>259</v>
      </c>
      <c r="M2" s="42"/>
      <c r="N2" s="42"/>
    </row>
    <row r="3" spans="2:14">
      <c r="B3" s="30" t="s">
        <v>239</v>
      </c>
      <c r="C3" s="30" t="s">
        <v>662</v>
      </c>
      <c r="D3" s="30" t="s">
        <v>663</v>
      </c>
      <c r="E3" s="30" t="s">
        <v>664</v>
      </c>
      <c r="F3" s="30" t="s">
        <v>665</v>
      </c>
      <c r="G3" s="30" t="s">
        <v>666</v>
      </c>
      <c r="H3" s="30" t="s">
        <v>667</v>
      </c>
      <c r="I3" s="30" t="s">
        <v>668</v>
      </c>
      <c r="J3" s="30" t="s">
        <v>669</v>
      </c>
    </row>
    <row r="4" spans="2:14">
      <c r="B4" s="45" t="s">
        <v>242</v>
      </c>
      <c r="C4" s="150" t="s">
        <v>185</v>
      </c>
      <c r="D4" s="655" t="s">
        <v>60</v>
      </c>
      <c r="E4" s="150" t="s">
        <v>185</v>
      </c>
      <c r="F4" s="655" t="s">
        <v>60</v>
      </c>
      <c r="G4" s="150" t="s">
        <v>185</v>
      </c>
      <c r="H4" s="655" t="s">
        <v>60</v>
      </c>
      <c r="I4" s="150" t="s">
        <v>185</v>
      </c>
      <c r="J4" s="655" t="s">
        <v>60</v>
      </c>
    </row>
    <row r="5" spans="2:14">
      <c r="B5" s="112" t="s">
        <v>244</v>
      </c>
      <c r="C5" s="133" t="str">
        <f>HLOOKUP(C4,MaterialData!$C$3:$O$4,2,0)</f>
        <v>Steel</v>
      </c>
      <c r="D5" s="656" t="s">
        <v>663</v>
      </c>
      <c r="E5" s="133" t="str">
        <f>HLOOKUP(E4,MaterialData!$C$3:$O$4,2,0)</f>
        <v>Steel</v>
      </c>
      <c r="F5" s="656" t="s">
        <v>670</v>
      </c>
      <c r="G5" s="133" t="str">
        <f>HLOOKUP(G4,MaterialData!$C$3:$O$4,2,0)</f>
        <v>Steel</v>
      </c>
      <c r="H5" s="656" t="s">
        <v>671</v>
      </c>
      <c r="I5" s="133" t="str">
        <f>HLOOKUP(I4,MaterialData!$C$3:$O$4,2,0)</f>
        <v>Steel</v>
      </c>
      <c r="J5" s="656" t="s">
        <v>669</v>
      </c>
    </row>
    <row r="6" spans="2:14">
      <c r="B6" s="45" t="s">
        <v>211</v>
      </c>
      <c r="C6" s="133">
        <f>INDEX(Innertable,MATCH($B6,MaterialData!$B$6:$B$11,0),MATCH(C$5,MaterialData!$C$4:$O$4,0))</f>
        <v>200000000000</v>
      </c>
      <c r="D6" s="173">
        <f>'EV5.5.4 Alt. Matl - 3pt Bending'!C59*1000000000</f>
        <v>0</v>
      </c>
      <c r="E6" s="133">
        <f>INDEX(Innertable,MATCH($B6,MaterialData!$B$6:$B$11,0),MATCH(E$5,MaterialData!$C$4:$O$4,0))</f>
        <v>200000000000</v>
      </c>
      <c r="F6" s="173">
        <f>'EV5.5.4 Alt. Matl - 3pt Bending'!V59*1000000000</f>
        <v>0</v>
      </c>
      <c r="G6" s="133">
        <f>INDEX(Innertable,MATCH($B6,MaterialData!$B$6:$B$11,0),MATCH(G$5,MaterialData!$C$4:$O$4,0))</f>
        <v>200000000000</v>
      </c>
      <c r="H6" s="173">
        <f>'EV5.5.4 Alt. Matl - 3pt Bending'!AO59*1000000000</f>
        <v>0</v>
      </c>
      <c r="I6" s="133">
        <f>INDEX(Innertable,MATCH($B6,MaterialData!$B$6:$B$11,0),MATCH(I$5,MaterialData!$C$4:$O$4,0))</f>
        <v>200000000000</v>
      </c>
      <c r="J6" s="173">
        <f>'EV5.5.4 Alt. Matl - 3pt Bending'!BH59*1000000000</f>
        <v>0</v>
      </c>
    </row>
    <row r="7" spans="2:14">
      <c r="B7" s="112" t="s">
        <v>212</v>
      </c>
      <c r="C7" s="133">
        <f>INDEX(Innertable,MATCH($B7,MaterialData!$B$6:$B$11,0),MATCH(C$5,MaterialData!$C$4:$O$4,0))</f>
        <v>305000000</v>
      </c>
      <c r="D7" s="173">
        <f>D8</f>
        <v>0</v>
      </c>
      <c r="E7" s="133">
        <f>INDEX(Innertable,MATCH($B7,MaterialData!$B$6:$B$11,0),MATCH(E$5,MaterialData!$C$4:$O$4,0))</f>
        <v>305000000</v>
      </c>
      <c r="F7" s="173">
        <f>F8</f>
        <v>0</v>
      </c>
      <c r="G7" s="133">
        <f>INDEX(Innertable,MATCH($B7,MaterialData!$B$6:$B$11,0),MATCH(G$5,MaterialData!$C$4:$O$4,0))</f>
        <v>305000000</v>
      </c>
      <c r="H7" s="173">
        <f>H8</f>
        <v>0</v>
      </c>
      <c r="I7" s="133">
        <f>INDEX(Innertable,MATCH($B7,MaterialData!$B$6:$B$11,0),MATCH(I$5,MaterialData!$C$4:$O$4,0))</f>
        <v>305000000</v>
      </c>
      <c r="J7" s="173">
        <f>J8</f>
        <v>0</v>
      </c>
    </row>
    <row r="8" spans="2:14">
      <c r="B8" s="112" t="s">
        <v>213</v>
      </c>
      <c r="C8" s="133">
        <f>INDEX(Innertable,MATCH($B8,MaterialData!$B$6:$B$11,0),MATCH(C$5,MaterialData!$C$4:$O$4,0))</f>
        <v>365000000</v>
      </c>
      <c r="D8" s="173">
        <f>'EV5.5.4 Alt. Matl - 3pt Bending'!C60*1000000</f>
        <v>0</v>
      </c>
      <c r="E8" s="133">
        <f>INDEX(Innertable,MATCH($B8,MaterialData!$B$6:$B$11,0),MATCH(E$5,MaterialData!$C$4:$O$4,0))</f>
        <v>365000000</v>
      </c>
      <c r="F8" s="173">
        <f>'EV5.5.4 Alt. Matl - 3pt Bending'!V60*1000000</f>
        <v>0</v>
      </c>
      <c r="G8" s="133">
        <f>INDEX(Innertable,MATCH($B8,MaterialData!$B$6:$B$11,0),MATCH(G$5,MaterialData!$C$4:$O$4,0))</f>
        <v>365000000</v>
      </c>
      <c r="H8" s="173">
        <f>'EV5.5.4 Alt. Matl - 3pt Bending'!AO60*1000000</f>
        <v>0</v>
      </c>
      <c r="I8" s="133">
        <f>INDEX(Innertable,MATCH($B8,MaterialData!$B$6:$B$11,0),MATCH(I$5,MaterialData!$C$4:$O$4,0))</f>
        <v>365000000</v>
      </c>
      <c r="J8" s="173">
        <f>'EV5.5.4 Alt. Matl - 3pt Bending'!BH60*1000000</f>
        <v>0</v>
      </c>
    </row>
    <row r="9" spans="2:14">
      <c r="B9" s="112" t="s">
        <v>214</v>
      </c>
      <c r="C9" s="133">
        <f>INDEX(Innertable,MATCH($B9,MaterialData!$B$6:$B$11,0),MATCH(C$5,MaterialData!$C$4:$O$4,0))</f>
        <v>180000000</v>
      </c>
      <c r="D9" s="657" t="s">
        <v>123</v>
      </c>
      <c r="E9" s="133">
        <f>INDEX(Innertable,MATCH($B9,MaterialData!$B$6:$B$11,0),MATCH(E$5,MaterialData!$C$4:$O$4,0))</f>
        <v>180000000</v>
      </c>
      <c r="F9" s="657" t="s">
        <v>123</v>
      </c>
      <c r="G9" s="133">
        <f>INDEX(Innertable,MATCH($B9,MaterialData!$B$6:$B$11,0),MATCH(G$5,MaterialData!$C$4:$O$4,0))</f>
        <v>180000000</v>
      </c>
      <c r="H9" s="657" t="s">
        <v>123</v>
      </c>
      <c r="I9" s="133">
        <f>INDEX(Innertable,MATCH($B9,MaterialData!$B$6:$B$11,0),MATCH(I$5,MaterialData!$C$4:$O$4,0))</f>
        <v>180000000</v>
      </c>
      <c r="J9" s="657" t="s">
        <v>123</v>
      </c>
    </row>
    <row r="10" spans="2:14">
      <c r="B10" s="112" t="s">
        <v>215</v>
      </c>
      <c r="C10" s="133">
        <f>INDEX(Innertable,MATCH($B10,MaterialData!$B$6:$B$11,0),MATCH(C$5,MaterialData!$C$4:$O$4,0))</f>
        <v>300000000</v>
      </c>
      <c r="D10" s="657" t="s">
        <v>123</v>
      </c>
      <c r="E10" s="133">
        <f>INDEX(Innertable,MATCH($B10,MaterialData!$B$6:$B$11,0),MATCH(E$5,MaterialData!$C$4:$O$4,0))</f>
        <v>300000000</v>
      </c>
      <c r="F10" s="657" t="s">
        <v>123</v>
      </c>
      <c r="G10" s="133">
        <f>INDEX(Innertable,MATCH($B10,MaterialData!$B$6:$B$11,0),MATCH(G$5,MaterialData!$C$4:$O$4,0))</f>
        <v>300000000</v>
      </c>
      <c r="H10" s="657" t="s">
        <v>123</v>
      </c>
      <c r="I10" s="133">
        <f>INDEX(Innertable,MATCH($B10,MaterialData!$B$6:$B$11,0),MATCH(I$5,MaterialData!$C$4:$O$4,0))</f>
        <v>300000000</v>
      </c>
      <c r="J10" s="657" t="s">
        <v>123</v>
      </c>
    </row>
    <row r="11" spans="2:14">
      <c r="B11" s="112" t="s">
        <v>216</v>
      </c>
      <c r="C11" s="133">
        <f>INDEX(Innertable,MATCH($B11,MaterialData!$B$6:$B$11,0),MATCH(C$5,MaterialData!$C$4:$O$4,0))</f>
        <v>219000000</v>
      </c>
      <c r="D11" s="173">
        <f>'EV5.5.4 Alt. Matl - Shear'!D53*1000000</f>
        <v>0</v>
      </c>
      <c r="E11" s="133">
        <f>INDEX(Innertable,MATCH($B11,MaterialData!$B$6:$B$11,0),MATCH(E$5,MaterialData!$C$4:$O$4,0))</f>
        <v>219000000</v>
      </c>
      <c r="F11" s="173">
        <f>'EV5.5.4 Alt. Matl - Shear'!W53*1000000</f>
        <v>0</v>
      </c>
      <c r="G11" s="133">
        <f>INDEX(Innertable,MATCH($B11,MaterialData!$B$6:$B$11,0),MATCH(G$5,MaterialData!$C$4:$O$4,0))</f>
        <v>219000000</v>
      </c>
      <c r="H11" s="173">
        <f>'EV5.5.4 Alt. Matl - Shear'!AP53*1000000</f>
        <v>0</v>
      </c>
      <c r="I11" s="133">
        <f>INDEX(Innertable,MATCH($B11,MaterialData!$B$6:$B$11,0),MATCH(I$5,MaterialData!$C$4:$O$4,0))</f>
        <v>219000000</v>
      </c>
      <c r="J11" s="173">
        <f>'EV5.5.4 Alt. Matl - Shear'!BI53*1000000</f>
        <v>0</v>
      </c>
    </row>
    <row r="12" spans="2:14">
      <c r="B12" s="112" t="s">
        <v>283</v>
      </c>
      <c r="C12" s="314">
        <v>1.25</v>
      </c>
      <c r="D12" s="658">
        <f>SUM('EV5.5.4 Alt. Matl - 3pt Bending'!C55:C57)</f>
        <v>2</v>
      </c>
      <c r="E12" s="314">
        <v>0.9</v>
      </c>
      <c r="F12" s="658">
        <f>SUM('EV5.5.4 Alt. Matl - 3pt Bending'!V55:V57)</f>
        <v>2</v>
      </c>
      <c r="G12" s="314">
        <v>0.9</v>
      </c>
      <c r="H12" s="658">
        <f>SUM('EV5.5.4 Alt. Matl - 3pt Bending'!AO55:AO57)</f>
        <v>2</v>
      </c>
      <c r="I12" s="314">
        <v>0.9</v>
      </c>
      <c r="J12" s="658">
        <f>SUM('EV5.5.4 Alt. Matl - 3pt Bending'!BH55:BH57)</f>
        <v>2</v>
      </c>
    </row>
    <row r="13" spans="2:14">
      <c r="B13" s="112" t="s">
        <v>285</v>
      </c>
      <c r="C13" s="314" t="s">
        <v>123</v>
      </c>
      <c r="D13" s="658">
        <f>'EV5.5.4 Alt. Matl - 3pt Bending'!C56</f>
        <v>1</v>
      </c>
      <c r="E13" s="314" t="s">
        <v>123</v>
      </c>
      <c r="F13" s="658">
        <f>'EV5.5.4 Alt. Matl - 3pt Bending'!V56</f>
        <v>1</v>
      </c>
      <c r="G13" s="314" t="s">
        <v>123</v>
      </c>
      <c r="H13" s="658">
        <f>'EV5.5.4 Alt. Matl - 3pt Bending'!AO56</f>
        <v>1</v>
      </c>
      <c r="I13" s="314" t="s">
        <v>123</v>
      </c>
      <c r="J13" s="658">
        <f>'EV5.5.4 Alt. Matl - 3pt Bending'!BH56</f>
        <v>1</v>
      </c>
    </row>
    <row r="14" spans="2:14">
      <c r="B14" s="112" t="s">
        <v>286</v>
      </c>
      <c r="C14" s="314" t="s">
        <v>123</v>
      </c>
      <c r="D14" s="658">
        <f>'EV5.5.4 Alt. Matl - 3pt Bending'!C57</f>
        <v>1</v>
      </c>
      <c r="E14" s="314" t="s">
        <v>123</v>
      </c>
      <c r="F14" s="658">
        <f>'EV5.5.4 Alt. Matl - 3pt Bending'!V57</f>
        <v>1</v>
      </c>
      <c r="G14" s="314" t="s">
        <v>123</v>
      </c>
      <c r="H14" s="658">
        <f>'EV5.5.4 Alt. Matl - 3pt Bending'!AO57</f>
        <v>1</v>
      </c>
      <c r="I14" s="314" t="s">
        <v>123</v>
      </c>
      <c r="J14" s="658">
        <f>'EV5.5.4 Alt. Matl - 3pt Bending'!BH57</f>
        <v>1</v>
      </c>
    </row>
    <row r="15" spans="2:14">
      <c r="B15" s="45" t="s">
        <v>672</v>
      </c>
      <c r="C15" s="285">
        <f>D15</f>
        <v>150</v>
      </c>
      <c r="D15" s="285">
        <f>'EV5 Accumulator Container'!H9</f>
        <v>150</v>
      </c>
      <c r="E15" s="285">
        <f>F15</f>
        <v>100</v>
      </c>
      <c r="F15" s="285">
        <f>'EV5 Accumulator Container'!H12</f>
        <v>100</v>
      </c>
      <c r="G15" s="285">
        <f>H15</f>
        <v>90</v>
      </c>
      <c r="H15" s="285">
        <f>'EV5 Accumulator Container'!H15</f>
        <v>90</v>
      </c>
      <c r="I15" s="285">
        <f>J15</f>
        <v>150</v>
      </c>
      <c r="J15" s="285">
        <f>'EV5 Accumulator Container'!H18</f>
        <v>150</v>
      </c>
    </row>
    <row r="16" spans="2:14">
      <c r="B16" s="45" t="s">
        <v>249</v>
      </c>
      <c r="C16" s="659">
        <f>0.001*C15*(0.001*C12)^3/12</f>
        <v>2.4414062500000002E-11</v>
      </c>
      <c r="D16" s="314">
        <f>(D15/'EV5.5.4 Alt. Matl - 3pt Bending'!C54)*'EV5.5.4 Alt. Matl - 3pt Bending'!C58*0.000000000001</f>
        <v>1E-10</v>
      </c>
      <c r="E16" s="659">
        <f>E15*E12^3/12000000000000</f>
        <v>6.0750000000000007E-12</v>
      </c>
      <c r="F16" s="660">
        <f>(F15/'EV5.5.4 Alt. Matl - 3pt Bending'!V54)*'EV5.5.4 Alt. Matl - 3pt Bending'!V58*0.000000000001</f>
        <v>6.6666666666666656E-11</v>
      </c>
      <c r="G16" s="659">
        <f>G15*G12^3/12000000000000</f>
        <v>5.4675000000000011E-12</v>
      </c>
      <c r="H16" s="660">
        <f>(H15/'EV5.5.4 Alt. Matl - 3pt Bending'!AO54)*'EV5.5.4 Alt. Matl - 3pt Bending'!AO58*0.000000000001</f>
        <v>6E-11</v>
      </c>
      <c r="I16" s="659">
        <f>I15*I12^3/12000000000000</f>
        <v>9.1125000000000002E-12</v>
      </c>
      <c r="J16" s="660">
        <f>(J15/'EV5.5.4 Alt. Matl - 3pt Bending'!BH54)*'EV5.5.4 Alt. Matl - 3pt Bending'!BH58*0.000000000001</f>
        <v>1E-10</v>
      </c>
    </row>
    <row r="17" spans="2:10">
      <c r="B17" s="112" t="s">
        <v>250</v>
      </c>
      <c r="C17" s="135">
        <f t="shared" ref="C17:J17" si="0">C16*C6</f>
        <v>4.8828125</v>
      </c>
      <c r="D17" s="135">
        <f t="shared" si="0"/>
        <v>0</v>
      </c>
      <c r="E17" s="135">
        <f t="shared" si="0"/>
        <v>1.2150000000000001</v>
      </c>
      <c r="F17" s="135">
        <f t="shared" si="0"/>
        <v>0</v>
      </c>
      <c r="G17" s="135">
        <f t="shared" si="0"/>
        <v>1.0935000000000001</v>
      </c>
      <c r="H17" s="135">
        <f t="shared" si="0"/>
        <v>0</v>
      </c>
      <c r="I17" s="135">
        <f t="shared" si="0"/>
        <v>1.8225</v>
      </c>
      <c r="J17" s="135">
        <f t="shared" si="0"/>
        <v>0</v>
      </c>
    </row>
    <row r="18" spans="2:10">
      <c r="B18" s="112" t="s">
        <v>251</v>
      </c>
      <c r="C18" s="285">
        <f>C15*C12</f>
        <v>187.5</v>
      </c>
      <c r="D18" s="285">
        <f>('EV5.5.4 Alt. Matl - 3pt Bending'!C56+'EV5.5.4 Alt. Matl - 3pt Bending'!C57)*'EV5.5.4 Alt. Matls Summary'!D15</f>
        <v>300</v>
      </c>
      <c r="E18" s="285">
        <f>E15*E12</f>
        <v>90</v>
      </c>
      <c r="F18" s="285">
        <f>('EV5.5.4 Alt. Matl - 3pt Bending'!V56+'EV5.5.4 Alt. Matl - 3pt Bending'!V57)*'EV5.5.4 Alt. Matls Summary'!F15</f>
        <v>200</v>
      </c>
      <c r="G18" s="285">
        <f>G15*G12</f>
        <v>81</v>
      </c>
      <c r="H18" s="285">
        <f>('EV5.5.4 Alt. Matl - 3pt Bending'!AO56+'EV5.5.4 Alt. Matl - 3pt Bending'!AO57)*'EV5.5.4 Alt. Matls Summary'!H15</f>
        <v>180</v>
      </c>
      <c r="I18" s="285">
        <f>I15*I12</f>
        <v>135</v>
      </c>
      <c r="J18" s="285">
        <f>('EV5.5.4 Alt. Matl - 3pt Bending'!BH56+'EV5.5.4 Alt. Matl - 3pt Bending'!BH57)*'EV5.5.4 Alt. Matls Summary'!J15</f>
        <v>300</v>
      </c>
    </row>
    <row r="19" spans="2:10">
      <c r="B19" s="112" t="s">
        <v>253</v>
      </c>
      <c r="C19" s="135">
        <f t="shared" ref="C19:J19" si="1">C18*C8*0.000001</f>
        <v>68437.5</v>
      </c>
      <c r="D19" s="135">
        <f t="shared" si="1"/>
        <v>0</v>
      </c>
      <c r="E19" s="135">
        <f t="shared" si="1"/>
        <v>32850</v>
      </c>
      <c r="F19" s="135">
        <f t="shared" si="1"/>
        <v>0</v>
      </c>
      <c r="G19" s="135">
        <f t="shared" si="1"/>
        <v>29565</v>
      </c>
      <c r="H19" s="135">
        <f t="shared" si="1"/>
        <v>0</v>
      </c>
      <c r="I19" s="135">
        <f t="shared" si="1"/>
        <v>49275</v>
      </c>
      <c r="J19" s="135">
        <f t="shared" si="1"/>
        <v>0</v>
      </c>
    </row>
    <row r="21" spans="2:10">
      <c r="B21" s="15" t="s">
        <v>673</v>
      </c>
    </row>
    <row r="22" spans="2:10">
      <c r="B22" s="45" t="s">
        <v>674</v>
      </c>
      <c r="C22" s="45"/>
      <c r="D22" s="661">
        <f>D19/C19</f>
        <v>0</v>
      </c>
      <c r="E22" s="45"/>
      <c r="F22" s="661">
        <f>F19/E19</f>
        <v>0</v>
      </c>
      <c r="G22" s="45"/>
      <c r="H22" s="661">
        <f>H19/G19</f>
        <v>0</v>
      </c>
      <c r="I22" s="45"/>
      <c r="J22" s="661">
        <f>J19/I19</f>
        <v>0</v>
      </c>
    </row>
    <row r="23" spans="2:10">
      <c r="B23" s="45" t="s">
        <v>675</v>
      </c>
      <c r="C23" s="45"/>
      <c r="D23" s="661">
        <f>D17/C17</f>
        <v>0</v>
      </c>
      <c r="E23" s="45"/>
      <c r="F23" s="661">
        <f>F17/E17</f>
        <v>0</v>
      </c>
      <c r="G23" s="45"/>
      <c r="H23" s="661">
        <f>H17/G17</f>
        <v>0</v>
      </c>
      <c r="I23" s="45"/>
      <c r="J23" s="661">
        <f>J17/I17</f>
        <v>0</v>
      </c>
    </row>
    <row r="24" spans="2:10">
      <c r="B24" s="45" t="s">
        <v>676</v>
      </c>
      <c r="C24" s="45"/>
      <c r="D24" s="661">
        <f>((D13+D14)*D11)/(C11*C12)</f>
        <v>0</v>
      </c>
      <c r="E24" s="45"/>
      <c r="F24" s="661">
        <f>((F13+F14)*F11)/(E11*E12)</f>
        <v>0</v>
      </c>
      <c r="G24" s="45"/>
      <c r="H24" s="661">
        <f>((H13+H14)*H11)/(G11*G12)</f>
        <v>0</v>
      </c>
      <c r="I24" s="45"/>
      <c r="J24" s="661">
        <f>((J13+J14)*J11)/(I11*I12)</f>
        <v>0</v>
      </c>
    </row>
    <row r="25" spans="2:10">
      <c r="B25" s="22"/>
      <c r="C25" s="22"/>
      <c r="D25" s="29" t="str">
        <f>IF(OR(D22&lt;1,D23&lt;1,D24&lt;1,),"FAIL","PASS")</f>
        <v>FAIL</v>
      </c>
      <c r="E25" s="22"/>
      <c r="F25" s="29" t="str">
        <f>IF(OR(F22&lt;1,F23&lt;1,F24&lt;1,),"FAIL","PASS")</f>
        <v>FAIL</v>
      </c>
      <c r="G25" s="22"/>
      <c r="H25" s="29" t="str">
        <f>IF(OR(H22&lt;1,H23&lt;1,H24&lt;1,),"FAIL","PASS")</f>
        <v>FAIL</v>
      </c>
      <c r="I25" s="22"/>
      <c r="J25" s="29" t="str">
        <f>IF(OR(J22&lt;1,J23&lt;1,J24&lt;1,),"FAIL","PASS")</f>
        <v>FAIL</v>
      </c>
    </row>
    <row r="27" spans="2:10">
      <c r="B27" s="15" t="s">
        <v>677</v>
      </c>
      <c r="E27" s="151"/>
    </row>
    <row r="28" spans="2:10">
      <c r="B28" s="176"/>
      <c r="C28" s="177"/>
      <c r="D28" s="177"/>
      <c r="E28" s="177"/>
      <c r="F28" s="177"/>
      <c r="G28" s="177"/>
      <c r="H28" s="177"/>
      <c r="I28" s="177"/>
      <c r="J28" s="178"/>
    </row>
    <row r="29" spans="2:10">
      <c r="B29" s="100"/>
      <c r="C29" s="72"/>
      <c r="D29" s="72"/>
      <c r="E29" s="72"/>
      <c r="F29" s="72"/>
      <c r="G29" s="72"/>
      <c r="H29" s="72"/>
      <c r="I29" s="72"/>
      <c r="J29" s="101"/>
    </row>
    <row r="30" spans="2:10">
      <c r="B30" s="100"/>
      <c r="C30" s="72"/>
      <c r="D30" s="72"/>
      <c r="E30" s="72"/>
      <c r="F30" s="72"/>
      <c r="G30" s="72"/>
      <c r="H30" s="72"/>
      <c r="I30" s="72"/>
      <c r="J30" s="101"/>
    </row>
    <row r="31" spans="2:10">
      <c r="B31" s="100"/>
      <c r="C31" s="72"/>
      <c r="D31" s="72"/>
      <c r="E31" s="72"/>
      <c r="F31" s="72"/>
      <c r="G31" s="72"/>
      <c r="H31" s="72"/>
      <c r="I31" s="72"/>
      <c r="J31" s="101"/>
    </row>
    <row r="32" spans="2:10">
      <c r="B32" s="100"/>
      <c r="C32" s="72"/>
      <c r="D32" s="72"/>
      <c r="E32" s="72"/>
      <c r="F32" s="72"/>
      <c r="G32" s="72"/>
      <c r="H32" s="72"/>
      <c r="I32" s="72"/>
      <c r="J32" s="101"/>
    </row>
    <row r="33" spans="2:10">
      <c r="B33" s="100"/>
      <c r="C33" s="72"/>
      <c r="D33" s="72"/>
      <c r="E33" s="72"/>
      <c r="F33" s="72"/>
      <c r="G33" s="72"/>
      <c r="H33" s="72"/>
      <c r="I33" s="72"/>
      <c r="J33" s="101"/>
    </row>
    <row r="34" spans="2:10">
      <c r="B34" s="100"/>
      <c r="C34" s="72"/>
      <c r="D34" s="72"/>
      <c r="E34" s="72"/>
      <c r="F34" s="72"/>
      <c r="G34" s="72"/>
      <c r="H34" s="72"/>
      <c r="I34" s="72"/>
      <c r="J34" s="101"/>
    </row>
    <row r="35" spans="2:10">
      <c r="B35" s="100"/>
      <c r="C35" s="72"/>
      <c r="D35" s="72"/>
      <c r="E35" s="72"/>
      <c r="F35" s="72"/>
      <c r="G35" s="72"/>
      <c r="H35" s="72"/>
      <c r="I35" s="72"/>
      <c r="J35" s="101"/>
    </row>
    <row r="36" spans="2:10">
      <c r="B36" s="100"/>
      <c r="C36" s="72"/>
      <c r="D36" s="72"/>
      <c r="E36" s="72"/>
      <c r="F36" s="72"/>
      <c r="G36" s="72"/>
      <c r="H36" s="72"/>
      <c r="I36" s="72"/>
      <c r="J36" s="101"/>
    </row>
    <row r="37" spans="2:10">
      <c r="B37" s="100"/>
      <c r="C37" s="72"/>
      <c r="D37" s="72"/>
      <c r="E37" s="72"/>
      <c r="F37" s="72"/>
      <c r="G37" s="72"/>
      <c r="H37" s="72"/>
      <c r="I37" s="72"/>
      <c r="J37" s="101"/>
    </row>
    <row r="38" spans="2:10">
      <c r="B38" s="100"/>
      <c r="C38" s="72"/>
      <c r="D38" s="72"/>
      <c r="E38" s="72"/>
      <c r="F38" s="72"/>
      <c r="G38" s="72"/>
      <c r="H38" s="72"/>
      <c r="I38" s="72"/>
      <c r="J38" s="101"/>
    </row>
    <row r="39" spans="2:10">
      <c r="B39" s="100"/>
      <c r="C39" s="72"/>
      <c r="D39" s="72"/>
      <c r="E39" s="72"/>
      <c r="F39" s="72"/>
      <c r="G39" s="72"/>
      <c r="H39" s="72"/>
      <c r="I39" s="72"/>
      <c r="J39" s="101"/>
    </row>
    <row r="40" spans="2:10">
      <c r="B40" s="100"/>
      <c r="C40" s="72"/>
      <c r="D40" s="72"/>
      <c r="E40" s="72"/>
      <c r="F40" s="72"/>
      <c r="G40" s="72"/>
      <c r="H40" s="72"/>
      <c r="I40" s="72"/>
      <c r="J40" s="101"/>
    </row>
    <row r="41" spans="2:10">
      <c r="B41" s="100"/>
      <c r="C41" s="72"/>
      <c r="D41" s="72"/>
      <c r="E41" s="72"/>
      <c r="F41" s="72"/>
      <c r="G41" s="72"/>
      <c r="H41" s="72"/>
      <c r="I41" s="72"/>
      <c r="J41" s="101"/>
    </row>
    <row r="42" spans="2:10">
      <c r="B42" s="100"/>
      <c r="C42" s="72"/>
      <c r="D42" s="72"/>
      <c r="E42" s="72"/>
      <c r="F42" s="72"/>
      <c r="G42" s="72"/>
      <c r="H42" s="72"/>
      <c r="I42" s="72"/>
      <c r="J42" s="101"/>
    </row>
    <row r="43" spans="2:10">
      <c r="B43" s="100"/>
      <c r="C43" s="72"/>
      <c r="D43" s="72"/>
      <c r="E43" s="72"/>
      <c r="F43" s="72"/>
      <c r="G43" s="72"/>
      <c r="H43" s="72"/>
      <c r="I43" s="72"/>
      <c r="J43" s="101"/>
    </row>
    <row r="44" spans="2:10">
      <c r="B44" s="100"/>
      <c r="C44" s="72"/>
      <c r="D44" s="72"/>
      <c r="E44" s="72"/>
      <c r="F44" s="72"/>
      <c r="G44" s="72"/>
      <c r="H44" s="72"/>
      <c r="I44" s="72"/>
      <c r="J44" s="101"/>
    </row>
    <row r="45" spans="2:10">
      <c r="B45" s="100"/>
      <c r="C45" s="72"/>
      <c r="D45" s="72"/>
      <c r="E45" s="72"/>
      <c r="F45" s="72"/>
      <c r="G45" s="72"/>
      <c r="H45" s="72"/>
      <c r="I45" s="72"/>
      <c r="J45" s="101"/>
    </row>
    <row r="46" spans="2:10">
      <c r="B46" s="100"/>
      <c r="C46" s="72"/>
      <c r="D46" s="72"/>
      <c r="E46" s="72"/>
      <c r="F46" s="72"/>
      <c r="G46" s="72"/>
      <c r="H46" s="72"/>
      <c r="I46" s="72"/>
      <c r="J46" s="101"/>
    </row>
    <row r="47" spans="2:10">
      <c r="B47" s="100"/>
      <c r="C47" s="72"/>
      <c r="D47" s="72"/>
      <c r="E47" s="72"/>
      <c r="F47" s="72"/>
      <c r="G47" s="72"/>
      <c r="H47" s="72"/>
      <c r="I47" s="72"/>
      <c r="J47" s="101"/>
    </row>
    <row r="48" spans="2:10">
      <c r="B48" s="100"/>
      <c r="C48" s="72"/>
      <c r="D48" s="72"/>
      <c r="E48" s="72"/>
      <c r="F48" s="72"/>
      <c r="G48" s="72"/>
      <c r="H48" s="72"/>
      <c r="I48" s="72"/>
      <c r="J48" s="101"/>
    </row>
    <row r="49" spans="2:10">
      <c r="B49" s="100"/>
      <c r="C49" s="72"/>
      <c r="D49" s="72"/>
      <c r="E49" s="72"/>
      <c r="F49" s="72"/>
      <c r="G49" s="72"/>
      <c r="H49" s="72"/>
      <c r="I49" s="72"/>
      <c r="J49" s="101"/>
    </row>
    <row r="50" spans="2:10">
      <c r="B50" s="100"/>
      <c r="C50" s="72"/>
      <c r="D50" s="72"/>
      <c r="E50" s="72"/>
      <c r="F50" s="72"/>
      <c r="G50" s="72"/>
      <c r="H50" s="72"/>
      <c r="I50" s="72"/>
      <c r="J50" s="101"/>
    </row>
    <row r="51" spans="2:10">
      <c r="B51" s="100"/>
      <c r="C51" s="72"/>
      <c r="D51" s="72"/>
      <c r="E51" s="72"/>
      <c r="F51" s="72"/>
      <c r="G51" s="72"/>
      <c r="H51" s="72"/>
      <c r="I51" s="72"/>
      <c r="J51" s="101"/>
    </row>
    <row r="52" spans="2:10">
      <c r="B52" s="100"/>
      <c r="C52" s="72"/>
      <c r="D52" s="72"/>
      <c r="E52" s="72"/>
      <c r="F52" s="72"/>
      <c r="G52" s="72"/>
      <c r="H52" s="72"/>
      <c r="I52" s="72"/>
      <c r="J52" s="101"/>
    </row>
    <row r="53" spans="2:10">
      <c r="B53" s="100"/>
      <c r="C53" s="72"/>
      <c r="D53" s="72"/>
      <c r="E53" s="72"/>
      <c r="F53" s="72"/>
      <c r="G53" s="72"/>
      <c r="H53" s="72"/>
      <c r="I53" s="72"/>
      <c r="J53" s="101"/>
    </row>
    <row r="54" spans="2:10">
      <c r="B54" s="100"/>
      <c r="C54" s="72"/>
      <c r="D54" s="72"/>
      <c r="E54" s="72"/>
      <c r="F54" s="72"/>
      <c r="G54" s="72"/>
      <c r="H54" s="72"/>
      <c r="I54" s="72"/>
      <c r="J54" s="101"/>
    </row>
    <row r="55" spans="2:10">
      <c r="B55" s="100"/>
      <c r="C55" s="72"/>
      <c r="D55" s="72"/>
      <c r="E55" s="72"/>
      <c r="F55" s="72"/>
      <c r="G55" s="72"/>
      <c r="H55" s="72"/>
      <c r="I55" s="72"/>
      <c r="J55" s="101"/>
    </row>
    <row r="56" spans="2:10">
      <c r="B56" s="100"/>
      <c r="C56" s="72"/>
      <c r="D56" s="72"/>
      <c r="E56" s="72"/>
      <c r="F56" s="72"/>
      <c r="G56" s="72"/>
      <c r="H56" s="72"/>
      <c r="I56" s="72"/>
      <c r="J56" s="101"/>
    </row>
    <row r="57" spans="2:10">
      <c r="B57" s="100"/>
      <c r="C57" s="72"/>
      <c r="D57" s="72"/>
      <c r="E57" s="72"/>
      <c r="F57" s="72"/>
      <c r="G57" s="72"/>
      <c r="H57" s="72"/>
      <c r="I57" s="72"/>
      <c r="J57" s="101"/>
    </row>
    <row r="58" spans="2:10">
      <c r="B58" s="100"/>
      <c r="C58" s="72"/>
      <c r="D58" s="72"/>
      <c r="E58" s="72"/>
      <c r="F58" s="72"/>
      <c r="G58" s="72"/>
      <c r="H58" s="72"/>
      <c r="I58" s="72"/>
      <c r="J58" s="101"/>
    </row>
    <row r="59" spans="2:10">
      <c r="B59" s="100"/>
      <c r="C59" s="72"/>
      <c r="D59" s="72"/>
      <c r="E59" s="72"/>
      <c r="F59" s="72"/>
      <c r="G59" s="72"/>
      <c r="H59" s="72"/>
      <c r="I59" s="72"/>
      <c r="J59" s="101"/>
    </row>
    <row r="60" spans="2:10">
      <c r="B60" s="100"/>
      <c r="C60" s="72"/>
      <c r="D60" s="72"/>
      <c r="E60" s="72"/>
      <c r="F60" s="72"/>
      <c r="G60" s="72"/>
      <c r="H60" s="72"/>
      <c r="I60" s="72"/>
      <c r="J60" s="101"/>
    </row>
    <row r="61" spans="2:10">
      <c r="B61" s="100"/>
      <c r="C61" s="72"/>
      <c r="D61" s="72"/>
      <c r="E61" s="72"/>
      <c r="F61" s="72"/>
      <c r="G61" s="72"/>
      <c r="H61" s="72"/>
      <c r="I61" s="72"/>
      <c r="J61" s="101"/>
    </row>
    <row r="62" spans="2:10">
      <c r="B62" s="100"/>
      <c r="C62" s="72"/>
      <c r="D62" s="72"/>
      <c r="E62" s="72"/>
      <c r="F62" s="72"/>
      <c r="G62" s="72"/>
      <c r="H62" s="72"/>
      <c r="I62" s="72"/>
      <c r="J62" s="101"/>
    </row>
    <row r="63" spans="2:10">
      <c r="B63" s="100"/>
      <c r="C63" s="72"/>
      <c r="D63" s="72"/>
      <c r="E63" s="72"/>
      <c r="F63" s="72"/>
      <c r="G63" s="72"/>
      <c r="H63" s="72"/>
      <c r="I63" s="72"/>
      <c r="J63" s="101"/>
    </row>
    <row r="64" spans="2:10">
      <c r="B64" s="100"/>
      <c r="C64" s="72"/>
      <c r="D64" s="72"/>
      <c r="E64" s="72"/>
      <c r="F64" s="72"/>
      <c r="G64" s="72"/>
      <c r="H64" s="72"/>
      <c r="I64" s="72"/>
      <c r="J64" s="101"/>
    </row>
    <row r="65" spans="2:10">
      <c r="B65" s="100"/>
      <c r="C65" s="72"/>
      <c r="D65" s="72"/>
      <c r="E65" s="72"/>
      <c r="F65" s="72"/>
      <c r="G65" s="72"/>
      <c r="H65" s="72"/>
      <c r="I65" s="72"/>
      <c r="J65" s="101"/>
    </row>
    <row r="66" spans="2:10">
      <c r="B66" s="100"/>
      <c r="C66" s="72"/>
      <c r="D66" s="72"/>
      <c r="E66" s="72"/>
      <c r="F66" s="72"/>
      <c r="G66" s="72"/>
      <c r="H66" s="72"/>
      <c r="I66" s="72"/>
      <c r="J66" s="101"/>
    </row>
    <row r="67" spans="2:10">
      <c r="B67" s="100"/>
      <c r="C67" s="72"/>
      <c r="D67" s="72"/>
      <c r="E67" s="72"/>
      <c r="F67" s="72"/>
      <c r="G67" s="72"/>
      <c r="H67" s="72"/>
      <c r="I67" s="72"/>
      <c r="J67" s="101"/>
    </row>
    <row r="68" spans="2:10">
      <c r="B68" s="100"/>
      <c r="C68" s="72"/>
      <c r="D68" s="72"/>
      <c r="E68" s="72"/>
      <c r="F68" s="72"/>
      <c r="G68" s="72"/>
      <c r="H68" s="72"/>
      <c r="I68" s="72"/>
      <c r="J68" s="101"/>
    </row>
    <row r="69" spans="2:10">
      <c r="B69" s="100"/>
      <c r="C69" s="72"/>
      <c r="D69" s="72"/>
      <c r="E69" s="72"/>
      <c r="F69" s="72"/>
      <c r="G69" s="72"/>
      <c r="H69" s="72"/>
      <c r="I69" s="72"/>
      <c r="J69" s="101"/>
    </row>
    <row r="70" spans="2:10">
      <c r="B70" s="100"/>
      <c r="C70" s="72"/>
      <c r="D70" s="72"/>
      <c r="E70" s="72"/>
      <c r="F70" s="72"/>
      <c r="G70" s="72"/>
      <c r="H70" s="72"/>
      <c r="I70" s="72"/>
      <c r="J70" s="101"/>
    </row>
    <row r="71" spans="2:10">
      <c r="B71" s="100"/>
      <c r="C71" s="72"/>
      <c r="D71" s="72"/>
      <c r="E71" s="72"/>
      <c r="F71" s="72"/>
      <c r="G71" s="72"/>
      <c r="H71" s="72"/>
      <c r="I71" s="72"/>
      <c r="J71" s="101"/>
    </row>
    <row r="72" spans="2:10">
      <c r="B72" s="100"/>
      <c r="C72" s="72"/>
      <c r="D72" s="72"/>
      <c r="E72" s="72"/>
      <c r="F72" s="72"/>
      <c r="G72" s="72"/>
      <c r="H72" s="72"/>
      <c r="I72" s="72"/>
      <c r="J72" s="101"/>
    </row>
    <row r="73" spans="2:10">
      <c r="B73" s="100"/>
      <c r="C73" s="72"/>
      <c r="D73" s="72"/>
      <c r="E73" s="72"/>
      <c r="F73" s="72"/>
      <c r="G73" s="72"/>
      <c r="H73" s="72"/>
      <c r="I73" s="72"/>
      <c r="J73" s="101"/>
    </row>
    <row r="74" spans="2:10">
      <c r="B74" s="100"/>
      <c r="C74" s="72"/>
      <c r="D74" s="72"/>
      <c r="E74" s="72"/>
      <c r="F74" s="72"/>
      <c r="G74" s="72"/>
      <c r="H74" s="72"/>
      <c r="I74" s="72"/>
      <c r="J74" s="101"/>
    </row>
    <row r="75" spans="2:10">
      <c r="B75" s="100"/>
      <c r="C75" s="72"/>
      <c r="D75" s="72"/>
      <c r="E75" s="72"/>
      <c r="F75" s="72"/>
      <c r="G75" s="72"/>
      <c r="H75" s="72"/>
      <c r="I75" s="72"/>
      <c r="J75" s="101"/>
    </row>
    <row r="76" spans="2:10">
      <c r="B76" s="100"/>
      <c r="C76" s="72"/>
      <c r="D76" s="72"/>
      <c r="E76" s="72"/>
      <c r="F76" s="72"/>
      <c r="G76" s="72"/>
      <c r="H76" s="72"/>
      <c r="I76" s="72"/>
      <c r="J76" s="101"/>
    </row>
    <row r="77" spans="2:10">
      <c r="B77" s="100"/>
      <c r="C77" s="72"/>
      <c r="D77" s="72"/>
      <c r="E77" s="72"/>
      <c r="F77" s="72"/>
      <c r="G77" s="72"/>
      <c r="H77" s="72"/>
      <c r="I77" s="72"/>
      <c r="J77" s="101"/>
    </row>
    <row r="78" spans="2:10">
      <c r="B78" s="100"/>
      <c r="C78" s="72"/>
      <c r="D78" s="72"/>
      <c r="E78" s="72"/>
      <c r="F78" s="72"/>
      <c r="G78" s="72"/>
      <c r="H78" s="72"/>
      <c r="I78" s="72"/>
      <c r="J78" s="101"/>
    </row>
    <row r="79" spans="2:10">
      <c r="B79" s="100"/>
      <c r="C79" s="72"/>
      <c r="D79" s="72"/>
      <c r="E79" s="72"/>
      <c r="F79" s="72"/>
      <c r="G79" s="72"/>
      <c r="H79" s="72"/>
      <c r="I79" s="72"/>
      <c r="J79" s="101"/>
    </row>
    <row r="80" spans="2:10">
      <c r="B80" s="100"/>
      <c r="C80" s="72"/>
      <c r="D80" s="72"/>
      <c r="E80" s="72"/>
      <c r="F80" s="72"/>
      <c r="G80" s="72"/>
      <c r="H80" s="72"/>
      <c r="I80" s="72"/>
      <c r="J80" s="101"/>
    </row>
    <row r="81" spans="2:10">
      <c r="B81" s="100"/>
      <c r="C81" s="72"/>
      <c r="D81" s="72"/>
      <c r="E81" s="72"/>
      <c r="F81" s="72"/>
      <c r="G81" s="72"/>
      <c r="H81" s="72"/>
      <c r="I81" s="72"/>
      <c r="J81" s="101"/>
    </row>
    <row r="82" spans="2:10">
      <c r="B82" s="100"/>
      <c r="C82" s="72"/>
      <c r="D82" s="72"/>
      <c r="E82" s="72"/>
      <c r="F82" s="72"/>
      <c r="G82" s="72"/>
      <c r="H82" s="72"/>
      <c r="I82" s="72"/>
      <c r="J82" s="101"/>
    </row>
    <row r="83" spans="2:10">
      <c r="B83" s="100"/>
      <c r="C83" s="72"/>
      <c r="D83" s="72"/>
      <c r="E83" s="72"/>
      <c r="F83" s="72"/>
      <c r="G83" s="72"/>
      <c r="H83" s="72"/>
      <c r="I83" s="72"/>
      <c r="J83" s="101"/>
    </row>
    <row r="84" spans="2:10">
      <c r="B84" s="100"/>
      <c r="C84" s="72"/>
      <c r="D84" s="72"/>
      <c r="E84" s="72"/>
      <c r="F84" s="72"/>
      <c r="G84" s="72"/>
      <c r="H84" s="72"/>
      <c r="I84" s="72"/>
      <c r="J84" s="101"/>
    </row>
    <row r="85" spans="2:10">
      <c r="B85" s="100"/>
      <c r="C85" s="72"/>
      <c r="D85" s="72"/>
      <c r="E85" s="72"/>
      <c r="F85" s="72"/>
      <c r="G85" s="72"/>
      <c r="H85" s="72"/>
      <c r="I85" s="72"/>
      <c r="J85" s="101"/>
    </row>
    <row r="86" spans="2:10">
      <c r="B86" s="100"/>
      <c r="C86" s="72"/>
      <c r="D86" s="72"/>
      <c r="E86" s="72"/>
      <c r="F86" s="72"/>
      <c r="G86" s="72"/>
      <c r="H86" s="72"/>
      <c r="I86" s="72"/>
      <c r="J86" s="101"/>
    </row>
    <row r="87" spans="2:10">
      <c r="B87" s="100"/>
      <c r="C87" s="72"/>
      <c r="D87" s="72"/>
      <c r="E87" s="72"/>
      <c r="F87" s="72"/>
      <c r="G87" s="72"/>
      <c r="H87" s="72"/>
      <c r="I87" s="72"/>
      <c r="J87" s="101"/>
    </row>
    <row r="88" spans="2:10">
      <c r="B88" s="100"/>
      <c r="C88" s="72"/>
      <c r="D88" s="72"/>
      <c r="E88" s="72"/>
      <c r="F88" s="72"/>
      <c r="G88" s="72"/>
      <c r="H88" s="72"/>
      <c r="I88" s="72"/>
      <c r="J88" s="101"/>
    </row>
    <row r="89" spans="2:10">
      <c r="B89" s="100"/>
      <c r="C89" s="72"/>
      <c r="D89" s="72"/>
      <c r="E89" s="72"/>
      <c r="F89" s="72"/>
      <c r="G89" s="72"/>
      <c r="H89" s="72"/>
      <c r="I89" s="72"/>
      <c r="J89" s="101"/>
    </row>
    <row r="90" spans="2:10">
      <c r="B90" s="100"/>
      <c r="C90" s="72"/>
      <c r="D90" s="72"/>
      <c r="E90" s="72"/>
      <c r="F90" s="72"/>
      <c r="G90" s="72"/>
      <c r="H90" s="72"/>
      <c r="I90" s="72"/>
      <c r="J90" s="101"/>
    </row>
    <row r="91" spans="2:10">
      <c r="B91" s="100"/>
      <c r="C91" s="72"/>
      <c r="D91" s="72"/>
      <c r="E91" s="72"/>
      <c r="F91" s="72"/>
      <c r="G91" s="72"/>
      <c r="H91" s="72"/>
      <c r="I91" s="72"/>
      <c r="J91" s="101"/>
    </row>
    <row r="92" spans="2:10">
      <c r="B92" s="100"/>
      <c r="C92" s="72"/>
      <c r="D92" s="72"/>
      <c r="E92" s="72"/>
      <c r="F92" s="72"/>
      <c r="G92" s="72"/>
      <c r="H92" s="72"/>
      <c r="I92" s="72"/>
      <c r="J92" s="101"/>
    </row>
    <row r="93" spans="2:10">
      <c r="B93" s="100"/>
      <c r="C93" s="72"/>
      <c r="D93" s="72"/>
      <c r="E93" s="72"/>
      <c r="F93" s="72"/>
      <c r="G93" s="72"/>
      <c r="H93" s="72"/>
      <c r="I93" s="72"/>
      <c r="J93" s="101"/>
    </row>
    <row r="94" spans="2:10">
      <c r="B94" s="100"/>
      <c r="C94" s="72"/>
      <c r="D94" s="72"/>
      <c r="E94" s="72"/>
      <c r="F94" s="72"/>
      <c r="G94" s="72"/>
      <c r="H94" s="72"/>
      <c r="I94" s="72"/>
      <c r="J94" s="101"/>
    </row>
    <row r="95" spans="2:10">
      <c r="B95" s="100"/>
      <c r="C95" s="72"/>
      <c r="D95" s="72"/>
      <c r="E95" s="72"/>
      <c r="F95" s="72"/>
      <c r="G95" s="72"/>
      <c r="H95" s="72"/>
      <c r="I95" s="72"/>
      <c r="J95" s="101"/>
    </row>
    <row r="96" spans="2:10">
      <c r="B96" s="100"/>
      <c r="C96" s="72"/>
      <c r="D96" s="72"/>
      <c r="E96" s="72"/>
      <c r="F96" s="72"/>
      <c r="G96" s="72"/>
      <c r="H96" s="72"/>
      <c r="I96" s="72"/>
      <c r="J96" s="101"/>
    </row>
    <row r="97" spans="2:10">
      <c r="B97" s="100"/>
      <c r="C97" s="72"/>
      <c r="D97" s="72"/>
      <c r="E97" s="72"/>
      <c r="F97" s="72"/>
      <c r="G97" s="72"/>
      <c r="H97" s="72"/>
      <c r="I97" s="72"/>
      <c r="J97" s="101"/>
    </row>
    <row r="98" spans="2:10">
      <c r="B98" s="100"/>
      <c r="C98" s="72"/>
      <c r="D98" s="72"/>
      <c r="E98" s="72"/>
      <c r="F98" s="72"/>
      <c r="G98" s="72"/>
      <c r="H98" s="72"/>
      <c r="I98" s="72"/>
      <c r="J98" s="101"/>
    </row>
    <row r="99" spans="2:10">
      <c r="B99" s="100"/>
      <c r="C99" s="72"/>
      <c r="D99" s="72"/>
      <c r="E99" s="72"/>
      <c r="F99" s="72"/>
      <c r="G99" s="72"/>
      <c r="H99" s="72"/>
      <c r="I99" s="72"/>
      <c r="J99" s="101"/>
    </row>
    <row r="100" spans="2:10">
      <c r="B100" s="100"/>
      <c r="C100" s="72"/>
      <c r="D100" s="72"/>
      <c r="E100" s="72"/>
      <c r="F100" s="72"/>
      <c r="G100" s="72"/>
      <c r="H100" s="72"/>
      <c r="I100" s="72"/>
      <c r="J100" s="101"/>
    </row>
    <row r="101" spans="2:10">
      <c r="B101" s="100"/>
      <c r="C101" s="72"/>
      <c r="D101" s="72"/>
      <c r="E101" s="72"/>
      <c r="F101" s="72"/>
      <c r="G101" s="72"/>
      <c r="H101" s="72"/>
      <c r="I101" s="72"/>
      <c r="J101" s="101"/>
    </row>
    <row r="102" spans="2:10">
      <c r="B102" s="100"/>
      <c r="C102" s="72"/>
      <c r="D102" s="72"/>
      <c r="E102" s="72"/>
      <c r="F102" s="72"/>
      <c r="G102" s="72"/>
      <c r="H102" s="72"/>
      <c r="I102" s="72"/>
      <c r="J102" s="101"/>
    </row>
    <row r="103" spans="2:10">
      <c r="B103" s="100"/>
      <c r="C103" s="72"/>
      <c r="D103" s="72"/>
      <c r="E103" s="72"/>
      <c r="F103" s="72"/>
      <c r="G103" s="72"/>
      <c r="H103" s="72"/>
      <c r="I103" s="72"/>
      <c r="J103" s="101"/>
    </row>
    <row r="104" spans="2:10">
      <c r="B104" s="100"/>
      <c r="C104" s="72"/>
      <c r="D104" s="72"/>
      <c r="E104" s="72"/>
      <c r="F104" s="72"/>
      <c r="G104" s="72"/>
      <c r="H104" s="72"/>
      <c r="I104" s="72"/>
      <c r="J104" s="101"/>
    </row>
    <row r="105" spans="2:10">
      <c r="B105" s="100"/>
      <c r="C105" s="72"/>
      <c r="D105" s="72"/>
      <c r="E105" s="72"/>
      <c r="F105" s="72"/>
      <c r="G105" s="72"/>
      <c r="H105" s="72"/>
      <c r="I105" s="72"/>
      <c r="J105" s="101"/>
    </row>
    <row r="106" spans="2:10">
      <c r="B106" s="100"/>
      <c r="C106" s="72"/>
      <c r="D106" s="72"/>
      <c r="E106" s="72"/>
      <c r="F106" s="72"/>
      <c r="G106" s="72"/>
      <c r="H106" s="72"/>
      <c r="I106" s="72"/>
      <c r="J106" s="101"/>
    </row>
    <row r="107" spans="2:10">
      <c r="B107" s="100"/>
      <c r="C107" s="72"/>
      <c r="D107" s="72"/>
      <c r="E107" s="72"/>
      <c r="F107" s="72"/>
      <c r="G107" s="72"/>
      <c r="H107" s="72"/>
      <c r="I107" s="72"/>
      <c r="J107" s="101"/>
    </row>
    <row r="108" spans="2:10">
      <c r="B108" s="100"/>
      <c r="C108" s="72"/>
      <c r="D108" s="72"/>
      <c r="E108" s="72"/>
      <c r="F108" s="72"/>
      <c r="G108" s="72"/>
      <c r="H108" s="72"/>
      <c r="I108" s="72"/>
      <c r="J108" s="101"/>
    </row>
    <row r="109" spans="2:10">
      <c r="B109" s="100"/>
      <c r="C109" s="72"/>
      <c r="D109" s="72"/>
      <c r="E109" s="72"/>
      <c r="F109" s="72"/>
      <c r="G109" s="72"/>
      <c r="H109" s="72"/>
      <c r="I109" s="72"/>
      <c r="J109" s="101"/>
    </row>
    <row r="110" spans="2:10">
      <c r="B110" s="100"/>
      <c r="C110" s="72"/>
      <c r="D110" s="72"/>
      <c r="E110" s="72"/>
      <c r="F110" s="72"/>
      <c r="G110" s="72"/>
      <c r="H110" s="72"/>
      <c r="I110" s="72"/>
      <c r="J110" s="101"/>
    </row>
    <row r="111" spans="2:10">
      <c r="B111" s="100"/>
      <c r="C111" s="72"/>
      <c r="D111" s="72"/>
      <c r="E111" s="72"/>
      <c r="F111" s="72"/>
      <c r="G111" s="72"/>
      <c r="H111" s="72"/>
      <c r="I111" s="72"/>
      <c r="J111" s="101"/>
    </row>
    <row r="112" spans="2:10">
      <c r="B112" s="100"/>
      <c r="C112" s="72"/>
      <c r="D112" s="72"/>
      <c r="E112" s="72"/>
      <c r="F112" s="72"/>
      <c r="G112" s="72"/>
      <c r="H112" s="72"/>
      <c r="I112" s="72"/>
      <c r="J112" s="101"/>
    </row>
    <row r="113" spans="2:10">
      <c r="B113" s="100"/>
      <c r="C113" s="72"/>
      <c r="D113" s="72"/>
      <c r="E113" s="72"/>
      <c r="F113" s="72"/>
      <c r="G113" s="72"/>
      <c r="H113" s="72"/>
      <c r="I113" s="72"/>
      <c r="J113" s="101"/>
    </row>
    <row r="114" spans="2:10">
      <c r="B114" s="100"/>
      <c r="C114" s="72"/>
      <c r="D114" s="72"/>
      <c r="E114" s="72"/>
      <c r="F114" s="72"/>
      <c r="G114" s="72"/>
      <c r="H114" s="72"/>
      <c r="I114" s="72"/>
      <c r="J114" s="101"/>
    </row>
    <row r="115" spans="2:10">
      <c r="B115" s="100"/>
      <c r="C115" s="72"/>
      <c r="D115" s="72"/>
      <c r="E115" s="72"/>
      <c r="F115" s="72"/>
      <c r="G115" s="72"/>
      <c r="H115" s="72"/>
      <c r="I115" s="72"/>
      <c r="J115" s="101"/>
    </row>
    <row r="116" spans="2:10">
      <c r="B116" s="100"/>
      <c r="C116" s="72"/>
      <c r="D116" s="72"/>
      <c r="E116" s="72"/>
      <c r="F116" s="72"/>
      <c r="G116" s="72"/>
      <c r="H116" s="72"/>
      <c r="I116" s="72"/>
      <c r="J116" s="101"/>
    </row>
    <row r="117" spans="2:10">
      <c r="B117" s="100"/>
      <c r="C117" s="72"/>
      <c r="D117" s="72"/>
      <c r="E117" s="72"/>
      <c r="F117" s="72"/>
      <c r="G117" s="72"/>
      <c r="H117" s="72"/>
      <c r="I117" s="72"/>
      <c r="J117" s="101"/>
    </row>
    <row r="118" spans="2:10">
      <c r="B118" s="100"/>
      <c r="C118" s="72"/>
      <c r="D118" s="72"/>
      <c r="E118" s="72"/>
      <c r="F118" s="72"/>
      <c r="G118" s="72"/>
      <c r="H118" s="72"/>
      <c r="I118" s="72"/>
      <c r="J118" s="101"/>
    </row>
    <row r="119" spans="2:10">
      <c r="B119" s="100"/>
      <c r="C119" s="72"/>
      <c r="D119" s="72"/>
      <c r="E119" s="72"/>
      <c r="F119" s="72"/>
      <c r="G119" s="72"/>
      <c r="H119" s="72"/>
      <c r="I119" s="72"/>
      <c r="J119" s="101"/>
    </row>
    <row r="120" spans="2:10">
      <c r="B120" s="100"/>
      <c r="C120" s="72"/>
      <c r="D120" s="72"/>
      <c r="E120" s="72"/>
      <c r="F120" s="72"/>
      <c r="G120" s="72"/>
      <c r="H120" s="72"/>
      <c r="I120" s="72"/>
      <c r="J120" s="101"/>
    </row>
    <row r="121" spans="2:10">
      <c r="B121" s="100"/>
      <c r="C121" s="72"/>
      <c r="D121" s="72"/>
      <c r="E121" s="72"/>
      <c r="F121" s="72"/>
      <c r="G121" s="72"/>
      <c r="H121" s="72"/>
      <c r="I121" s="72"/>
      <c r="J121" s="101"/>
    </row>
    <row r="122" spans="2:10">
      <c r="B122" s="100"/>
      <c r="C122" s="72"/>
      <c r="D122" s="72"/>
      <c r="E122" s="72"/>
      <c r="F122" s="72"/>
      <c r="G122" s="72"/>
      <c r="H122" s="72"/>
      <c r="I122" s="72"/>
      <c r="J122" s="101"/>
    </row>
    <row r="123" spans="2:10">
      <c r="B123" s="100"/>
      <c r="C123" s="72"/>
      <c r="D123" s="72"/>
      <c r="E123" s="72"/>
      <c r="F123" s="72"/>
      <c r="G123" s="72"/>
      <c r="H123" s="72"/>
      <c r="I123" s="72"/>
      <c r="J123" s="101"/>
    </row>
    <row r="124" spans="2:10">
      <c r="B124" s="100"/>
      <c r="C124" s="72"/>
      <c r="D124" s="72"/>
      <c r="E124" s="72"/>
      <c r="F124" s="72"/>
      <c r="G124" s="72"/>
      <c r="H124" s="72"/>
      <c r="I124" s="72"/>
      <c r="J124" s="101"/>
    </row>
    <row r="125" spans="2:10">
      <c r="B125" s="100"/>
      <c r="C125" s="72"/>
      <c r="D125" s="72"/>
      <c r="E125" s="72"/>
      <c r="F125" s="72"/>
      <c r="G125" s="72"/>
      <c r="H125" s="72"/>
      <c r="I125" s="72"/>
      <c r="J125" s="101"/>
    </row>
    <row r="126" spans="2:10">
      <c r="B126" s="100"/>
      <c r="C126" s="72"/>
      <c r="D126" s="72"/>
      <c r="E126" s="72"/>
      <c r="F126" s="72"/>
      <c r="G126" s="72"/>
      <c r="H126" s="72"/>
      <c r="I126" s="72"/>
      <c r="J126" s="101"/>
    </row>
    <row r="127" spans="2:10">
      <c r="B127" s="100"/>
      <c r="C127" s="72"/>
      <c r="D127" s="72"/>
      <c r="E127" s="72"/>
      <c r="F127" s="72"/>
      <c r="G127" s="72"/>
      <c r="H127" s="72"/>
      <c r="I127" s="72"/>
      <c r="J127" s="101"/>
    </row>
    <row r="128" spans="2:10">
      <c r="B128" s="100"/>
      <c r="C128" s="72"/>
      <c r="D128" s="72"/>
      <c r="E128" s="72"/>
      <c r="F128" s="72"/>
      <c r="G128" s="72"/>
      <c r="H128" s="72"/>
      <c r="I128" s="72"/>
      <c r="J128" s="101"/>
    </row>
    <row r="129" spans="2:10">
      <c r="B129" s="100"/>
      <c r="C129" s="72"/>
      <c r="D129" s="72"/>
      <c r="E129" s="72"/>
      <c r="F129" s="72"/>
      <c r="G129" s="72"/>
      <c r="H129" s="72"/>
      <c r="I129" s="72"/>
      <c r="J129" s="101"/>
    </row>
    <row r="130" spans="2:10">
      <c r="B130" s="100"/>
      <c r="C130" s="72"/>
      <c r="D130" s="72"/>
      <c r="E130" s="72"/>
      <c r="F130" s="72"/>
      <c r="G130" s="72"/>
      <c r="H130" s="72"/>
      <c r="I130" s="72"/>
      <c r="J130" s="101"/>
    </row>
    <row r="131" spans="2:10">
      <c r="B131" s="100"/>
      <c r="C131" s="72"/>
      <c r="D131" s="72"/>
      <c r="E131" s="72"/>
      <c r="F131" s="72"/>
      <c r="G131" s="72"/>
      <c r="H131" s="72"/>
      <c r="I131" s="72"/>
      <c r="J131" s="101"/>
    </row>
    <row r="132" spans="2:10">
      <c r="B132" s="100"/>
      <c r="C132" s="72"/>
      <c r="D132" s="72"/>
      <c r="E132" s="72"/>
      <c r="F132" s="72"/>
      <c r="G132" s="72"/>
      <c r="H132" s="72"/>
      <c r="I132" s="72"/>
      <c r="J132" s="101"/>
    </row>
    <row r="133" spans="2:10">
      <c r="B133" s="100"/>
      <c r="C133" s="72"/>
      <c r="D133" s="72"/>
      <c r="E133" s="72"/>
      <c r="F133" s="72"/>
      <c r="G133" s="72"/>
      <c r="H133" s="72"/>
      <c r="I133" s="72"/>
      <c r="J133" s="101"/>
    </row>
    <row r="134" spans="2:10">
      <c r="B134" s="100"/>
      <c r="C134" s="72"/>
      <c r="D134" s="72"/>
      <c r="E134" s="72"/>
      <c r="F134" s="72"/>
      <c r="G134" s="72"/>
      <c r="H134" s="72"/>
      <c r="I134" s="72"/>
      <c r="J134" s="101"/>
    </row>
    <row r="135" spans="2:10">
      <c r="B135" s="100"/>
      <c r="C135" s="72"/>
      <c r="D135" s="72"/>
      <c r="E135" s="72"/>
      <c r="F135" s="72"/>
      <c r="G135" s="72"/>
      <c r="H135" s="72"/>
      <c r="I135" s="72"/>
      <c r="J135" s="101"/>
    </row>
    <row r="136" spans="2:10">
      <c r="B136" s="100"/>
      <c r="C136" s="72"/>
      <c r="D136" s="72"/>
      <c r="E136" s="72"/>
      <c r="F136" s="72"/>
      <c r="G136" s="72"/>
      <c r="H136" s="72"/>
      <c r="I136" s="72"/>
      <c r="J136" s="101"/>
    </row>
    <row r="137" spans="2:10">
      <c r="B137" s="100"/>
      <c r="C137" s="72"/>
      <c r="D137" s="72"/>
      <c r="E137" s="72"/>
      <c r="F137" s="72"/>
      <c r="G137" s="72"/>
      <c r="H137" s="72"/>
      <c r="I137" s="72"/>
      <c r="J137" s="101"/>
    </row>
    <row r="138" spans="2:10">
      <c r="B138" s="100"/>
      <c r="C138" s="72"/>
      <c r="D138" s="72"/>
      <c r="E138" s="72"/>
      <c r="F138" s="72"/>
      <c r="G138" s="72"/>
      <c r="H138" s="72"/>
      <c r="I138" s="72"/>
      <c r="J138" s="101"/>
    </row>
    <row r="139" spans="2:10">
      <c r="B139" s="100"/>
      <c r="C139" s="72"/>
      <c r="D139" s="72"/>
      <c r="E139" s="72"/>
      <c r="F139" s="72"/>
      <c r="G139" s="72"/>
      <c r="H139" s="72"/>
      <c r="I139" s="72"/>
      <c r="J139" s="101"/>
    </row>
    <row r="140" spans="2:10">
      <c r="B140" s="100"/>
      <c r="C140" s="72"/>
      <c r="D140" s="72"/>
      <c r="E140" s="72"/>
      <c r="F140" s="72"/>
      <c r="G140" s="72"/>
      <c r="H140" s="72"/>
      <c r="I140" s="72"/>
      <c r="J140" s="101"/>
    </row>
    <row r="141" spans="2:10">
      <c r="B141" s="100"/>
      <c r="C141" s="72"/>
      <c r="D141" s="72"/>
      <c r="E141" s="72"/>
      <c r="F141" s="72"/>
      <c r="G141" s="72"/>
      <c r="H141" s="72"/>
      <c r="I141" s="72"/>
      <c r="J141" s="101"/>
    </row>
    <row r="142" spans="2:10">
      <c r="B142" s="100"/>
      <c r="C142" s="72"/>
      <c r="D142" s="72"/>
      <c r="E142" s="72"/>
      <c r="F142" s="72"/>
      <c r="G142" s="72"/>
      <c r="H142" s="72"/>
      <c r="I142" s="72"/>
      <c r="J142" s="101"/>
    </row>
    <row r="143" spans="2:10">
      <c r="B143" s="100"/>
      <c r="C143" s="72"/>
      <c r="D143" s="72"/>
      <c r="E143" s="72"/>
      <c r="F143" s="72"/>
      <c r="G143" s="72"/>
      <c r="H143" s="72"/>
      <c r="I143" s="72"/>
      <c r="J143" s="101"/>
    </row>
    <row r="144" spans="2:10">
      <c r="B144" s="100"/>
      <c r="C144" s="72"/>
      <c r="D144" s="72"/>
      <c r="E144" s="72"/>
      <c r="F144" s="72"/>
      <c r="G144" s="72"/>
      <c r="H144" s="72"/>
      <c r="I144" s="72"/>
      <c r="J144" s="101"/>
    </row>
    <row r="145" spans="2:10">
      <c r="B145" s="100"/>
      <c r="C145" s="72"/>
      <c r="D145" s="72"/>
      <c r="E145" s="72"/>
      <c r="F145" s="72"/>
      <c r="G145" s="72"/>
      <c r="H145" s="72"/>
      <c r="I145" s="72"/>
      <c r="J145" s="101"/>
    </row>
    <row r="146" spans="2:10">
      <c r="B146" s="100"/>
      <c r="C146" s="72"/>
      <c r="D146" s="72"/>
      <c r="E146" s="72"/>
      <c r="F146" s="72"/>
      <c r="G146" s="72"/>
      <c r="H146" s="72"/>
      <c r="I146" s="72"/>
      <c r="J146" s="101"/>
    </row>
    <row r="147" spans="2:10">
      <c r="B147" s="100"/>
      <c r="C147" s="72"/>
      <c r="D147" s="72"/>
      <c r="E147" s="72"/>
      <c r="F147" s="72"/>
      <c r="G147" s="72"/>
      <c r="H147" s="72"/>
      <c r="I147" s="72"/>
      <c r="J147" s="101"/>
    </row>
    <row r="148" spans="2:10">
      <c r="B148" s="100"/>
      <c r="C148" s="72"/>
      <c r="D148" s="72"/>
      <c r="E148" s="72"/>
      <c r="F148" s="72"/>
      <c r="G148" s="72"/>
      <c r="H148" s="72"/>
      <c r="I148" s="72"/>
      <c r="J148" s="101"/>
    </row>
    <row r="149" spans="2:10">
      <c r="B149" s="100"/>
      <c r="C149" s="72"/>
      <c r="D149" s="72"/>
      <c r="E149" s="72"/>
      <c r="F149" s="72"/>
      <c r="G149" s="72"/>
      <c r="H149" s="72"/>
      <c r="I149" s="72"/>
      <c r="J149" s="101"/>
    </row>
    <row r="150" spans="2:10">
      <c r="B150" s="100"/>
      <c r="C150" s="72"/>
      <c r="D150" s="72"/>
      <c r="E150" s="72"/>
      <c r="F150" s="72"/>
      <c r="G150" s="72"/>
      <c r="H150" s="72"/>
      <c r="I150" s="72"/>
      <c r="J150" s="101"/>
    </row>
    <row r="151" spans="2:10">
      <c r="B151" s="100"/>
      <c r="C151" s="72"/>
      <c r="D151" s="72"/>
      <c r="E151" s="72"/>
      <c r="F151" s="72"/>
      <c r="G151" s="72"/>
      <c r="H151" s="72"/>
      <c r="I151" s="72"/>
      <c r="J151" s="101"/>
    </row>
    <row r="152" spans="2:10">
      <c r="B152" s="100"/>
      <c r="C152" s="72"/>
      <c r="D152" s="72"/>
      <c r="E152" s="72"/>
      <c r="F152" s="72"/>
      <c r="G152" s="72"/>
      <c r="H152" s="72"/>
      <c r="I152" s="72"/>
      <c r="J152" s="101"/>
    </row>
    <row r="153" spans="2:10">
      <c r="B153" s="100"/>
      <c r="C153" s="72"/>
      <c r="D153" s="72"/>
      <c r="E153" s="72"/>
      <c r="F153" s="72"/>
      <c r="G153" s="72"/>
      <c r="H153" s="72"/>
      <c r="I153" s="72"/>
      <c r="J153" s="101"/>
    </row>
    <row r="154" spans="2:10">
      <c r="B154" s="100"/>
      <c r="C154" s="72"/>
      <c r="D154" s="72"/>
      <c r="E154" s="72"/>
      <c r="F154" s="72"/>
      <c r="G154" s="72"/>
      <c r="H154" s="72"/>
      <c r="I154" s="72"/>
      <c r="J154" s="101"/>
    </row>
    <row r="155" spans="2:10">
      <c r="B155" s="100"/>
      <c r="C155" s="72"/>
      <c r="D155" s="72"/>
      <c r="E155" s="72"/>
      <c r="F155" s="72"/>
      <c r="G155" s="72"/>
      <c r="H155" s="72"/>
      <c r="I155" s="72"/>
      <c r="J155" s="101"/>
    </row>
    <row r="156" spans="2:10">
      <c r="B156" s="100"/>
      <c r="C156" s="72"/>
      <c r="D156" s="72"/>
      <c r="E156" s="72"/>
      <c r="F156" s="72"/>
      <c r="G156" s="72"/>
      <c r="H156" s="72"/>
      <c r="I156" s="72"/>
      <c r="J156" s="101"/>
    </row>
    <row r="157" spans="2:10">
      <c r="B157" s="100"/>
      <c r="C157" s="72"/>
      <c r="D157" s="72"/>
      <c r="E157" s="72"/>
      <c r="F157" s="72"/>
      <c r="G157" s="72"/>
      <c r="H157" s="72"/>
      <c r="I157" s="72"/>
      <c r="J157" s="101"/>
    </row>
    <row r="158" spans="2:10">
      <c r="B158" s="100"/>
      <c r="C158" s="72"/>
      <c r="D158" s="72"/>
      <c r="E158" s="72"/>
      <c r="F158" s="72"/>
      <c r="G158" s="72"/>
      <c r="H158" s="72"/>
      <c r="I158" s="72"/>
      <c r="J158" s="101"/>
    </row>
    <row r="159" spans="2:10">
      <c r="B159" s="100"/>
      <c r="C159" s="72"/>
      <c r="D159" s="72"/>
      <c r="E159" s="72"/>
      <c r="F159" s="72"/>
      <c r="G159" s="72"/>
      <c r="H159" s="72"/>
      <c r="I159" s="72"/>
      <c r="J159" s="101"/>
    </row>
    <row r="160" spans="2:10">
      <c r="B160" s="100"/>
      <c r="C160" s="72"/>
      <c r="D160" s="72"/>
      <c r="E160" s="72"/>
      <c r="F160" s="72"/>
      <c r="G160" s="72"/>
      <c r="H160" s="72"/>
      <c r="I160" s="72"/>
      <c r="J160" s="101"/>
    </row>
    <row r="161" spans="2:10">
      <c r="B161" s="100"/>
      <c r="C161" s="72"/>
      <c r="D161" s="72"/>
      <c r="E161" s="72"/>
      <c r="F161" s="72"/>
      <c r="G161" s="72"/>
      <c r="H161" s="72"/>
      <c r="I161" s="72"/>
      <c r="J161" s="101"/>
    </row>
    <row r="162" spans="2:10">
      <c r="B162" s="100"/>
      <c r="C162" s="72"/>
      <c r="D162" s="72"/>
      <c r="E162" s="72"/>
      <c r="F162" s="72"/>
      <c r="G162" s="72"/>
      <c r="H162" s="72"/>
      <c r="I162" s="72"/>
      <c r="J162" s="101"/>
    </row>
    <row r="163" spans="2:10">
      <c r="B163" s="100"/>
      <c r="C163" s="72"/>
      <c r="D163" s="72"/>
      <c r="E163" s="72"/>
      <c r="F163" s="72"/>
      <c r="G163" s="72"/>
      <c r="H163" s="72"/>
      <c r="I163" s="72"/>
      <c r="J163" s="101"/>
    </row>
    <row r="164" spans="2:10">
      <c r="B164" s="100"/>
      <c r="C164" s="72"/>
      <c r="D164" s="72"/>
      <c r="E164" s="72"/>
      <c r="F164" s="72"/>
      <c r="G164" s="72"/>
      <c r="H164" s="72"/>
      <c r="I164" s="72"/>
      <c r="J164" s="101"/>
    </row>
    <row r="165" spans="2:10">
      <c r="B165" s="100"/>
      <c r="C165" s="72"/>
      <c r="D165" s="72"/>
      <c r="E165" s="72"/>
      <c r="F165" s="72"/>
      <c r="G165" s="72"/>
      <c r="H165" s="72"/>
      <c r="I165" s="72"/>
      <c r="J165" s="101"/>
    </row>
    <row r="166" spans="2:10">
      <c r="B166" s="100"/>
      <c r="C166" s="72"/>
      <c r="D166" s="72"/>
      <c r="E166" s="72"/>
      <c r="F166" s="72"/>
      <c r="G166" s="72"/>
      <c r="H166" s="72"/>
      <c r="I166" s="72"/>
      <c r="J166" s="101"/>
    </row>
    <row r="167" spans="2:10">
      <c r="B167" s="100"/>
      <c r="C167" s="72"/>
      <c r="D167" s="72"/>
      <c r="E167" s="72"/>
      <c r="F167" s="72"/>
      <c r="G167" s="72"/>
      <c r="H167" s="72"/>
      <c r="I167" s="72"/>
      <c r="J167" s="101"/>
    </row>
    <row r="168" spans="2:10">
      <c r="B168" s="100"/>
      <c r="C168" s="72"/>
      <c r="D168" s="72"/>
      <c r="E168" s="72"/>
      <c r="F168" s="72"/>
      <c r="G168" s="72"/>
      <c r="H168" s="72"/>
      <c r="I168" s="72"/>
      <c r="J168" s="101"/>
    </row>
    <row r="169" spans="2:10">
      <c r="B169" s="100"/>
      <c r="C169" s="72"/>
      <c r="D169" s="72"/>
      <c r="E169" s="72"/>
      <c r="F169" s="72"/>
      <c r="G169" s="72"/>
      <c r="H169" s="72"/>
      <c r="I169" s="72"/>
      <c r="J169" s="101"/>
    </row>
    <row r="170" spans="2:10">
      <c r="B170" s="100"/>
      <c r="C170" s="72"/>
      <c r="D170" s="72"/>
      <c r="E170" s="72"/>
      <c r="F170" s="72"/>
      <c r="G170" s="72"/>
      <c r="H170" s="72"/>
      <c r="I170" s="72"/>
      <c r="J170" s="101"/>
    </row>
    <row r="171" spans="2:10">
      <c r="B171" s="100"/>
      <c r="C171" s="72"/>
      <c r="D171" s="72"/>
      <c r="E171" s="72"/>
      <c r="F171" s="72"/>
      <c r="G171" s="72"/>
      <c r="H171" s="72"/>
      <c r="I171" s="72"/>
      <c r="J171" s="101"/>
    </row>
    <row r="172" spans="2:10">
      <c r="B172" s="100"/>
      <c r="C172" s="72"/>
      <c r="D172" s="72"/>
      <c r="E172" s="72"/>
      <c r="F172" s="72"/>
      <c r="G172" s="72"/>
      <c r="H172" s="72"/>
      <c r="I172" s="72"/>
      <c r="J172" s="101"/>
    </row>
    <row r="173" spans="2:10">
      <c r="B173" s="100"/>
      <c r="C173" s="72"/>
      <c r="D173" s="72"/>
      <c r="E173" s="72"/>
      <c r="F173" s="72"/>
      <c r="G173" s="72"/>
      <c r="H173" s="72"/>
      <c r="I173" s="72"/>
      <c r="J173" s="101"/>
    </row>
    <row r="174" spans="2:10">
      <c r="B174" s="100"/>
      <c r="C174" s="72"/>
      <c r="D174" s="72"/>
      <c r="E174" s="72"/>
      <c r="F174" s="72"/>
      <c r="G174" s="72"/>
      <c r="H174" s="72"/>
      <c r="I174" s="72"/>
      <c r="J174" s="101"/>
    </row>
    <row r="175" spans="2:10">
      <c r="B175" s="100"/>
      <c r="C175" s="72"/>
      <c r="D175" s="72"/>
      <c r="E175" s="72"/>
      <c r="F175" s="72"/>
      <c r="G175" s="72"/>
      <c r="H175" s="72"/>
      <c r="I175" s="72"/>
      <c r="J175" s="101"/>
    </row>
    <row r="176" spans="2:10">
      <c r="B176" s="100"/>
      <c r="C176" s="72"/>
      <c r="D176" s="72"/>
      <c r="E176" s="72"/>
      <c r="F176" s="72"/>
      <c r="G176" s="72"/>
      <c r="H176" s="72"/>
      <c r="I176" s="72"/>
      <c r="J176" s="101"/>
    </row>
    <row r="177" spans="2:10">
      <c r="B177" s="100"/>
      <c r="C177" s="72"/>
      <c r="D177" s="72"/>
      <c r="E177" s="72"/>
      <c r="F177" s="72"/>
      <c r="G177" s="72"/>
      <c r="H177" s="72"/>
      <c r="I177" s="72"/>
      <c r="J177" s="101"/>
    </row>
    <row r="178" spans="2:10">
      <c r="B178" s="100"/>
      <c r="C178" s="72"/>
      <c r="D178" s="72"/>
      <c r="E178" s="72"/>
      <c r="F178" s="72"/>
      <c r="G178" s="72"/>
      <c r="H178" s="72"/>
      <c r="I178" s="72"/>
      <c r="J178" s="101"/>
    </row>
    <row r="179" spans="2:10">
      <c r="B179" s="100"/>
      <c r="C179" s="72"/>
      <c r="D179" s="72"/>
      <c r="E179" s="72"/>
      <c r="F179" s="72"/>
      <c r="G179" s="72"/>
      <c r="H179" s="72"/>
      <c r="I179" s="72"/>
      <c r="J179" s="101"/>
    </row>
    <row r="180" spans="2:10">
      <c r="B180" s="100"/>
      <c r="C180" s="72"/>
      <c r="D180" s="72"/>
      <c r="E180" s="72"/>
      <c r="F180" s="72"/>
      <c r="G180" s="72"/>
      <c r="H180" s="72"/>
      <c r="I180" s="72"/>
      <c r="J180" s="101"/>
    </row>
    <row r="181" spans="2:10">
      <c r="B181" s="100"/>
      <c r="C181" s="72"/>
      <c r="D181" s="72"/>
      <c r="E181" s="72"/>
      <c r="F181" s="72"/>
      <c r="G181" s="72"/>
      <c r="H181" s="72"/>
      <c r="I181" s="72"/>
      <c r="J181" s="101"/>
    </row>
    <row r="182" spans="2:10">
      <c r="B182" s="100"/>
      <c r="C182" s="72"/>
      <c r="D182" s="72"/>
      <c r="E182" s="72"/>
      <c r="F182" s="72"/>
      <c r="G182" s="72"/>
      <c r="H182" s="72"/>
      <c r="I182" s="72"/>
      <c r="J182" s="101"/>
    </row>
    <row r="183" spans="2:10">
      <c r="B183" s="100"/>
      <c r="C183" s="72"/>
      <c r="D183" s="72"/>
      <c r="E183" s="72"/>
      <c r="F183" s="72"/>
      <c r="G183" s="72"/>
      <c r="H183" s="72"/>
      <c r="I183" s="72"/>
      <c r="J183" s="101"/>
    </row>
    <row r="184" spans="2:10">
      <c r="B184" s="100"/>
      <c r="C184" s="72"/>
      <c r="D184" s="72"/>
      <c r="E184" s="72"/>
      <c r="F184" s="72"/>
      <c r="G184" s="72"/>
      <c r="H184" s="72"/>
      <c r="I184" s="72"/>
      <c r="J184" s="101"/>
    </row>
    <row r="185" spans="2:10">
      <c r="B185" s="100"/>
      <c r="C185" s="72"/>
      <c r="D185" s="72"/>
      <c r="E185" s="72"/>
      <c r="F185" s="72"/>
      <c r="G185" s="72"/>
      <c r="H185" s="72"/>
      <c r="I185" s="72"/>
      <c r="J185" s="101"/>
    </row>
    <row r="186" spans="2:10">
      <c r="B186" s="107"/>
      <c r="C186" s="108"/>
      <c r="D186" s="108"/>
      <c r="E186" s="108"/>
      <c r="F186" s="108"/>
      <c r="G186" s="108"/>
      <c r="H186" s="108"/>
      <c r="I186" s="108"/>
      <c r="J186" s="180"/>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15" sqref="C1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49" t="s">
        <v>678</v>
      </c>
    </row>
    <row r="3" spans="2:7">
      <c r="B3" s="468" t="s">
        <v>679</v>
      </c>
      <c r="C3" s="662" t="str">
        <f>IF(C5="YES","CHECK",IF(OR(C16&lt;=1,C16=""),"FAIL",IF(C16&lt;2,"CHECK","PASS")))</f>
        <v>FAIL</v>
      </c>
      <c r="D3" s="936"/>
      <c r="E3" s="936"/>
      <c r="F3" s="937"/>
      <c r="G3" s="937"/>
    </row>
    <row r="4" spans="2:7">
      <c r="B4" s="84"/>
      <c r="C4" s="442"/>
      <c r="D4" s="663"/>
      <c r="E4" s="663"/>
      <c r="F4" s="663"/>
      <c r="G4" s="663"/>
    </row>
    <row r="5" spans="2:7">
      <c r="B5" s="468" t="s">
        <v>680</v>
      </c>
      <c r="C5" s="474"/>
      <c r="D5" s="663"/>
      <c r="E5" s="663"/>
      <c r="F5" s="663"/>
      <c r="G5" s="663"/>
    </row>
    <row r="6" spans="2:7">
      <c r="B6" s="664" t="str">
        <f>IF(C5="YES","Show proof below","")</f>
        <v/>
      </c>
      <c r="C6" s="665"/>
      <c r="D6" s="151"/>
    </row>
    <row r="7" spans="2:7">
      <c r="B7" s="487" t="s">
        <v>681</v>
      </c>
      <c r="C7" s="666"/>
      <c r="D7" s="667"/>
      <c r="E7" s="668"/>
      <c r="F7" s="669"/>
      <c r="G7" s="668"/>
    </row>
    <row r="8" spans="2:7">
      <c r="B8" s="457" t="s">
        <v>682</v>
      </c>
      <c r="C8" s="161"/>
      <c r="D8" s="293"/>
      <c r="E8" s="668"/>
      <c r="G8" s="668"/>
    </row>
    <row r="9" spans="2:7">
      <c r="B9" s="87" t="s">
        <v>683</v>
      </c>
      <c r="C9" s="156"/>
      <c r="E9" s="23"/>
      <c r="G9" s="23"/>
    </row>
    <row r="10" spans="2:7">
      <c r="B10" s="457" t="s">
        <v>684</v>
      </c>
      <c r="C10" s="496">
        <f>C9*C8</f>
        <v>0</v>
      </c>
      <c r="D10" s="670"/>
      <c r="E10" s="668"/>
      <c r="F10" s="669"/>
      <c r="G10" s="668"/>
    </row>
    <row r="11" spans="2:7">
      <c r="B11" s="457"/>
      <c r="C11" s="671"/>
      <c r="D11" s="670"/>
      <c r="E11" s="668"/>
      <c r="F11" s="669"/>
      <c r="G11" s="668"/>
    </row>
    <row r="12" spans="2:7">
      <c r="B12" s="457" t="s">
        <v>685</v>
      </c>
      <c r="C12" s="469"/>
      <c r="D12" s="670"/>
      <c r="E12" s="668"/>
      <c r="F12" s="669"/>
      <c r="G12" s="668"/>
    </row>
    <row r="13" spans="2:7">
      <c r="B13" s="457" t="s">
        <v>491</v>
      </c>
      <c r="C13" s="651"/>
      <c r="D13" s="670"/>
      <c r="E13" s="668"/>
      <c r="F13" s="669"/>
      <c r="G13" s="668"/>
    </row>
    <row r="14" spans="2:7">
      <c r="B14" s="457" t="s">
        <v>686</v>
      </c>
      <c r="C14" s="482">
        <f>C12*C13</f>
        <v>0</v>
      </c>
      <c r="D14" s="670"/>
      <c r="E14" s="668"/>
      <c r="F14" s="669"/>
      <c r="G14" s="668"/>
    </row>
    <row r="15" spans="2:7">
      <c r="B15" s="295"/>
      <c r="C15" s="295"/>
      <c r="D15" s="293"/>
      <c r="E15" s="668"/>
      <c r="G15" s="668"/>
    </row>
    <row r="16" spans="2:7">
      <c r="B16" s="457" t="s">
        <v>687</v>
      </c>
      <c r="C16" s="672" t="str">
        <f>IF(NOT(C14=0),C10/C14,"")</f>
        <v/>
      </c>
      <c r="D16" s="293"/>
      <c r="E16" s="42" t="s">
        <v>259</v>
      </c>
      <c r="G16" s="23"/>
    </row>
    <row r="17" spans="2:13">
      <c r="C17" s="26" t="str">
        <f>IF(AND(C16&gt;=1,C16&lt;2),"Safety factor must be &gt;2 as per T3.2.8. Please elaborate.","")</f>
        <v/>
      </c>
    </row>
    <row r="18" spans="2:13">
      <c r="B18" s="15" t="s">
        <v>688</v>
      </c>
    </row>
    <row r="19" spans="2:13" s="360" customFormat="1">
      <c r="B19" s="176"/>
      <c r="C19" s="177"/>
      <c r="D19" s="177"/>
      <c r="E19" s="177"/>
      <c r="F19" s="177"/>
      <c r="G19" s="177"/>
      <c r="H19" s="177"/>
      <c r="I19" s="177"/>
      <c r="J19" s="177"/>
      <c r="K19" s="177"/>
      <c r="L19" s="177"/>
      <c r="M19" s="178"/>
    </row>
    <row r="20" spans="2:13" s="360" customFormat="1">
      <c r="B20" s="100"/>
      <c r="C20" s="72"/>
      <c r="D20" s="72"/>
      <c r="E20" s="72"/>
      <c r="F20" s="72"/>
      <c r="G20" s="72"/>
      <c r="H20" s="72"/>
      <c r="I20" s="72"/>
      <c r="J20" s="72"/>
      <c r="K20" s="72"/>
      <c r="L20" s="72"/>
      <c r="M20" s="101"/>
    </row>
    <row r="21" spans="2:13" s="360" customFormat="1">
      <c r="B21" s="100"/>
      <c r="C21" s="72"/>
      <c r="D21" s="72"/>
      <c r="E21" s="72"/>
      <c r="F21" s="72"/>
      <c r="G21" s="72"/>
      <c r="H21" s="72"/>
      <c r="I21" s="72"/>
      <c r="J21" s="72"/>
      <c r="K21" s="72"/>
      <c r="L21" s="72"/>
      <c r="M21" s="101"/>
    </row>
    <row r="22" spans="2:13" s="360" customFormat="1">
      <c r="B22" s="100"/>
      <c r="C22" s="72"/>
      <c r="D22" s="72"/>
      <c r="E22" s="72"/>
      <c r="F22" s="72"/>
      <c r="G22" s="72"/>
      <c r="H22" s="72"/>
      <c r="I22" s="72"/>
      <c r="J22" s="72"/>
      <c r="K22" s="72"/>
      <c r="L22" s="72"/>
      <c r="M22" s="101"/>
    </row>
    <row r="23" spans="2:13" s="360" customFormat="1">
      <c r="B23" s="100"/>
      <c r="C23" s="72"/>
      <c r="D23" s="72"/>
      <c r="E23" s="72"/>
      <c r="F23" s="72"/>
      <c r="G23" s="72"/>
      <c r="H23" s="72"/>
      <c r="I23" s="72"/>
      <c r="J23" s="72"/>
      <c r="K23" s="72"/>
      <c r="L23" s="72"/>
      <c r="M23" s="101"/>
    </row>
    <row r="24" spans="2:13" s="360" customFormat="1">
      <c r="B24" s="100"/>
      <c r="C24" s="72"/>
      <c r="D24" s="72"/>
      <c r="E24" s="72"/>
      <c r="F24" s="72"/>
      <c r="G24" s="72"/>
      <c r="H24" s="72"/>
      <c r="I24" s="72"/>
      <c r="J24" s="72"/>
      <c r="K24" s="72"/>
      <c r="L24" s="72"/>
      <c r="M24" s="101"/>
    </row>
    <row r="25" spans="2:13" s="360" customFormat="1">
      <c r="B25" s="100"/>
      <c r="C25" s="72"/>
      <c r="D25" s="72"/>
      <c r="E25" s="72"/>
      <c r="F25" s="72"/>
      <c r="G25" s="72"/>
      <c r="H25" s="72"/>
      <c r="I25" s="72"/>
      <c r="J25" s="72"/>
      <c r="K25" s="72"/>
      <c r="L25" s="72"/>
      <c r="M25" s="101"/>
    </row>
    <row r="26" spans="2:13" s="360" customFormat="1">
      <c r="B26" s="100"/>
      <c r="C26" s="72"/>
      <c r="D26" s="72"/>
      <c r="E26" s="72"/>
      <c r="F26" s="72"/>
      <c r="G26" s="72"/>
      <c r="H26" s="72"/>
      <c r="I26" s="72"/>
      <c r="J26" s="72"/>
      <c r="K26" s="72"/>
      <c r="L26" s="72"/>
      <c r="M26" s="101"/>
    </row>
    <row r="27" spans="2:13" s="360" customFormat="1">
      <c r="B27" s="100"/>
      <c r="C27" s="72"/>
      <c r="D27" s="72"/>
      <c r="E27" s="72"/>
      <c r="F27" s="72"/>
      <c r="G27" s="72"/>
      <c r="H27" s="72"/>
      <c r="I27" s="72"/>
      <c r="J27" s="72"/>
      <c r="K27" s="72"/>
      <c r="L27" s="72"/>
      <c r="M27" s="101"/>
    </row>
    <row r="28" spans="2:13" s="360" customFormat="1">
      <c r="B28" s="100"/>
      <c r="C28" s="72"/>
      <c r="D28" s="72"/>
      <c r="E28" s="72"/>
      <c r="F28" s="72"/>
      <c r="G28" s="72"/>
      <c r="H28" s="72"/>
      <c r="I28" s="72"/>
      <c r="J28" s="72"/>
      <c r="K28" s="72"/>
      <c r="L28" s="72"/>
      <c r="M28" s="101"/>
    </row>
    <row r="29" spans="2:13" s="360" customFormat="1">
      <c r="B29" s="100"/>
      <c r="C29" s="72"/>
      <c r="D29" s="72"/>
      <c r="E29" s="72"/>
      <c r="F29" s="72"/>
      <c r="G29" s="72"/>
      <c r="H29" s="72"/>
      <c r="I29" s="72"/>
      <c r="J29" s="72"/>
      <c r="K29" s="72"/>
      <c r="L29" s="72"/>
      <c r="M29" s="101"/>
    </row>
    <row r="30" spans="2:13" s="360" customFormat="1">
      <c r="B30" s="100"/>
      <c r="C30" s="72"/>
      <c r="D30" s="72"/>
      <c r="E30" s="72"/>
      <c r="F30" s="72"/>
      <c r="G30" s="72"/>
      <c r="H30" s="72"/>
      <c r="I30" s="72"/>
      <c r="J30" s="72"/>
      <c r="K30" s="72"/>
      <c r="L30" s="72"/>
      <c r="M30" s="101"/>
    </row>
    <row r="31" spans="2:13" s="360" customFormat="1">
      <c r="B31" s="100"/>
      <c r="C31" s="72"/>
      <c r="D31" s="72"/>
      <c r="E31" s="72"/>
      <c r="F31" s="72"/>
      <c r="G31" s="72"/>
      <c r="H31" s="72"/>
      <c r="I31" s="72"/>
      <c r="J31" s="72"/>
      <c r="K31" s="72"/>
      <c r="L31" s="72"/>
      <c r="M31" s="101"/>
    </row>
    <row r="32" spans="2:13" s="360" customFormat="1">
      <c r="B32" s="100"/>
      <c r="C32" s="72"/>
      <c r="D32" s="72"/>
      <c r="E32" s="72"/>
      <c r="F32" s="72"/>
      <c r="G32" s="72"/>
      <c r="H32" s="72"/>
      <c r="I32" s="72"/>
      <c r="J32" s="72"/>
      <c r="K32" s="72"/>
      <c r="L32" s="72"/>
      <c r="M32" s="101"/>
    </row>
    <row r="33" spans="2:13" s="360" customFormat="1">
      <c r="B33" s="100"/>
      <c r="C33" s="72"/>
      <c r="D33" s="72"/>
      <c r="E33" s="72"/>
      <c r="F33" s="72"/>
      <c r="G33" s="72"/>
      <c r="H33" s="72"/>
      <c r="I33" s="72"/>
      <c r="J33" s="72"/>
      <c r="K33" s="72"/>
      <c r="L33" s="72"/>
      <c r="M33" s="101"/>
    </row>
    <row r="34" spans="2:13" s="360" customFormat="1">
      <c r="B34" s="100"/>
      <c r="C34" s="72"/>
      <c r="D34" s="72"/>
      <c r="E34" s="72"/>
      <c r="F34" s="72"/>
      <c r="G34" s="72"/>
      <c r="H34" s="72"/>
      <c r="I34" s="72"/>
      <c r="J34" s="72"/>
      <c r="K34" s="72"/>
      <c r="L34" s="72"/>
      <c r="M34" s="101"/>
    </row>
    <row r="35" spans="2:13" s="360" customFormat="1">
      <c r="B35" s="100"/>
      <c r="C35" s="72"/>
      <c r="D35" s="72"/>
      <c r="E35" s="72"/>
      <c r="F35" s="72"/>
      <c r="G35" s="72"/>
      <c r="H35" s="72"/>
      <c r="I35" s="72"/>
      <c r="J35" s="72"/>
      <c r="K35" s="72"/>
      <c r="L35" s="72"/>
      <c r="M35" s="101"/>
    </row>
    <row r="36" spans="2:13" s="360" customFormat="1">
      <c r="B36" s="100"/>
      <c r="C36" s="72"/>
      <c r="D36" s="72"/>
      <c r="E36" s="72"/>
      <c r="F36" s="72"/>
      <c r="G36" s="72"/>
      <c r="H36" s="72"/>
      <c r="I36" s="72"/>
      <c r="J36" s="72"/>
      <c r="K36" s="72"/>
      <c r="L36" s="72"/>
      <c r="M36" s="101"/>
    </row>
    <row r="37" spans="2:13" s="360" customFormat="1">
      <c r="B37" s="100"/>
      <c r="C37" s="72"/>
      <c r="D37" s="72"/>
      <c r="E37" s="72"/>
      <c r="F37" s="72"/>
      <c r="G37" s="72"/>
      <c r="H37" s="72"/>
      <c r="I37" s="72"/>
      <c r="J37" s="72"/>
      <c r="K37" s="72"/>
      <c r="L37" s="72"/>
      <c r="M37" s="101"/>
    </row>
    <row r="38" spans="2:13" s="360" customFormat="1">
      <c r="B38" s="100"/>
      <c r="C38" s="72"/>
      <c r="D38" s="72"/>
      <c r="E38" s="72"/>
      <c r="F38" s="72"/>
      <c r="G38" s="72"/>
      <c r="H38" s="72"/>
      <c r="I38" s="72"/>
      <c r="J38" s="72"/>
      <c r="K38" s="72"/>
      <c r="L38" s="72"/>
      <c r="M38" s="101"/>
    </row>
    <row r="39" spans="2:13" s="360" customFormat="1">
      <c r="B39" s="100"/>
      <c r="C39" s="72"/>
      <c r="D39" s="72"/>
      <c r="E39" s="72"/>
      <c r="F39" s="72"/>
      <c r="G39" s="72"/>
      <c r="H39" s="72"/>
      <c r="I39" s="72"/>
      <c r="J39" s="72"/>
      <c r="K39" s="72"/>
      <c r="L39" s="72"/>
      <c r="M39" s="101"/>
    </row>
    <row r="40" spans="2:13" s="360" customFormat="1">
      <c r="B40" s="100"/>
      <c r="C40" s="72"/>
      <c r="D40" s="72"/>
      <c r="E40" s="72"/>
      <c r="F40" s="72"/>
      <c r="G40" s="72"/>
      <c r="H40" s="72"/>
      <c r="I40" s="72"/>
      <c r="J40" s="72"/>
      <c r="K40" s="72"/>
      <c r="L40" s="72"/>
      <c r="M40" s="101"/>
    </row>
    <row r="41" spans="2:13" s="360" customFormat="1">
      <c r="B41" s="100"/>
      <c r="C41" s="72"/>
      <c r="D41" s="72"/>
      <c r="E41" s="72"/>
      <c r="F41" s="72"/>
      <c r="G41" s="72"/>
      <c r="H41" s="72"/>
      <c r="I41" s="72"/>
      <c r="J41" s="72"/>
      <c r="K41" s="72"/>
      <c r="L41" s="72"/>
      <c r="M41" s="101"/>
    </row>
    <row r="42" spans="2:13" s="360" customFormat="1">
      <c r="B42" s="100"/>
      <c r="C42" s="72"/>
      <c r="D42" s="72"/>
      <c r="E42" s="72"/>
      <c r="F42" s="72"/>
      <c r="G42" s="72"/>
      <c r="H42" s="72"/>
      <c r="I42" s="72"/>
      <c r="J42" s="72"/>
      <c r="K42" s="72"/>
      <c r="L42" s="72"/>
      <c r="M42" s="101"/>
    </row>
    <row r="43" spans="2:13" s="360" customFormat="1">
      <c r="B43" s="100"/>
      <c r="C43" s="72"/>
      <c r="D43" s="72"/>
      <c r="E43" s="72"/>
      <c r="F43" s="72"/>
      <c r="G43" s="72"/>
      <c r="H43" s="72"/>
      <c r="I43" s="72"/>
      <c r="J43" s="72"/>
      <c r="K43" s="72"/>
      <c r="L43" s="72"/>
      <c r="M43" s="101"/>
    </row>
    <row r="44" spans="2:13" s="360" customFormat="1">
      <c r="B44" s="100"/>
      <c r="C44" s="72"/>
      <c r="D44" s="72"/>
      <c r="E44" s="72"/>
      <c r="F44" s="72"/>
      <c r="G44" s="72"/>
      <c r="H44" s="72"/>
      <c r="I44" s="72"/>
      <c r="J44" s="72"/>
      <c r="K44" s="72"/>
      <c r="L44" s="72"/>
      <c r="M44" s="101"/>
    </row>
    <row r="45" spans="2:13" s="360" customFormat="1">
      <c r="B45" s="100"/>
      <c r="C45" s="72"/>
      <c r="D45" s="72"/>
      <c r="E45" s="72"/>
      <c r="F45" s="72"/>
      <c r="G45" s="72"/>
      <c r="H45" s="72"/>
      <c r="I45" s="72"/>
      <c r="J45" s="72"/>
      <c r="K45" s="72"/>
      <c r="L45" s="72"/>
      <c r="M45" s="101"/>
    </row>
    <row r="46" spans="2:13" s="360" customFormat="1">
      <c r="B46" s="100"/>
      <c r="C46" s="72"/>
      <c r="D46" s="72"/>
      <c r="E46" s="72"/>
      <c r="F46" s="72"/>
      <c r="G46" s="72"/>
      <c r="H46" s="72"/>
      <c r="I46" s="72"/>
      <c r="J46" s="72"/>
      <c r="K46" s="72"/>
      <c r="L46" s="72"/>
      <c r="M46" s="101"/>
    </row>
    <row r="47" spans="2:13" s="360" customFormat="1">
      <c r="B47" s="100"/>
      <c r="C47" s="72"/>
      <c r="D47" s="72"/>
      <c r="E47" s="72"/>
      <c r="F47" s="72"/>
      <c r="G47" s="72"/>
      <c r="H47" s="72"/>
      <c r="I47" s="72"/>
      <c r="J47" s="72"/>
      <c r="K47" s="72"/>
      <c r="L47" s="72"/>
      <c r="M47" s="101"/>
    </row>
    <row r="48" spans="2:13" s="360" customFormat="1">
      <c r="B48" s="100"/>
      <c r="C48" s="72"/>
      <c r="D48" s="72"/>
      <c r="E48" s="72"/>
      <c r="F48" s="72"/>
      <c r="G48" s="72"/>
      <c r="H48" s="72"/>
      <c r="I48" s="72"/>
      <c r="J48" s="72"/>
      <c r="K48" s="72"/>
      <c r="L48" s="72"/>
      <c r="M48" s="101"/>
    </row>
    <row r="49" spans="2:13" s="360" customFormat="1">
      <c r="B49" s="100"/>
      <c r="C49" s="72"/>
      <c r="D49" s="72"/>
      <c r="E49" s="72"/>
      <c r="F49" s="72"/>
      <c r="G49" s="72"/>
      <c r="H49" s="72"/>
      <c r="I49" s="72"/>
      <c r="J49" s="72"/>
      <c r="K49" s="72"/>
      <c r="L49" s="72"/>
      <c r="M49" s="101"/>
    </row>
    <row r="50" spans="2:13" s="360" customFormat="1">
      <c r="B50" s="100"/>
      <c r="C50" s="72"/>
      <c r="D50" s="72"/>
      <c r="E50" s="72"/>
      <c r="F50" s="72"/>
      <c r="G50" s="72"/>
      <c r="H50" s="72"/>
      <c r="I50" s="72"/>
      <c r="J50" s="72"/>
      <c r="K50" s="72"/>
      <c r="L50" s="72"/>
      <c r="M50" s="101"/>
    </row>
    <row r="51" spans="2:13" s="360" customFormat="1">
      <c r="B51" s="100"/>
      <c r="C51" s="72"/>
      <c r="D51" s="72"/>
      <c r="E51" s="72"/>
      <c r="F51" s="72"/>
      <c r="G51" s="72"/>
      <c r="H51" s="72"/>
      <c r="I51" s="72"/>
      <c r="J51" s="72"/>
      <c r="K51" s="72"/>
      <c r="L51" s="72"/>
      <c r="M51" s="101"/>
    </row>
    <row r="52" spans="2:13" s="360" customFormat="1">
      <c r="B52" s="100"/>
      <c r="C52" s="72"/>
      <c r="D52" s="72"/>
      <c r="E52" s="72"/>
      <c r="F52" s="72"/>
      <c r="G52" s="72"/>
      <c r="H52" s="72"/>
      <c r="I52" s="72"/>
      <c r="J52" s="72"/>
      <c r="K52" s="72"/>
      <c r="L52" s="72"/>
      <c r="M52" s="101"/>
    </row>
    <row r="53" spans="2:13" s="360" customFormat="1">
      <c r="B53" s="100"/>
      <c r="C53" s="72"/>
      <c r="D53" s="72"/>
      <c r="E53" s="72"/>
      <c r="F53" s="72"/>
      <c r="G53" s="72"/>
      <c r="H53" s="72"/>
      <c r="I53" s="72"/>
      <c r="J53" s="72"/>
      <c r="K53" s="72"/>
      <c r="L53" s="72"/>
      <c r="M53" s="101"/>
    </row>
    <row r="54" spans="2:13" s="360" customFormat="1">
      <c r="B54" s="100"/>
      <c r="C54" s="72"/>
      <c r="D54" s="72"/>
      <c r="E54" s="72"/>
      <c r="F54" s="72"/>
      <c r="G54" s="72"/>
      <c r="H54" s="72"/>
      <c r="I54" s="72"/>
      <c r="J54" s="72"/>
      <c r="K54" s="72"/>
      <c r="L54" s="72"/>
      <c r="M54" s="101"/>
    </row>
    <row r="55" spans="2:13" s="360" customFormat="1">
      <c r="B55" s="100"/>
      <c r="C55" s="72"/>
      <c r="D55" s="72"/>
      <c r="E55" s="72"/>
      <c r="F55" s="72"/>
      <c r="G55" s="72"/>
      <c r="H55" s="72"/>
      <c r="I55" s="72"/>
      <c r="J55" s="72"/>
      <c r="K55" s="72"/>
      <c r="L55" s="72"/>
      <c r="M55" s="101"/>
    </row>
    <row r="56" spans="2:13" s="360" customFormat="1">
      <c r="B56" s="100"/>
      <c r="C56" s="72"/>
      <c r="D56" s="72"/>
      <c r="E56" s="72"/>
      <c r="F56" s="72"/>
      <c r="G56" s="72"/>
      <c r="H56" s="72"/>
      <c r="I56" s="72"/>
      <c r="J56" s="72"/>
      <c r="K56" s="72"/>
      <c r="L56" s="72"/>
      <c r="M56" s="101"/>
    </row>
    <row r="57" spans="2:13" s="360" customFormat="1">
      <c r="B57" s="100"/>
      <c r="C57" s="72"/>
      <c r="D57" s="72"/>
      <c r="E57" s="72"/>
      <c r="F57" s="72"/>
      <c r="G57" s="72"/>
      <c r="H57" s="72"/>
      <c r="I57" s="72"/>
      <c r="J57" s="72"/>
      <c r="K57" s="72"/>
      <c r="L57" s="72"/>
      <c r="M57" s="101"/>
    </row>
    <row r="58" spans="2:13" s="360" customFormat="1">
      <c r="B58" s="100"/>
      <c r="C58" s="72"/>
      <c r="D58" s="72"/>
      <c r="E58" s="72"/>
      <c r="F58" s="72"/>
      <c r="G58" s="72"/>
      <c r="H58" s="72"/>
      <c r="I58" s="72"/>
      <c r="J58" s="72"/>
      <c r="K58" s="72"/>
      <c r="L58" s="72"/>
      <c r="M58" s="101"/>
    </row>
    <row r="59" spans="2:13" s="360" customFormat="1">
      <c r="B59" s="100"/>
      <c r="C59" s="72"/>
      <c r="D59" s="72"/>
      <c r="E59" s="72"/>
      <c r="F59" s="72"/>
      <c r="G59" s="72"/>
      <c r="H59" s="72"/>
      <c r="I59" s="72"/>
      <c r="J59" s="72"/>
      <c r="K59" s="72"/>
      <c r="L59" s="72"/>
      <c r="M59" s="101"/>
    </row>
    <row r="60" spans="2:13" s="360" customFormat="1">
      <c r="B60" s="100"/>
      <c r="C60" s="72"/>
      <c r="D60" s="72"/>
      <c r="E60" s="72"/>
      <c r="F60" s="72"/>
      <c r="G60" s="72"/>
      <c r="H60" s="72"/>
      <c r="I60" s="72"/>
      <c r="J60" s="72"/>
      <c r="K60" s="72"/>
      <c r="L60" s="72"/>
      <c r="M60" s="101"/>
    </row>
    <row r="61" spans="2:13" s="360" customFormat="1">
      <c r="B61" s="100"/>
      <c r="C61" s="72"/>
      <c r="D61" s="72"/>
      <c r="E61" s="72"/>
      <c r="F61" s="72"/>
      <c r="G61" s="72"/>
      <c r="H61" s="72"/>
      <c r="I61" s="72"/>
      <c r="J61" s="72"/>
      <c r="K61" s="72"/>
      <c r="L61" s="72"/>
      <c r="M61" s="101"/>
    </row>
    <row r="62" spans="2:13" s="360" customFormat="1">
      <c r="B62" s="107"/>
      <c r="C62" s="108"/>
      <c r="D62" s="108"/>
      <c r="E62" s="108"/>
      <c r="F62" s="108"/>
      <c r="G62" s="108"/>
      <c r="H62" s="108"/>
      <c r="I62" s="108"/>
      <c r="J62" s="108"/>
      <c r="K62" s="108"/>
      <c r="L62" s="108"/>
      <c r="M62" s="180"/>
    </row>
    <row r="63" spans="2:13" s="360" customFormat="1"/>
    <row r="64" spans="2:13" s="360" customFormat="1"/>
    <row r="65" s="360" customFormat="1"/>
    <row r="66" s="360" customFormat="1"/>
    <row r="67" s="360" customFormat="1"/>
    <row r="68" s="360" customFormat="1"/>
    <row r="69" s="360" customFormat="1"/>
    <row r="70" s="360" customFormat="1"/>
    <row r="71" s="360" customFormat="1"/>
    <row r="72" s="360" customFormat="1"/>
    <row r="73" s="360" customFormat="1"/>
    <row r="74" s="360" customFormat="1"/>
    <row r="75" s="360" customFormat="1"/>
    <row r="76" s="360" customFormat="1"/>
    <row r="77" s="360" customFormat="1"/>
    <row r="78" s="360" customFormat="1"/>
    <row r="79" s="360" customFormat="1"/>
    <row r="80" s="360" customFormat="1"/>
    <row r="81" s="360" customFormat="1"/>
    <row r="82" s="360" customFormat="1"/>
    <row r="83" s="360" customFormat="1"/>
    <row r="84" s="360" customFormat="1"/>
    <row r="85" s="360" customFormat="1"/>
    <row r="86" s="360" customFormat="1"/>
    <row r="87" s="360" customFormat="1"/>
    <row r="88" s="360" customFormat="1"/>
    <row r="89" s="360" customFormat="1"/>
    <row r="90" s="360" customFormat="1"/>
    <row r="91" s="360" customFormat="1"/>
    <row r="92" s="360" customFormat="1"/>
    <row r="93" s="360" customFormat="1"/>
    <row r="94" s="360" customFormat="1"/>
    <row r="95" s="360" customFormat="1"/>
    <row r="96" s="360" customFormat="1"/>
    <row r="97" s="360" customFormat="1"/>
    <row r="98" s="360" customFormat="1"/>
    <row r="99" s="360" customFormat="1"/>
    <row r="100" s="360" customFormat="1"/>
    <row r="101" s="360" customFormat="1"/>
    <row r="102" s="360" customFormat="1"/>
    <row r="103" s="360" customFormat="1"/>
    <row r="104" s="360" customFormat="1"/>
    <row r="105" s="360" customFormat="1"/>
    <row r="106" s="360" customFormat="1"/>
    <row r="107" s="360" customFormat="1"/>
    <row r="108" s="360" customFormat="1"/>
    <row r="109" s="360" customFormat="1"/>
    <row r="110" s="360" customFormat="1"/>
    <row r="111" s="360" customFormat="1"/>
    <row r="112" s="360" customFormat="1"/>
    <row r="113" s="360" customFormat="1"/>
    <row r="114" s="360" customFormat="1"/>
    <row r="115" s="360" customFormat="1"/>
    <row r="116" s="360" customFormat="1"/>
    <row r="117" s="360" customFormat="1"/>
    <row r="118" s="360" customFormat="1"/>
    <row r="119" s="360" customFormat="1"/>
    <row r="120" s="360" customFormat="1"/>
    <row r="121" s="360" customFormat="1"/>
    <row r="122" s="360" customFormat="1"/>
    <row r="123" s="360" customFormat="1"/>
    <row r="124" s="360" customFormat="1"/>
    <row r="125" s="360" customFormat="1"/>
    <row r="126" s="360" customFormat="1"/>
    <row r="127" s="360" customFormat="1"/>
    <row r="128" s="360" customFormat="1"/>
    <row r="129" s="360" customFormat="1"/>
    <row r="130" s="360" customFormat="1"/>
    <row r="131" s="360" customFormat="1"/>
    <row r="132" s="360" customFormat="1"/>
    <row r="133" s="360" customFormat="1"/>
    <row r="134" s="360" customFormat="1"/>
    <row r="135" s="360" customFormat="1"/>
    <row r="136" s="360" customFormat="1"/>
    <row r="137" s="360" customFormat="1"/>
    <row r="138" s="360" customFormat="1"/>
    <row r="139" s="360" customFormat="1"/>
    <row r="140" s="360" customFormat="1"/>
    <row r="141" s="360" customFormat="1"/>
    <row r="142" s="360" customFormat="1"/>
    <row r="143" s="360" customFormat="1"/>
    <row r="144" s="360" customFormat="1"/>
    <row r="145" s="360" customFormat="1"/>
    <row r="146" s="360" customFormat="1"/>
    <row r="147" s="360" customFormat="1"/>
    <row r="148" s="360" customFormat="1"/>
    <row r="149" s="360" customFormat="1"/>
    <row r="150" s="360" customFormat="1"/>
    <row r="151" s="360" customFormat="1"/>
    <row r="152" s="360" customFormat="1"/>
    <row r="153" s="360" customFormat="1"/>
    <row r="154" s="360" customFormat="1"/>
    <row r="155" s="360" customFormat="1"/>
    <row r="156" s="360" customFormat="1"/>
    <row r="157" s="360" customFormat="1"/>
    <row r="158" s="360" customFormat="1"/>
    <row r="159" s="360" customFormat="1"/>
    <row r="160" s="360" customFormat="1"/>
    <row r="161" s="360" customFormat="1"/>
    <row r="162" s="360" customFormat="1"/>
    <row r="163" s="360" customFormat="1"/>
    <row r="164" s="360" customFormat="1"/>
    <row r="165" s="360" customFormat="1"/>
    <row r="166" s="360" customFormat="1"/>
    <row r="167" s="360" customFormat="1"/>
    <row r="168" s="360" customFormat="1"/>
    <row r="169" s="360" customFormat="1"/>
    <row r="170" s="360" customFormat="1"/>
    <row r="171" s="360" customFormat="1"/>
    <row r="172" s="360" customFormat="1"/>
    <row r="173" s="360" customFormat="1"/>
    <row r="174" s="360" customFormat="1"/>
    <row r="175" s="360" customFormat="1"/>
    <row r="176" s="360" customFormat="1"/>
    <row r="177" s="360" customFormat="1"/>
    <row r="178" s="360" customFormat="1"/>
    <row r="179" s="360" customFormat="1"/>
    <row r="180" s="360" customFormat="1"/>
    <row r="181" s="360" customFormat="1"/>
    <row r="182" s="360" customFormat="1"/>
    <row r="183" s="360" customFormat="1"/>
    <row r="184" s="360" customFormat="1"/>
    <row r="185" s="360" customFormat="1"/>
    <row r="186" s="360" customFormat="1"/>
    <row r="187" s="360" customFormat="1"/>
    <row r="188" s="360" customFormat="1"/>
    <row r="189" s="360" customFormat="1"/>
    <row r="190" s="360" customFormat="1"/>
    <row r="191" s="360" customFormat="1"/>
    <row r="192" s="360" customFormat="1"/>
    <row r="193" s="360" customFormat="1"/>
    <row r="194" s="360" customFormat="1"/>
    <row r="195" s="360" customFormat="1"/>
    <row r="196" s="360" customFormat="1"/>
    <row r="197" s="360" customFormat="1"/>
    <row r="198" s="360" customFormat="1"/>
    <row r="199" s="360" customFormat="1"/>
    <row r="200" s="360" customFormat="1"/>
    <row r="201" s="360" customFormat="1"/>
    <row r="202" s="360" customFormat="1"/>
    <row r="203" s="360" customFormat="1"/>
    <row r="204" s="360" customFormat="1"/>
    <row r="205" s="360" customFormat="1"/>
    <row r="206" s="360" customFormat="1"/>
    <row r="207" s="360" customFormat="1"/>
    <row r="208" s="360" customFormat="1"/>
    <row r="209" s="360" customFormat="1"/>
    <row r="210" s="360" customFormat="1"/>
    <row r="211" s="360" customFormat="1"/>
    <row r="212" s="360" customFormat="1"/>
    <row r="213" s="360" customFormat="1"/>
    <row r="214" s="360" customFormat="1"/>
    <row r="215" s="360" customFormat="1"/>
    <row r="216" s="360" customFormat="1"/>
    <row r="217" s="360" customFormat="1"/>
    <row r="218" s="360" customFormat="1"/>
    <row r="219" s="360" customFormat="1"/>
    <row r="220" s="360" customFormat="1"/>
    <row r="221" s="360" customFormat="1"/>
    <row r="222" s="360" customFormat="1"/>
    <row r="223" s="360" customFormat="1"/>
    <row r="224" s="360" customFormat="1"/>
    <row r="225" s="360" customFormat="1"/>
    <row r="226" s="360" customFormat="1"/>
    <row r="227" s="360" customFormat="1"/>
    <row r="228" s="360" customFormat="1"/>
    <row r="229" s="360" customFormat="1"/>
    <row r="230" s="360" customFormat="1"/>
    <row r="231" s="360" customFormat="1"/>
    <row r="232" s="360" customFormat="1"/>
    <row r="233" s="360" customFormat="1"/>
    <row r="234" s="360" customFormat="1"/>
    <row r="235" s="360" customFormat="1"/>
    <row r="236" s="360" customFormat="1"/>
    <row r="237" s="360" customFormat="1"/>
    <row r="238" s="360" customFormat="1"/>
    <row r="239" s="360" customFormat="1"/>
    <row r="240" s="360" customFormat="1"/>
    <row r="241" s="360" customFormat="1"/>
    <row r="242" s="360" customFormat="1"/>
    <row r="243" s="360" customFormat="1"/>
    <row r="244" s="360" customFormat="1"/>
    <row r="245" s="360" customFormat="1"/>
    <row r="246" s="360" customFormat="1"/>
    <row r="247" s="360" customFormat="1"/>
    <row r="248" s="360" customFormat="1"/>
    <row r="249" s="360" customFormat="1"/>
    <row r="250" s="360" customFormat="1"/>
    <row r="251" s="360" customFormat="1"/>
    <row r="252" s="360" customFormat="1"/>
    <row r="253" s="360" customFormat="1"/>
    <row r="254" s="360" customFormat="1"/>
    <row r="255" s="360" customFormat="1"/>
    <row r="256" s="360" customFormat="1"/>
    <row r="257" s="360" customFormat="1"/>
    <row r="258" s="360" customFormat="1"/>
    <row r="259" s="360" customFormat="1"/>
    <row r="260" s="360" customFormat="1"/>
    <row r="261" s="360" customFormat="1"/>
    <row r="262" s="360" customFormat="1"/>
    <row r="263" s="360" customFormat="1"/>
    <row r="264" s="360" customFormat="1"/>
    <row r="265" s="360" customFormat="1"/>
    <row r="266" s="360" customFormat="1"/>
    <row r="267" s="360" customFormat="1"/>
    <row r="268" s="360" customFormat="1"/>
    <row r="269" s="360" customFormat="1"/>
    <row r="270" s="360" customFormat="1"/>
    <row r="271" s="360" customFormat="1"/>
    <row r="272" s="360" customFormat="1"/>
    <row r="273" s="360" customFormat="1"/>
    <row r="274" s="360" customFormat="1"/>
    <row r="275" s="360" customFormat="1"/>
    <row r="276" s="360" customFormat="1"/>
    <row r="277" s="360" customFormat="1"/>
    <row r="278" s="360" customFormat="1"/>
    <row r="279" s="360" customFormat="1"/>
    <row r="280" s="360" customFormat="1"/>
    <row r="281" s="360" customFormat="1"/>
    <row r="282" s="360" customFormat="1"/>
    <row r="283" s="360" customFormat="1"/>
    <row r="284" s="360" customFormat="1"/>
    <row r="285" s="360" customFormat="1"/>
    <row r="286" s="360" customFormat="1"/>
    <row r="287" s="360" customFormat="1"/>
    <row r="288" s="360" customFormat="1"/>
    <row r="289" s="360" customFormat="1"/>
    <row r="290" s="360" customFormat="1"/>
    <row r="291" s="360" customFormat="1"/>
    <row r="292" s="360" customFormat="1"/>
    <row r="293" s="360" customFormat="1"/>
    <row r="294" s="360" customFormat="1"/>
    <row r="295" s="360" customFormat="1"/>
    <row r="296" s="360" customFormat="1"/>
    <row r="297" s="360" customFormat="1"/>
    <row r="298" s="360" customFormat="1"/>
    <row r="299" s="360" customFormat="1"/>
    <row r="300" s="360" customFormat="1"/>
    <row r="301" s="360" customFormat="1"/>
    <row r="302" s="360" customFormat="1"/>
    <row r="303" s="360" customFormat="1"/>
    <row r="304" s="360" customFormat="1"/>
    <row r="305" s="360" customFormat="1"/>
    <row r="306" s="360" customFormat="1"/>
    <row r="307" s="360" customFormat="1"/>
    <row r="308" s="360" customFormat="1"/>
    <row r="309" s="360" customFormat="1"/>
    <row r="310" s="360" customFormat="1"/>
    <row r="311" s="360" customFormat="1"/>
    <row r="312" s="360" customFormat="1"/>
    <row r="313" s="360" customFormat="1"/>
    <row r="314" s="360" customFormat="1"/>
    <row r="315" s="360" customFormat="1"/>
    <row r="316" s="360" customFormat="1"/>
    <row r="317" s="360" customFormat="1"/>
    <row r="318" s="360" customFormat="1"/>
    <row r="319" s="360" customFormat="1"/>
    <row r="320" s="360" customFormat="1"/>
    <row r="321" s="360" customFormat="1"/>
    <row r="322" s="360" customFormat="1"/>
    <row r="323" s="360" customFormat="1"/>
    <row r="324" s="360" customFormat="1"/>
    <row r="325" s="360" customFormat="1"/>
    <row r="326" s="360" customFormat="1"/>
    <row r="327" s="360" customFormat="1"/>
    <row r="328" s="360" customFormat="1"/>
    <row r="329" s="360" customFormat="1"/>
    <row r="330" s="360" customFormat="1"/>
    <row r="331" s="360" customFormat="1"/>
    <row r="332" s="360" customFormat="1"/>
    <row r="333" s="360" customFormat="1"/>
    <row r="334" s="360" customFormat="1"/>
    <row r="335" s="360" customFormat="1"/>
    <row r="336" s="360" customFormat="1"/>
    <row r="337" s="360" customFormat="1"/>
    <row r="338" s="360" customFormat="1"/>
    <row r="339" s="360" customFormat="1"/>
    <row r="340" s="360" customFormat="1"/>
    <row r="341" s="360" customFormat="1"/>
    <row r="342" s="360" customFormat="1"/>
    <row r="343" s="360" customFormat="1"/>
    <row r="344" s="360" customFormat="1"/>
    <row r="345" s="360" customFormat="1"/>
    <row r="346" s="360" customFormat="1"/>
    <row r="347" s="360" customFormat="1"/>
    <row r="348" s="360" customFormat="1"/>
    <row r="349" s="360" customFormat="1"/>
    <row r="350" s="360" customFormat="1"/>
    <row r="351" s="360" customFormat="1"/>
    <row r="352" s="360" customFormat="1"/>
    <row r="353" s="360" customFormat="1"/>
    <row r="354" s="360" customFormat="1"/>
    <row r="355" s="360" customFormat="1"/>
    <row r="356" s="360" customFormat="1"/>
    <row r="357" s="360" customFormat="1"/>
    <row r="358" s="360" customFormat="1"/>
    <row r="359" s="360" customFormat="1"/>
    <row r="360" s="360" customFormat="1"/>
    <row r="361" s="360" customFormat="1"/>
    <row r="362" s="360" customFormat="1"/>
    <row r="363" s="360" customFormat="1"/>
    <row r="364" s="360" customFormat="1"/>
    <row r="365" s="360" customFormat="1"/>
    <row r="366" s="360" customFormat="1"/>
    <row r="367" s="360" customFormat="1"/>
    <row r="368" s="360" customFormat="1"/>
    <row r="369" s="360" customFormat="1"/>
    <row r="370" s="360" customFormat="1"/>
    <row r="371" s="360" customFormat="1"/>
    <row r="372" s="360" customFormat="1"/>
    <row r="373" s="360" customFormat="1"/>
    <row r="374" s="360" customFormat="1"/>
    <row r="375" s="360" customFormat="1"/>
    <row r="376" s="360" customFormat="1"/>
    <row r="377" s="360" customFormat="1"/>
    <row r="378" s="360" customFormat="1"/>
    <row r="379" s="360" customFormat="1"/>
    <row r="380" s="360" customFormat="1"/>
    <row r="381" s="360" customFormat="1"/>
    <row r="382" s="360" customFormat="1"/>
    <row r="383" s="360" customFormat="1"/>
    <row r="384" s="360" customFormat="1"/>
    <row r="385" s="360" customFormat="1"/>
    <row r="386" s="360" customFormat="1"/>
    <row r="387" s="360" customFormat="1"/>
    <row r="388" s="360" customFormat="1"/>
    <row r="389" s="360" customFormat="1"/>
    <row r="390" s="360" customFormat="1"/>
    <row r="391" s="360" customFormat="1"/>
    <row r="392" s="360" customFormat="1"/>
    <row r="393" s="360" customFormat="1"/>
    <row r="394" s="360" customFormat="1"/>
    <row r="395" s="360" customFormat="1"/>
    <row r="396" s="360" customFormat="1"/>
    <row r="397" s="360" customFormat="1"/>
    <row r="398" s="360" customFormat="1"/>
    <row r="399" s="360" customFormat="1"/>
    <row r="400" s="360" customFormat="1"/>
    <row r="401" s="360" customFormat="1"/>
    <row r="402" s="360" customFormat="1"/>
    <row r="403" s="360" customFormat="1"/>
    <row r="404" s="360" customFormat="1"/>
    <row r="405" s="360" customFormat="1"/>
    <row r="406" s="360" customFormat="1"/>
    <row r="407" s="360" customFormat="1"/>
    <row r="408" s="360" customFormat="1"/>
    <row r="409" s="360" customFormat="1"/>
    <row r="410" s="360" customFormat="1"/>
    <row r="411" s="360" customFormat="1"/>
    <row r="412" s="360" customFormat="1"/>
    <row r="413" s="360" customFormat="1"/>
    <row r="414" s="360" customFormat="1"/>
    <row r="415" s="360" customFormat="1"/>
    <row r="416" s="360" customFormat="1"/>
    <row r="417" s="360" customFormat="1"/>
    <row r="418" s="360" customFormat="1"/>
    <row r="419" s="360" customFormat="1"/>
    <row r="420" s="360" customFormat="1"/>
    <row r="421" s="360" customFormat="1"/>
    <row r="422" s="360" customFormat="1"/>
    <row r="423" s="360" customFormat="1"/>
    <row r="424" s="360" customFormat="1"/>
    <row r="425" s="360" customFormat="1"/>
    <row r="426" s="360" customFormat="1"/>
    <row r="427" s="360" customFormat="1"/>
    <row r="428" s="360" customFormat="1"/>
    <row r="429" s="360" customFormat="1"/>
    <row r="430" s="360" customFormat="1"/>
    <row r="431" s="360" customFormat="1"/>
    <row r="432" s="360" customFormat="1"/>
    <row r="433" s="360" customFormat="1"/>
    <row r="434" s="360" customFormat="1"/>
    <row r="435" s="360" customFormat="1"/>
    <row r="436" s="360" customFormat="1"/>
    <row r="437" s="360" customFormat="1"/>
    <row r="438" s="360" customFormat="1"/>
    <row r="439" s="360" customFormat="1"/>
    <row r="440" s="360" customFormat="1"/>
    <row r="441" s="360" customFormat="1"/>
    <row r="442" s="360" customFormat="1"/>
    <row r="443" s="360" customFormat="1"/>
    <row r="444" s="360" customFormat="1"/>
    <row r="445" s="360" customFormat="1"/>
    <row r="446" s="360" customFormat="1"/>
    <row r="447" s="360" customFormat="1"/>
    <row r="448" s="360" customFormat="1"/>
    <row r="449" s="360" customFormat="1"/>
    <row r="450" s="360" customFormat="1"/>
    <row r="451" s="360" customFormat="1"/>
    <row r="452" s="360" customFormat="1"/>
    <row r="453" s="360" customFormat="1"/>
    <row r="454" s="360" customFormat="1"/>
    <row r="455" s="360" customFormat="1"/>
    <row r="456" s="360" customFormat="1"/>
    <row r="457" s="360" customFormat="1"/>
    <row r="458" s="360" customFormat="1"/>
    <row r="459" s="360" customFormat="1"/>
    <row r="460" s="360" customFormat="1"/>
    <row r="461" s="360" customFormat="1"/>
    <row r="462" s="360" customFormat="1"/>
    <row r="463" s="360" customFormat="1"/>
    <row r="464" s="360" customFormat="1"/>
    <row r="465" s="360" customFormat="1"/>
    <row r="466" s="360" customFormat="1"/>
    <row r="467" s="360" customFormat="1"/>
    <row r="468" s="360" customFormat="1"/>
    <row r="469" s="360" customFormat="1"/>
    <row r="470" s="360" customFormat="1"/>
    <row r="471" s="360" customFormat="1"/>
    <row r="472" s="360" customFormat="1"/>
    <row r="473" s="360" customFormat="1"/>
    <row r="474" s="360" customFormat="1"/>
    <row r="475" s="360" customFormat="1"/>
    <row r="476" s="360" customFormat="1"/>
    <row r="477" s="360" customFormat="1"/>
    <row r="478" s="360" customFormat="1"/>
    <row r="479" s="360" customFormat="1"/>
    <row r="480" s="360" customFormat="1"/>
    <row r="481" s="360" customFormat="1"/>
    <row r="482" s="360" customFormat="1"/>
    <row r="483" s="360" customFormat="1"/>
    <row r="484" s="360" customFormat="1"/>
    <row r="485" s="360" customFormat="1"/>
    <row r="486" s="360" customFormat="1"/>
    <row r="487" s="360" customFormat="1"/>
    <row r="488" s="360" customFormat="1"/>
    <row r="489" s="360" customFormat="1"/>
    <row r="490" s="360" customFormat="1"/>
    <row r="491" s="360" customFormat="1"/>
    <row r="492" s="360" customFormat="1"/>
    <row r="493" s="360" customFormat="1"/>
    <row r="494" s="360" customFormat="1"/>
    <row r="495" s="360" customFormat="1"/>
    <row r="496" s="360" customFormat="1"/>
    <row r="497" s="360" customFormat="1"/>
    <row r="498" s="360" customFormat="1"/>
    <row r="499" s="360" customFormat="1"/>
    <row r="500" s="360" customFormat="1"/>
    <row r="501" s="360" customFormat="1"/>
    <row r="502" s="360" customFormat="1"/>
    <row r="503" s="360" customFormat="1"/>
    <row r="504" s="360" customFormat="1"/>
    <row r="505" s="360" customFormat="1"/>
    <row r="506" s="360" customFormat="1"/>
    <row r="507" s="360" customFormat="1"/>
    <row r="508" s="360" customFormat="1"/>
    <row r="509" s="360" customFormat="1"/>
    <row r="510" s="360" customFormat="1"/>
    <row r="511" s="360" customFormat="1"/>
    <row r="512" s="360" customFormat="1"/>
    <row r="513" s="360" customFormat="1"/>
    <row r="514" s="360" customFormat="1"/>
    <row r="515" s="360" customFormat="1"/>
    <row r="516" s="360" customFormat="1"/>
    <row r="517" s="360" customFormat="1"/>
    <row r="518" s="360" customFormat="1"/>
    <row r="519" s="360" customFormat="1"/>
    <row r="520" s="360" customFormat="1"/>
    <row r="521" s="360" customFormat="1"/>
    <row r="522" s="360" customFormat="1"/>
    <row r="523" s="360" customFormat="1"/>
    <row r="524" s="360" customFormat="1"/>
    <row r="525" s="360" customFormat="1"/>
    <row r="526" s="360" customFormat="1"/>
    <row r="527" s="360" customFormat="1"/>
    <row r="528" s="360" customFormat="1"/>
    <row r="529" s="360" customFormat="1"/>
    <row r="530" s="360" customFormat="1"/>
    <row r="531" s="360" customFormat="1"/>
    <row r="532" s="360" customFormat="1"/>
    <row r="533" s="360" customFormat="1"/>
    <row r="534" s="360" customFormat="1"/>
    <row r="535" s="360" customFormat="1"/>
    <row r="536" s="360" customFormat="1"/>
    <row r="537" s="360" customFormat="1"/>
    <row r="538" s="360" customFormat="1"/>
    <row r="539" s="360" customFormat="1"/>
    <row r="540" s="360" customFormat="1"/>
    <row r="541" s="360" customFormat="1"/>
    <row r="542" s="360" customFormat="1"/>
    <row r="543" s="360" customFormat="1"/>
    <row r="544" s="360" customFormat="1"/>
    <row r="545" s="360" customFormat="1"/>
    <row r="546" s="360" customFormat="1"/>
    <row r="547" s="360" customFormat="1"/>
    <row r="548" s="360" customFormat="1"/>
    <row r="549" s="360" customFormat="1"/>
    <row r="550" s="360" customFormat="1"/>
    <row r="551" s="360" customFormat="1"/>
    <row r="552" s="360" customFormat="1"/>
    <row r="553" s="360" customFormat="1"/>
    <row r="554" s="360" customFormat="1"/>
    <row r="555" s="360" customFormat="1"/>
    <row r="556" s="360" customFormat="1"/>
    <row r="557" s="360" customFormat="1"/>
    <row r="558" s="360" customFormat="1"/>
    <row r="559" s="360" customFormat="1"/>
    <row r="560" s="360" customFormat="1"/>
    <row r="561" s="360" customFormat="1"/>
    <row r="562" s="360" customFormat="1"/>
    <row r="563" s="360" customFormat="1"/>
    <row r="564" s="360" customFormat="1"/>
    <row r="565" s="360" customFormat="1"/>
    <row r="566" s="360" customFormat="1"/>
    <row r="567" s="360" customFormat="1"/>
    <row r="568" s="360" customFormat="1"/>
    <row r="569" s="360" customFormat="1"/>
    <row r="570" s="360" customFormat="1"/>
    <row r="571" s="360" customFormat="1"/>
    <row r="572" s="360" customFormat="1"/>
    <row r="573" s="360" customFormat="1"/>
    <row r="574" s="360" customFormat="1"/>
    <row r="575" s="360" customFormat="1"/>
    <row r="576" s="360" customFormat="1"/>
    <row r="577" s="360" customFormat="1"/>
    <row r="578" s="360" customFormat="1"/>
    <row r="579" s="360" customFormat="1"/>
    <row r="580" s="360" customFormat="1"/>
    <row r="581" s="360" customFormat="1"/>
    <row r="582" s="360" customFormat="1"/>
    <row r="583" s="360" customFormat="1"/>
    <row r="584" s="360" customFormat="1"/>
    <row r="585" s="360" customFormat="1"/>
    <row r="586" s="360" customFormat="1"/>
    <row r="587" s="360" customFormat="1"/>
    <row r="588" s="360" customFormat="1"/>
    <row r="589" s="360" customFormat="1"/>
    <row r="590" s="360" customFormat="1"/>
    <row r="591" s="360" customFormat="1"/>
    <row r="592" s="360" customFormat="1"/>
    <row r="593" s="360" customFormat="1"/>
    <row r="594" s="360" customFormat="1"/>
    <row r="595" s="360" customFormat="1"/>
    <row r="596" s="360" customFormat="1"/>
    <row r="597" s="360" customFormat="1"/>
    <row r="598" s="360" customFormat="1"/>
    <row r="599" s="360" customFormat="1"/>
    <row r="600" s="360" customFormat="1"/>
    <row r="601" s="360" customFormat="1"/>
    <row r="602" s="360" customFormat="1"/>
    <row r="603" s="360" customFormat="1"/>
    <row r="604" s="360" customFormat="1"/>
    <row r="605" s="360" customFormat="1"/>
    <row r="606" s="360" customFormat="1"/>
    <row r="607" s="360" customFormat="1"/>
    <row r="608" s="360" customFormat="1"/>
    <row r="609" s="360" customFormat="1"/>
    <row r="610" s="360" customFormat="1"/>
    <row r="611" s="360" customFormat="1"/>
    <row r="612" s="360" customFormat="1"/>
    <row r="613" s="360" customFormat="1"/>
    <row r="614" s="360" customFormat="1"/>
    <row r="615" s="360" customFormat="1"/>
    <row r="616" s="360" customFormat="1"/>
    <row r="617" s="360" customFormat="1"/>
    <row r="618" s="360" customFormat="1"/>
    <row r="619" s="360" customFormat="1"/>
    <row r="620" s="360" customFormat="1"/>
    <row r="621" s="360" customFormat="1"/>
    <row r="622" s="360" customFormat="1"/>
    <row r="623" s="360" customFormat="1"/>
    <row r="624" s="360" customFormat="1"/>
    <row r="625" s="360" customFormat="1"/>
    <row r="626" s="360" customFormat="1"/>
    <row r="627" s="360" customFormat="1"/>
    <row r="628" s="360" customFormat="1"/>
    <row r="629" s="360" customFormat="1"/>
    <row r="630" s="360" customFormat="1"/>
    <row r="631" s="360" customFormat="1"/>
    <row r="632" s="360" customFormat="1"/>
    <row r="633" s="360" customFormat="1"/>
    <row r="634" s="360" customFormat="1"/>
    <row r="635" s="360" customFormat="1"/>
    <row r="636" s="360" customFormat="1"/>
    <row r="637" s="360" customFormat="1"/>
    <row r="638" s="360" customFormat="1"/>
    <row r="639" s="360" customFormat="1"/>
    <row r="640" s="360" customFormat="1"/>
    <row r="641" s="360" customFormat="1"/>
    <row r="642" s="360" customFormat="1"/>
    <row r="643" s="360" customFormat="1"/>
    <row r="644" s="360" customFormat="1"/>
    <row r="645" s="360" customFormat="1"/>
    <row r="646" s="360" customFormat="1"/>
    <row r="647" s="360" customFormat="1"/>
    <row r="648" s="360" customFormat="1"/>
    <row r="649" s="360" customFormat="1"/>
    <row r="650" s="360" customFormat="1"/>
    <row r="651" s="360" customFormat="1"/>
    <row r="652" s="360" customFormat="1"/>
    <row r="653" s="360" customFormat="1"/>
    <row r="654" s="360" customFormat="1"/>
    <row r="655" s="360" customFormat="1"/>
    <row r="656" s="360" customFormat="1"/>
    <row r="657" s="360" customFormat="1"/>
    <row r="658" s="360" customFormat="1"/>
    <row r="659" s="360" customFormat="1"/>
    <row r="660" s="360" customFormat="1"/>
    <row r="661" s="360" customFormat="1"/>
    <row r="662" s="360" customFormat="1"/>
    <row r="663" s="360" customFormat="1"/>
    <row r="664" s="360" customFormat="1"/>
    <row r="665" s="360" customFormat="1"/>
    <row r="666" s="360" customFormat="1"/>
    <row r="667" s="360" customFormat="1"/>
    <row r="668" s="360" customFormat="1"/>
    <row r="669" s="360" customFormat="1"/>
    <row r="670" s="360" customFormat="1"/>
    <row r="671" s="360" customFormat="1"/>
    <row r="672" s="360" customFormat="1"/>
    <row r="673" s="360" customFormat="1"/>
    <row r="674" s="360" customFormat="1"/>
    <row r="675" s="360" customFormat="1"/>
    <row r="676" s="360" customFormat="1"/>
    <row r="677" s="360" customFormat="1"/>
    <row r="678" s="360" customFormat="1"/>
    <row r="679" s="360" customFormat="1"/>
    <row r="680" s="360" customFormat="1"/>
    <row r="681" s="360" customFormat="1"/>
    <row r="682" s="360" customFormat="1"/>
    <row r="683" s="360" customFormat="1"/>
    <row r="684" s="360" customFormat="1"/>
    <row r="685" s="360" customFormat="1"/>
    <row r="686" s="360" customFormat="1"/>
    <row r="687" s="360" customFormat="1"/>
    <row r="688" s="360" customFormat="1"/>
    <row r="689" s="360" customFormat="1"/>
    <row r="690" s="360" customFormat="1"/>
    <row r="691" s="360" customFormat="1"/>
    <row r="692" s="360" customFormat="1"/>
    <row r="693" s="360" customFormat="1"/>
    <row r="694" s="360" customFormat="1"/>
    <row r="695" s="360" customFormat="1"/>
    <row r="696" s="360" customFormat="1"/>
    <row r="697" s="360" customFormat="1"/>
    <row r="698" s="360" customFormat="1"/>
    <row r="699" s="360" customFormat="1"/>
    <row r="700" s="360" customFormat="1"/>
    <row r="701" s="360" customFormat="1"/>
    <row r="702" s="360" customFormat="1"/>
    <row r="703" s="360" customFormat="1"/>
    <row r="704" s="360" customFormat="1"/>
    <row r="705" s="360" customFormat="1"/>
    <row r="706" s="360" customFormat="1"/>
    <row r="707" s="360" customFormat="1"/>
    <row r="708" s="360" customFormat="1"/>
    <row r="709" s="360" customFormat="1"/>
    <row r="710" s="360" customFormat="1"/>
    <row r="711" s="360" customFormat="1"/>
    <row r="712" s="360" customFormat="1"/>
    <row r="713" s="360" customFormat="1"/>
    <row r="714" s="360" customFormat="1"/>
    <row r="715" s="360" customFormat="1"/>
    <row r="716" s="360" customFormat="1"/>
    <row r="717" s="360" customFormat="1"/>
    <row r="718" s="360" customFormat="1"/>
    <row r="719" s="360" customFormat="1"/>
    <row r="720" s="360" customFormat="1"/>
    <row r="721" s="360" customFormat="1"/>
    <row r="722" s="360" customFormat="1"/>
    <row r="723" s="360" customFormat="1"/>
    <row r="724" s="360" customFormat="1"/>
    <row r="725" s="360" customFormat="1"/>
    <row r="726" s="360" customFormat="1"/>
    <row r="727" s="360" customFormat="1"/>
    <row r="728" s="360" customFormat="1"/>
    <row r="729" s="360" customFormat="1"/>
    <row r="730" s="360" customFormat="1"/>
    <row r="731" s="360" customFormat="1"/>
    <row r="732" s="360" customFormat="1"/>
    <row r="733" s="360" customFormat="1"/>
    <row r="734" s="360" customFormat="1"/>
    <row r="735" s="360" customFormat="1"/>
    <row r="736" s="360" customFormat="1"/>
    <row r="737" s="360" customFormat="1"/>
    <row r="738" s="360" customFormat="1"/>
    <row r="739" s="360" customFormat="1"/>
    <row r="740" s="360" customFormat="1"/>
    <row r="741" s="360" customFormat="1"/>
    <row r="742" s="360" customFormat="1"/>
    <row r="743" s="360" customFormat="1"/>
    <row r="744" s="360" customFormat="1"/>
    <row r="745" s="360" customFormat="1"/>
    <row r="746" s="360" customFormat="1"/>
    <row r="747" s="360" customFormat="1"/>
    <row r="748" s="360" customFormat="1"/>
    <row r="749" s="360" customFormat="1"/>
    <row r="750" s="360" customFormat="1"/>
    <row r="751" s="360" customFormat="1"/>
    <row r="752" s="360" customFormat="1"/>
    <row r="753" s="360" customFormat="1"/>
    <row r="754" s="360" customFormat="1"/>
    <row r="755" s="360" customFormat="1"/>
    <row r="756" s="360" customFormat="1"/>
    <row r="757" s="360" customFormat="1"/>
    <row r="758" s="360" customFormat="1"/>
    <row r="759" s="360" customFormat="1"/>
    <row r="760" s="360" customFormat="1"/>
    <row r="761" s="360" customFormat="1"/>
    <row r="762" s="360" customFormat="1"/>
    <row r="763" s="360" customFormat="1"/>
    <row r="764" s="360" customFormat="1"/>
    <row r="765" s="360" customFormat="1"/>
    <row r="766" s="360" customFormat="1"/>
    <row r="767" s="360" customFormat="1"/>
    <row r="768" s="360" customFormat="1"/>
    <row r="769" s="360" customFormat="1"/>
    <row r="770" s="360" customFormat="1"/>
    <row r="771" s="360" customFormat="1"/>
    <row r="772" s="360" customFormat="1"/>
    <row r="773" s="360" customFormat="1"/>
    <row r="774" s="360" customFormat="1"/>
    <row r="775" s="360" customFormat="1"/>
    <row r="776" s="360" customFormat="1"/>
    <row r="777" s="360" customFormat="1"/>
    <row r="778" s="360" customFormat="1"/>
    <row r="779" s="360" customFormat="1"/>
    <row r="780" s="360" customFormat="1"/>
    <row r="781" s="360" customFormat="1"/>
    <row r="782" s="360" customFormat="1"/>
    <row r="783" s="360" customFormat="1"/>
    <row r="784" s="360" customFormat="1"/>
    <row r="785" s="360" customFormat="1"/>
    <row r="786" s="360" customFormat="1"/>
    <row r="787" s="360" customFormat="1"/>
    <row r="788" s="360" customFormat="1"/>
    <row r="789" s="360" customFormat="1"/>
    <row r="790" s="360" customFormat="1"/>
    <row r="791" s="360" customFormat="1"/>
    <row r="792" s="360" customFormat="1"/>
    <row r="793" s="360" customFormat="1"/>
    <row r="794" s="360" customFormat="1"/>
    <row r="795" s="360" customFormat="1"/>
    <row r="796" s="360" customFormat="1"/>
    <row r="797" s="360" customFormat="1"/>
    <row r="798" s="360" customFormat="1"/>
    <row r="799" s="360" customFormat="1"/>
    <row r="800" s="360" customFormat="1"/>
    <row r="801" s="360" customFormat="1"/>
    <row r="802" s="360" customFormat="1"/>
    <row r="803" s="360" customFormat="1"/>
    <row r="804" s="360" customFormat="1"/>
    <row r="805" s="360" customFormat="1"/>
    <row r="806" s="360" customFormat="1"/>
    <row r="807" s="360" customFormat="1"/>
    <row r="808" s="360" customFormat="1"/>
    <row r="809" s="360" customFormat="1"/>
    <row r="810" s="360" customFormat="1"/>
    <row r="811" s="360" customFormat="1"/>
    <row r="812" s="360" customFormat="1"/>
    <row r="813" s="360" customFormat="1"/>
    <row r="814" s="360" customFormat="1"/>
    <row r="815" s="360" customFormat="1"/>
    <row r="816" s="360" customFormat="1"/>
    <row r="817" s="360" customFormat="1"/>
    <row r="818" s="360" customFormat="1"/>
    <row r="819" s="360" customFormat="1"/>
    <row r="820" s="360" customFormat="1"/>
    <row r="821" s="360" customFormat="1"/>
    <row r="822" s="360" customFormat="1"/>
    <row r="823" s="360" customFormat="1"/>
    <row r="824" s="360" customFormat="1"/>
    <row r="825" s="360" customFormat="1"/>
    <row r="826" s="360" customFormat="1"/>
    <row r="827" s="360" customFormat="1"/>
    <row r="828" s="360" customFormat="1"/>
    <row r="829" s="360" customFormat="1"/>
    <row r="830" s="360" customFormat="1"/>
    <row r="831" s="360" customFormat="1"/>
    <row r="832" s="360" customFormat="1"/>
    <row r="833" s="360" customFormat="1"/>
    <row r="834" s="360" customFormat="1"/>
    <row r="835" s="360" customFormat="1"/>
    <row r="836" s="360" customFormat="1"/>
    <row r="837" s="360" customFormat="1"/>
    <row r="838" s="360" customFormat="1"/>
    <row r="839" s="360" customFormat="1"/>
    <row r="840" s="360" customFormat="1"/>
    <row r="841" s="360" customFormat="1"/>
    <row r="842" s="360" customFormat="1"/>
    <row r="843" s="360" customFormat="1"/>
    <row r="844" s="360" customFormat="1"/>
    <row r="845" s="360" customFormat="1"/>
    <row r="846" s="360" customFormat="1"/>
    <row r="847" s="360" customFormat="1"/>
    <row r="848" s="360" customFormat="1"/>
    <row r="849" s="360" customFormat="1"/>
    <row r="850" s="360" customFormat="1"/>
    <row r="851" s="360" customFormat="1"/>
    <row r="852" s="360" customFormat="1"/>
    <row r="853" s="360" customFormat="1"/>
    <row r="854" s="360" customFormat="1"/>
    <row r="855" s="360" customFormat="1"/>
    <row r="856" s="360" customFormat="1"/>
    <row r="857" s="360" customFormat="1"/>
    <row r="858" s="360" customFormat="1"/>
    <row r="859" s="360" customFormat="1"/>
    <row r="860" s="360" customFormat="1"/>
    <row r="861" s="360" customFormat="1"/>
    <row r="862" s="360" customFormat="1"/>
    <row r="863" s="360" customFormat="1"/>
    <row r="864" s="360" customFormat="1"/>
    <row r="865" s="360" customFormat="1"/>
    <row r="866" s="360" customFormat="1"/>
    <row r="867" s="360" customFormat="1"/>
    <row r="868" s="360" customFormat="1"/>
    <row r="869" s="360" customFormat="1"/>
    <row r="870" s="360" customFormat="1"/>
    <row r="871" s="360" customFormat="1"/>
    <row r="872" s="360" customFormat="1"/>
    <row r="873" s="360" customFormat="1"/>
    <row r="874" s="360" customFormat="1"/>
    <row r="875" s="360" customFormat="1"/>
    <row r="876" s="360" customFormat="1"/>
    <row r="877" s="360" customFormat="1"/>
    <row r="878" s="360" customFormat="1"/>
    <row r="879" s="360" customFormat="1"/>
    <row r="880" s="360" customFormat="1"/>
    <row r="881" s="360" customFormat="1"/>
    <row r="882" s="360" customFormat="1"/>
    <row r="883" s="360" customFormat="1"/>
    <row r="884" s="360" customFormat="1"/>
    <row r="885" s="360" customFormat="1"/>
    <row r="886" s="360" customFormat="1"/>
    <row r="887" s="360" customFormat="1"/>
    <row r="888" s="360" customFormat="1"/>
    <row r="889" s="360" customFormat="1"/>
    <row r="890" s="360" customFormat="1"/>
    <row r="891" s="360" customFormat="1"/>
    <row r="892" s="360" customFormat="1"/>
    <row r="893" s="360" customFormat="1"/>
    <row r="894" s="360" customFormat="1"/>
    <row r="895" s="360" customFormat="1"/>
    <row r="896" s="360" customFormat="1"/>
    <row r="897" s="360" customFormat="1"/>
    <row r="898" s="360" customFormat="1"/>
    <row r="899" s="360" customFormat="1"/>
    <row r="900" s="360" customFormat="1"/>
    <row r="901" s="360" customFormat="1"/>
    <row r="902" s="360" customFormat="1"/>
    <row r="903" s="360" customFormat="1"/>
    <row r="904" s="360" customFormat="1"/>
    <row r="905" s="360" customFormat="1"/>
    <row r="906" s="360" customFormat="1"/>
    <row r="907" s="360" customFormat="1"/>
    <row r="908" s="360" customFormat="1"/>
    <row r="909" s="360" customFormat="1"/>
    <row r="910" s="360" customFormat="1"/>
    <row r="911" s="360" customFormat="1"/>
    <row r="912" s="360" customFormat="1"/>
    <row r="913" s="360" customFormat="1"/>
    <row r="914" s="360" customFormat="1"/>
    <row r="915" s="360" customFormat="1"/>
    <row r="916" s="360" customFormat="1"/>
    <row r="917" s="360" customFormat="1"/>
    <row r="918" s="360" customFormat="1"/>
    <row r="919" s="360" customFormat="1"/>
    <row r="920" s="360" customFormat="1"/>
    <row r="921" s="360" customFormat="1"/>
    <row r="922" s="360" customFormat="1"/>
    <row r="923" s="360" customFormat="1"/>
    <row r="924" s="360" customFormat="1"/>
    <row r="925" s="360" customFormat="1"/>
    <row r="926" s="360" customFormat="1"/>
    <row r="927" s="360" customFormat="1"/>
    <row r="928" s="360" customFormat="1"/>
    <row r="929" s="360" customFormat="1"/>
    <row r="930" s="360" customFormat="1"/>
    <row r="931" s="360" customFormat="1"/>
    <row r="932" s="360" customFormat="1"/>
    <row r="933" s="360" customFormat="1"/>
    <row r="934" s="360" customFormat="1"/>
    <row r="935" s="360" customFormat="1"/>
    <row r="936" s="360" customFormat="1"/>
    <row r="937" s="360" customFormat="1"/>
    <row r="938" s="360" customFormat="1"/>
    <row r="939" s="360" customFormat="1"/>
    <row r="940" s="360" customFormat="1"/>
    <row r="941" s="360" customFormat="1"/>
    <row r="942" s="360" customFormat="1"/>
    <row r="943" s="360" customFormat="1"/>
    <row r="944" s="360" customFormat="1"/>
    <row r="945" s="360" customFormat="1"/>
    <row r="946" s="360" customFormat="1"/>
    <row r="947" s="360" customFormat="1"/>
    <row r="948" s="360" customFormat="1"/>
    <row r="949" s="360" customFormat="1"/>
    <row r="950" s="360" customFormat="1"/>
    <row r="951" s="360" customFormat="1"/>
    <row r="952" s="360" customFormat="1"/>
    <row r="953" s="360" customFormat="1"/>
    <row r="954" s="360" customFormat="1"/>
    <row r="955" s="360" customFormat="1"/>
    <row r="956" s="360" customFormat="1"/>
    <row r="957" s="360" customFormat="1"/>
    <row r="958" s="360" customFormat="1"/>
    <row r="959" s="360" customFormat="1"/>
    <row r="960" s="360" customFormat="1"/>
    <row r="961" s="360" customFormat="1"/>
    <row r="962" s="360" customFormat="1"/>
    <row r="963" s="360" customFormat="1"/>
    <row r="964" s="360" customFormat="1"/>
    <row r="965" s="360" customFormat="1"/>
    <row r="966" s="360" customFormat="1"/>
    <row r="967" s="360" customFormat="1"/>
    <row r="968" s="360" customFormat="1"/>
    <row r="969" s="360" customFormat="1"/>
    <row r="970" s="360" customFormat="1"/>
    <row r="971" s="360" customFormat="1"/>
    <row r="972" s="360" customFormat="1"/>
    <row r="973" s="360" customFormat="1"/>
    <row r="974" s="360" customFormat="1"/>
    <row r="975" s="360" customFormat="1"/>
    <row r="976" s="360" customFormat="1"/>
    <row r="977" s="360" customFormat="1"/>
    <row r="978" s="360" customFormat="1"/>
    <row r="979" s="360" customFormat="1"/>
    <row r="980" s="360" customFormat="1"/>
    <row r="981" s="360" customFormat="1"/>
    <row r="982" s="360" customFormat="1"/>
    <row r="983" s="360" customFormat="1"/>
    <row r="984" s="360" customFormat="1"/>
    <row r="985" s="360" customFormat="1"/>
    <row r="986" s="360" customFormat="1"/>
    <row r="987" s="360" customFormat="1"/>
    <row r="988" s="360" customFormat="1"/>
    <row r="989" s="360" customFormat="1"/>
    <row r="990" s="360" customFormat="1"/>
    <row r="991" s="360" customFormat="1"/>
    <row r="992" s="360" customFormat="1"/>
    <row r="993" s="360" customFormat="1"/>
    <row r="994" s="360" customFormat="1"/>
    <row r="995" s="360" customFormat="1"/>
    <row r="996" s="360" customFormat="1"/>
    <row r="997" s="360" customFormat="1"/>
    <row r="998" s="360" customFormat="1"/>
    <row r="999" s="360" customFormat="1"/>
    <row r="1000" s="360" customFormat="1"/>
    <row r="1001" s="360" customFormat="1"/>
    <row r="1002" s="360" customFormat="1"/>
    <row r="1003" s="360" customFormat="1"/>
    <row r="1004" s="360" customFormat="1"/>
    <row r="1005" s="360" customFormat="1"/>
    <row r="1006" s="360" customFormat="1"/>
    <row r="1007" s="360" customFormat="1"/>
    <row r="1008" s="360" customFormat="1"/>
    <row r="1009" s="360" customFormat="1"/>
    <row r="1010" s="360" customFormat="1"/>
    <row r="1011" s="360" customFormat="1"/>
    <row r="1012" s="360" customFormat="1"/>
    <row r="1013" s="360" customFormat="1"/>
    <row r="1014" s="360" customFormat="1"/>
    <row r="1015" s="360" customFormat="1"/>
    <row r="1016" s="360" customFormat="1"/>
    <row r="1017" s="360" customFormat="1"/>
    <row r="1018" s="360" customFormat="1"/>
    <row r="1019" s="360" customFormat="1"/>
    <row r="1020" s="360" customFormat="1"/>
    <row r="1021" s="360" customFormat="1"/>
    <row r="1022" s="360" customFormat="1"/>
    <row r="1023" s="360" customFormat="1"/>
    <row r="1024" s="360" customFormat="1"/>
    <row r="1025" s="360" customFormat="1"/>
    <row r="1026" s="360" customFormat="1"/>
    <row r="1027" s="360" customFormat="1"/>
    <row r="1028" s="360" customFormat="1"/>
    <row r="1029" s="360" customFormat="1"/>
    <row r="1030" s="360" customFormat="1"/>
    <row r="1031" s="360" customFormat="1"/>
    <row r="1032" s="360" customFormat="1"/>
    <row r="1033" s="360" customFormat="1"/>
    <row r="1034" s="360" customFormat="1"/>
    <row r="1035" s="360" customFormat="1"/>
    <row r="1036" s="360" customFormat="1"/>
    <row r="1037" s="360" customFormat="1"/>
    <row r="1038" s="360" customFormat="1"/>
    <row r="1039" s="360" customFormat="1"/>
    <row r="1040" s="360" customFormat="1"/>
    <row r="1041" s="360" customFormat="1"/>
    <row r="1042" s="360" customFormat="1"/>
    <row r="1043" s="360" customFormat="1"/>
    <row r="1044" s="360" customFormat="1"/>
    <row r="1045" s="360" customFormat="1"/>
    <row r="1046" s="360" customFormat="1"/>
    <row r="1047" s="360" customFormat="1"/>
    <row r="1048" s="360" customFormat="1"/>
    <row r="1049" s="360" customFormat="1"/>
    <row r="1050" s="360" customFormat="1"/>
    <row r="1051" s="360" customFormat="1"/>
    <row r="1052" s="360" customFormat="1"/>
    <row r="1053" s="360" customFormat="1"/>
    <row r="1054" s="360" customFormat="1"/>
    <row r="1055" s="360" customFormat="1"/>
    <row r="1056" s="360" customFormat="1"/>
    <row r="1057" s="360" customFormat="1"/>
    <row r="1058" s="360" customFormat="1"/>
    <row r="1059" s="360" customFormat="1"/>
    <row r="1060" s="360" customFormat="1"/>
    <row r="1061" s="360" customFormat="1"/>
    <row r="1062" s="360"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140" zoomScaleNormal="100" zoomScalePageLayoutView="140" workbookViewId="0">
      <selection activeCell="E15" sqref="E15"/>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49" t="s">
        <v>689</v>
      </c>
      <c r="G1" s="360"/>
      <c r="H1" s="360"/>
      <c r="I1" s="360"/>
      <c r="J1" s="360"/>
      <c r="K1" s="360"/>
      <c r="L1" s="360"/>
      <c r="M1" s="360"/>
      <c r="N1" s="360"/>
      <c r="O1" s="360"/>
    </row>
    <row r="2" spans="2:15">
      <c r="B2" s="15" t="s">
        <v>690</v>
      </c>
      <c r="G2" s="360"/>
      <c r="H2" s="360"/>
      <c r="I2" s="360"/>
      <c r="J2" s="360"/>
      <c r="K2" s="360"/>
      <c r="L2" s="360"/>
      <c r="M2" s="360"/>
      <c r="N2" s="360"/>
      <c r="O2" s="360"/>
    </row>
    <row r="3" spans="2:15" s="71" customFormat="1" ht="26.4">
      <c r="B3" s="291" t="s">
        <v>239</v>
      </c>
      <c r="C3" s="291" t="s">
        <v>241</v>
      </c>
      <c r="D3" s="291" t="s">
        <v>691</v>
      </c>
      <c r="G3" s="673"/>
      <c r="H3" s="673"/>
      <c r="I3" s="673"/>
      <c r="J3" s="673"/>
      <c r="K3" s="673"/>
      <c r="L3" s="673"/>
      <c r="M3" s="673"/>
      <c r="N3" s="673"/>
      <c r="O3" s="673"/>
    </row>
    <row r="4" spans="2:15">
      <c r="B4" s="45" t="s">
        <v>242</v>
      </c>
      <c r="C4" s="156" t="s">
        <v>185</v>
      </c>
      <c r="D4" s="150" t="str">
        <f>C4</f>
        <v>Steel</v>
      </c>
      <c r="G4" s="360"/>
      <c r="H4" s="360"/>
      <c r="I4" s="360"/>
      <c r="J4" s="360"/>
      <c r="K4" s="360"/>
      <c r="L4" s="360"/>
      <c r="M4" s="360"/>
      <c r="N4" s="360"/>
      <c r="O4" s="360"/>
    </row>
    <row r="5" spans="2:15">
      <c r="B5" s="45" t="s">
        <v>692</v>
      </c>
      <c r="C5" s="156" t="s">
        <v>231</v>
      </c>
      <c r="D5" s="48" t="s">
        <v>123</v>
      </c>
      <c r="G5" s="360"/>
      <c r="H5" s="360"/>
      <c r="I5" s="360"/>
      <c r="J5" s="360"/>
      <c r="K5" s="360"/>
      <c r="L5" s="360"/>
      <c r="M5" s="360"/>
      <c r="N5" s="360"/>
      <c r="O5" s="360"/>
    </row>
    <row r="6" spans="2:15">
      <c r="B6" s="112" t="s">
        <v>244</v>
      </c>
      <c r="C6" s="133" t="str">
        <f>IF(C$4="Steel",MaterialData!C4,IF(C$4="Aluminium 1",MaterialData!D4,IF(C$4="Aluminium 2",MaterialData!E4,IF(C$4="Carbon",MaterialData!F4,IF(C$4="Other 1",MaterialData!G4,IF(C$4="Other 2",MaterialData!H4,IF(C$4="Other 3",MaterialData!I4,0)))))))</f>
        <v>Steel</v>
      </c>
      <c r="D6" s="133" t="str">
        <f>C6</f>
        <v>Steel</v>
      </c>
      <c r="G6" s="360"/>
      <c r="H6" s="360"/>
      <c r="I6" s="360"/>
      <c r="J6" s="360"/>
      <c r="K6" s="360"/>
      <c r="L6" s="360"/>
      <c r="M6" s="360"/>
      <c r="N6" s="360"/>
      <c r="O6" s="360"/>
    </row>
    <row r="7" spans="2:15">
      <c r="B7" s="112" t="s">
        <v>211</v>
      </c>
      <c r="C7" s="133">
        <f>IF(C$4="Steel",MaterialData!C6,IF(C$4="Aluminium 1",MaterialData!D6,IF(C$4="Aluminium 2",MaterialData!E6,IF(C$4="Carbon",MaterialData!F6,IF(C$4="Other 1",MaterialData!G6,IF(C$4="Other 2",MaterialData!H6,IF(C$4="Other 3",MaterialData!I6,0)))))))</f>
        <v>200000000000</v>
      </c>
      <c r="D7" s="133">
        <f>IF(D$4="Steel",MaterialData!C6,IF(D$4="Aluminium 1",MaterialData!D6,IF(D$4="Aluminium 2",MaterialData!E6,IF(D$4="Carbon",MaterialData!F6,IF(D$4="Other 1",MaterialData!G6,IF(D$4="Other 2",MaterialData!H6,IF(D$4="Other 2",MaterialData!I6,0)))))))</f>
        <v>200000000000</v>
      </c>
      <c r="G7" s="360"/>
      <c r="H7" s="360"/>
      <c r="I7" s="137"/>
      <c r="J7" s="360"/>
      <c r="K7" s="360"/>
      <c r="L7" s="360"/>
      <c r="M7" s="360"/>
      <c r="N7" s="360"/>
      <c r="O7" s="360"/>
    </row>
    <row r="8" spans="2:15">
      <c r="B8" s="112" t="s">
        <v>212</v>
      </c>
      <c r="C8" s="133">
        <f>IF(C$4="Steel",MaterialData!C7,IF(C$4="Aluminium 1",MaterialData!D7,IF(C$4="Aluminium 2",MaterialData!E7,IF(C$4="Carbon",MaterialData!F7,IF(C$4="Other 1",MaterialData!G7,IF(C$4="Other 2",MaterialData!H7,IF(C$4="Other 3",MaterialData!I7,0)))))))</f>
        <v>305000000</v>
      </c>
      <c r="D8" s="133">
        <f>IF(D$4="Steel",MaterialData!C7,IF(D$4="Aluminium 1",MaterialData!D7,IF(D$4="Aluminium 2",MaterialData!E7,IF(D$4="Carbon",MaterialData!F7,IF(D$4="Other 1",MaterialData!G7,IF(D$4="Other 2",MaterialData!H7,IF(D$4="Other 2",MaterialData!I7,0)))))))</f>
        <v>305000000</v>
      </c>
      <c r="G8" s="360"/>
      <c r="H8" s="360"/>
      <c r="I8" s="137"/>
      <c r="J8" s="360"/>
      <c r="K8" s="360"/>
      <c r="L8" s="360"/>
      <c r="M8" s="360"/>
      <c r="N8" s="360"/>
      <c r="O8" s="360"/>
    </row>
    <row r="9" spans="2:15">
      <c r="B9" s="112" t="s">
        <v>213</v>
      </c>
      <c r="C9" s="133">
        <f>IF(C$4="Steel",MaterialData!C8,IF(C$4="Aluminium 1",MaterialData!D8,IF(C$4="Aluminium 2",MaterialData!E8,IF(C$4="Carbon",MaterialData!F8,IF(C$4="Other 1",MaterialData!G8,IF(C$4="Other 2",MaterialData!H8,IF(C$4="Other 3",MaterialData!I8,0)))))))</f>
        <v>365000000</v>
      </c>
      <c r="D9" s="133">
        <f>IF(D$4="Steel",MaterialData!C8,IF(D$4="Aluminium 1",MaterialData!D8,IF(D$4="Aluminium 2",MaterialData!E8,IF(D$4="Carbon",MaterialData!F8,IF(D$4="Other 1",MaterialData!G8,IF(D$4="Other 2",MaterialData!H8,IF(D$4="Other 2",MaterialData!I8,0)))))))</f>
        <v>365000000</v>
      </c>
      <c r="G9" s="360"/>
      <c r="H9" s="360"/>
      <c r="I9" s="137"/>
      <c r="J9" s="360"/>
      <c r="K9" s="360"/>
      <c r="L9" s="360"/>
      <c r="M9" s="360"/>
      <c r="N9" s="360"/>
      <c r="O9" s="360"/>
    </row>
    <row r="10" spans="2:15">
      <c r="B10" s="112" t="s">
        <v>214</v>
      </c>
      <c r="C10" s="133" t="s">
        <v>123</v>
      </c>
      <c r="D10" s="133">
        <f>IF(D$4="Steel",MaterialData!C9,IF(D$4="Aluminium 1",MaterialData!D9,IF(D$4="Aluminium 2",MaterialData!E9,IF(D$4="Carbon",MaterialData!F9,IF(D$4="Other 1",MaterialData!G9,IF(D$4="Other 2",MaterialData!H9,IF(D$4="Other 2",MaterialData!I9,0)))))))</f>
        <v>180000000</v>
      </c>
      <c r="G10" s="360"/>
      <c r="H10" s="360"/>
      <c r="I10" s="137"/>
      <c r="J10" s="360"/>
      <c r="K10" s="360"/>
      <c r="L10" s="360"/>
      <c r="M10" s="360"/>
      <c r="N10" s="360"/>
      <c r="O10" s="360"/>
    </row>
    <row r="11" spans="2:15">
      <c r="B11" s="112" t="s">
        <v>215</v>
      </c>
      <c r="C11" s="133" t="s">
        <v>123</v>
      </c>
      <c r="D11" s="133">
        <f>IF(D$4="Steel",MaterialData!C10,IF(D$4="Aluminium 1",MaterialData!D10,IF(D$4="Aluminium 2",MaterialData!E10,IF(D$4="Carbon",MaterialData!F10,IF(D$4="Other 1",MaterialData!G10,IF(D$4="Other 2",MaterialData!H10,IF(D$4="Other 2",MaterialData!I10,0)))))))</f>
        <v>300000000</v>
      </c>
      <c r="G11" s="360"/>
      <c r="H11" s="360"/>
      <c r="I11" s="137"/>
      <c r="J11" s="360"/>
      <c r="K11" s="360"/>
      <c r="L11" s="360"/>
      <c r="M11" s="360"/>
      <c r="N11" s="360"/>
      <c r="O11" s="360"/>
    </row>
    <row r="12" spans="2:15">
      <c r="G12" s="360"/>
      <c r="H12" s="360"/>
      <c r="I12" s="137"/>
      <c r="J12" s="360"/>
      <c r="K12" s="360"/>
      <c r="L12" s="360"/>
      <c r="M12" s="360"/>
      <c r="N12" s="360"/>
      <c r="O12" s="360"/>
    </row>
    <row r="13" spans="2:15">
      <c r="B13" s="112" t="s">
        <v>245</v>
      </c>
      <c r="C13" s="929">
        <v>25.4</v>
      </c>
      <c r="D13" s="929"/>
      <c r="G13" s="360"/>
      <c r="H13" s="360"/>
      <c r="I13" s="137"/>
      <c r="J13" s="360"/>
      <c r="K13" s="360"/>
      <c r="L13" s="360"/>
      <c r="M13" s="360"/>
      <c r="N13" s="360"/>
      <c r="O13" s="360"/>
    </row>
    <row r="14" spans="2:15">
      <c r="B14" s="112" t="s">
        <v>246</v>
      </c>
      <c r="C14" s="929">
        <v>1.2</v>
      </c>
      <c r="D14" s="929"/>
      <c r="G14" s="360"/>
      <c r="H14" s="360"/>
      <c r="I14" s="137"/>
      <c r="J14" s="360"/>
      <c r="K14" s="360"/>
      <c r="L14" s="360"/>
      <c r="M14" s="360"/>
      <c r="N14" s="360"/>
      <c r="O14" s="360"/>
    </row>
    <row r="15" spans="2:15">
      <c r="G15" s="360"/>
      <c r="H15" s="360"/>
      <c r="I15" s="137"/>
      <c r="J15" s="360"/>
      <c r="K15" s="360"/>
      <c r="L15" s="360"/>
      <c r="M15" s="360"/>
      <c r="N15" s="360"/>
      <c r="O15" s="360"/>
    </row>
    <row r="16" spans="2:15" s="71" customFormat="1" ht="26.4">
      <c r="B16" s="674"/>
      <c r="C16" s="291" t="s">
        <v>241</v>
      </c>
      <c r="D16" s="291" t="s">
        <v>691</v>
      </c>
      <c r="G16" s="673"/>
      <c r="H16" s="673"/>
      <c r="I16" s="675"/>
      <c r="J16" s="673"/>
      <c r="K16" s="673"/>
      <c r="L16" s="673"/>
      <c r="M16" s="673"/>
      <c r="N16" s="673"/>
      <c r="O16" s="673"/>
    </row>
    <row r="17" spans="2:15">
      <c r="B17" s="112" t="s">
        <v>247</v>
      </c>
      <c r="C17" s="784">
        <f>C13/1000</f>
        <v>2.5399999999999999E-2</v>
      </c>
      <c r="D17" s="784"/>
      <c r="G17" s="360"/>
      <c r="H17" s="360"/>
      <c r="I17" s="137"/>
      <c r="J17" s="360"/>
      <c r="K17" s="360"/>
      <c r="L17" s="360"/>
      <c r="M17" s="360"/>
      <c r="N17" s="360"/>
      <c r="O17" s="360"/>
    </row>
    <row r="18" spans="2:15">
      <c r="B18" s="112" t="s">
        <v>248</v>
      </c>
      <c r="C18" s="784">
        <f>C14/1000</f>
        <v>1.1999999999999999E-3</v>
      </c>
      <c r="D18" s="784"/>
      <c r="G18" s="360"/>
      <c r="H18" s="360"/>
      <c r="I18" s="137"/>
      <c r="J18" s="360"/>
      <c r="K18" s="360"/>
      <c r="L18" s="360"/>
      <c r="M18" s="676"/>
      <c r="N18" s="360"/>
      <c r="O18" s="360"/>
    </row>
    <row r="19" spans="2:15">
      <c r="B19" s="112" t="s">
        <v>249</v>
      </c>
      <c r="C19" s="150">
        <f>IF(C5="Round",((C17)^4-((C17-2*C18))^4)*3.142/64,((C17)^4-((C17-2*C18))^4)/12)</f>
        <v>6.6959174567999997E-9</v>
      </c>
      <c r="D19" s="134">
        <v>0</v>
      </c>
      <c r="G19" s="360"/>
      <c r="H19" s="360"/>
      <c r="I19" s="137"/>
      <c r="J19" s="360"/>
      <c r="K19" s="360"/>
      <c r="L19" s="137"/>
      <c r="M19" s="676"/>
      <c r="N19" s="360"/>
      <c r="O19" s="360"/>
    </row>
    <row r="20" spans="2:15">
      <c r="B20" s="112" t="s">
        <v>250</v>
      </c>
      <c r="C20" s="133">
        <f>C7*C19</f>
        <v>1339.1834913599998</v>
      </c>
      <c r="D20" s="133">
        <f>D7*D19</f>
        <v>0</v>
      </c>
      <c r="E20" s="174">
        <f>100*D20/C20</f>
        <v>0</v>
      </c>
      <c r="G20" s="360"/>
      <c r="H20" s="360"/>
      <c r="I20" s="360"/>
      <c r="J20" s="360"/>
      <c r="K20" s="360"/>
      <c r="L20" s="360"/>
      <c r="M20" s="360"/>
      <c r="N20" s="360"/>
      <c r="O20" s="360"/>
    </row>
    <row r="21" spans="2:15">
      <c r="B21" s="112" t="s">
        <v>693</v>
      </c>
      <c r="C21" s="49">
        <f>IF(C5="Round",((C13^2-(C13-2*C14)^2)*PI()/4),IF(C5="Square",(C13^2-(C13-2*C14)^2)))</f>
        <v>91.231850660247574</v>
      </c>
      <c r="D21" s="274">
        <v>0</v>
      </c>
      <c r="E21" s="154" t="s">
        <v>270</v>
      </c>
      <c r="G21" s="360"/>
      <c r="H21" s="360"/>
      <c r="I21" s="360"/>
      <c r="J21" s="360"/>
      <c r="K21" s="360"/>
      <c r="L21" s="137"/>
      <c r="M21" s="360"/>
      <c r="N21" s="360"/>
      <c r="O21" s="360"/>
    </row>
    <row r="22" spans="2:15">
      <c r="B22" s="112" t="s">
        <v>694</v>
      </c>
      <c r="C22" s="677" t="s">
        <v>270</v>
      </c>
      <c r="D22" s="274">
        <v>0</v>
      </c>
      <c r="E22" s="154" t="s">
        <v>270</v>
      </c>
      <c r="G22" s="360"/>
      <c r="H22" s="360"/>
      <c r="I22" s="360"/>
      <c r="J22" s="360"/>
      <c r="K22" s="360"/>
      <c r="L22" s="137"/>
      <c r="M22" s="360"/>
      <c r="N22" s="360"/>
      <c r="O22" s="360"/>
    </row>
    <row r="23" spans="2:15">
      <c r="B23" s="112" t="s">
        <v>252</v>
      </c>
      <c r="C23" s="133">
        <f>C$21*C8/1000000</f>
        <v>27825.714451375512</v>
      </c>
      <c r="D23" s="133">
        <f>(D$21*D8+D10*$D$22)/1000000</f>
        <v>0</v>
      </c>
      <c r="E23" s="174">
        <f>100*D23/C23</f>
        <v>0</v>
      </c>
      <c r="G23" s="360"/>
      <c r="H23" s="360"/>
      <c r="I23" s="360"/>
      <c r="J23" s="360"/>
      <c r="K23" s="360"/>
      <c r="L23" s="137"/>
      <c r="M23" s="360"/>
      <c r="N23" s="360"/>
      <c r="O23" s="360"/>
    </row>
    <row r="24" spans="2:15">
      <c r="B24" s="112" t="s">
        <v>253</v>
      </c>
      <c r="C24" s="133">
        <f>C21*C9/1000000</f>
        <v>33299.625490990366</v>
      </c>
      <c r="D24" s="133">
        <f>(D$21*D9+D11*$D$22)/1000000</f>
        <v>0</v>
      </c>
      <c r="E24" s="174">
        <f>100*D24/C24</f>
        <v>0</v>
      </c>
      <c r="G24" s="360"/>
      <c r="H24" s="360"/>
      <c r="I24" s="360"/>
      <c r="J24" s="360"/>
      <c r="K24" s="360"/>
      <c r="L24" s="137"/>
      <c r="M24" s="360"/>
      <c r="N24" s="360"/>
      <c r="O24" s="360"/>
    </row>
    <row r="25" spans="2:15">
      <c r="B25" s="112" t="s">
        <v>256</v>
      </c>
      <c r="C25" s="133">
        <f>4*C9*(C19*2/(C17))/1</f>
        <v>769.76688873448825</v>
      </c>
      <c r="D25" s="133">
        <f>4*D9*(D19*2/(C17))/1</f>
        <v>0</v>
      </c>
      <c r="E25" s="174">
        <f>100*D25/C25</f>
        <v>0</v>
      </c>
      <c r="G25" s="360"/>
      <c r="H25" s="360"/>
      <c r="I25" s="360"/>
      <c r="J25" s="360"/>
      <c r="K25" s="360"/>
      <c r="L25" s="360"/>
      <c r="M25" s="360"/>
      <c r="N25" s="360"/>
      <c r="O25" s="360"/>
    </row>
    <row r="26" spans="2:15">
      <c r="B26" s="112" t="s">
        <v>257</v>
      </c>
      <c r="C26" s="133">
        <f>C25*1^3/(48*C7*C19)</f>
        <v>1.1975065616797903E-2</v>
      </c>
      <c r="D26" s="133">
        <f>IF(D19&gt;0,C25*1^3/(48*D7*D19),0)</f>
        <v>0</v>
      </c>
      <c r="E26" s="174">
        <f>IF(D26=0,999,100*D26/C26)</f>
        <v>999</v>
      </c>
      <c r="G26" s="360"/>
      <c r="H26" s="360"/>
      <c r="I26" s="360"/>
      <c r="J26" s="360"/>
      <c r="K26" s="360"/>
      <c r="L26" s="360"/>
      <c r="M26" s="360"/>
      <c r="N26" s="360"/>
      <c r="O26" s="360"/>
    </row>
    <row r="27" spans="2:15">
      <c r="B27" s="112" t="s">
        <v>258</v>
      </c>
      <c r="C27" s="133">
        <f>0.5*C25*(C25*1^3/(48*C7*C19))</f>
        <v>4.6090045011169334</v>
      </c>
      <c r="D27" s="133">
        <f>IF(D19&gt;0,0.5*D25*(D25*1^3/(48*D7*D19)),0)</f>
        <v>0</v>
      </c>
      <c r="E27" s="174">
        <f>100*D27/C27</f>
        <v>0</v>
      </c>
      <c r="G27" s="360"/>
      <c r="H27" s="360"/>
      <c r="I27" s="360"/>
      <c r="J27" s="360"/>
      <c r="K27" s="360"/>
      <c r="L27" s="360"/>
      <c r="M27" s="360"/>
      <c r="N27" s="360"/>
      <c r="O27" s="360"/>
    </row>
    <row r="28" spans="2:15">
      <c r="B28" s="15" t="s">
        <v>695</v>
      </c>
      <c r="G28" s="360"/>
      <c r="H28" s="360"/>
      <c r="I28" s="360"/>
      <c r="J28" s="360"/>
      <c r="K28" s="360"/>
      <c r="L28" s="360"/>
      <c r="M28" s="360"/>
      <c r="N28" s="360"/>
      <c r="O28" s="360"/>
    </row>
    <row r="29" spans="2:15">
      <c r="B29" s="15" t="s">
        <v>696</v>
      </c>
      <c r="D29" s="151"/>
      <c r="G29" s="360"/>
      <c r="H29" s="145" t="s">
        <v>259</v>
      </c>
      <c r="I29" s="145"/>
      <c r="J29" s="360"/>
      <c r="K29" s="360"/>
      <c r="L29" s="360"/>
      <c r="M29" s="360"/>
      <c r="N29" s="360"/>
      <c r="O29" s="360"/>
    </row>
    <row r="30" spans="2:15">
      <c r="B30" s="678" t="s">
        <v>697</v>
      </c>
      <c r="C30" s="360"/>
      <c r="D30" s="137"/>
      <c r="E30" s="360"/>
      <c r="F30" s="360"/>
      <c r="G30" s="360"/>
      <c r="H30" s="360"/>
      <c r="I30" s="360"/>
      <c r="J30" s="360"/>
      <c r="K30" s="360"/>
      <c r="L30" s="360"/>
      <c r="M30" s="360"/>
      <c r="N30" s="360"/>
      <c r="O30" s="360"/>
    </row>
    <row r="31" spans="2:15">
      <c r="B31" s="176"/>
      <c r="C31" s="177"/>
      <c r="D31" s="177"/>
      <c r="E31" s="177"/>
      <c r="F31" s="177"/>
      <c r="G31" s="177"/>
      <c r="H31" s="177"/>
      <c r="I31" s="178"/>
      <c r="J31" s="360"/>
      <c r="K31" s="360"/>
      <c r="L31" s="360"/>
      <c r="M31" s="360"/>
      <c r="N31" s="360"/>
      <c r="O31" s="360"/>
    </row>
    <row r="32" spans="2:15">
      <c r="B32" s="100"/>
      <c r="C32" s="72"/>
      <c r="D32" s="72"/>
      <c r="E32" s="72"/>
      <c r="F32" s="72"/>
      <c r="G32" s="72"/>
      <c r="H32" s="72"/>
      <c r="I32" s="101"/>
      <c r="J32" s="360"/>
      <c r="K32" s="360"/>
      <c r="L32" s="360"/>
      <c r="M32" s="360"/>
      <c r="N32" s="360"/>
      <c r="O32" s="360"/>
    </row>
    <row r="33" spans="2:15">
      <c r="B33" s="100"/>
      <c r="C33" s="72"/>
      <c r="D33" s="72"/>
      <c r="E33" s="72"/>
      <c r="F33" s="72"/>
      <c r="G33" s="72"/>
      <c r="H33" s="72"/>
      <c r="I33" s="101"/>
      <c r="J33" s="360"/>
      <c r="K33" s="360"/>
      <c r="L33" s="360"/>
      <c r="M33" s="360"/>
      <c r="N33" s="360"/>
      <c r="O33" s="360"/>
    </row>
    <row r="34" spans="2:15">
      <c r="B34" s="100"/>
      <c r="C34" s="72"/>
      <c r="D34" s="72"/>
      <c r="E34" s="72"/>
      <c r="F34" s="72"/>
      <c r="G34" s="72"/>
      <c r="H34" s="72"/>
      <c r="I34" s="101"/>
      <c r="J34" s="360"/>
      <c r="K34" s="360"/>
      <c r="L34" s="360"/>
      <c r="M34" s="360"/>
      <c r="N34" s="360"/>
      <c r="O34" s="360"/>
    </row>
    <row r="35" spans="2:15">
      <c r="B35" s="100"/>
      <c r="C35" s="72"/>
      <c r="D35" s="72"/>
      <c r="E35" s="72"/>
      <c r="F35" s="72"/>
      <c r="G35" s="72"/>
      <c r="H35" s="72"/>
      <c r="I35" s="101"/>
      <c r="J35" s="360"/>
      <c r="K35" s="360"/>
      <c r="L35" s="360"/>
      <c r="M35" s="360"/>
      <c r="N35" s="360"/>
      <c r="O35" s="360"/>
    </row>
    <row r="36" spans="2:15">
      <c r="B36" s="100"/>
      <c r="C36" s="72"/>
      <c r="D36" s="72"/>
      <c r="E36" s="72"/>
      <c r="F36" s="72"/>
      <c r="G36" s="72"/>
      <c r="H36" s="72"/>
      <c r="I36" s="101"/>
      <c r="J36" s="360"/>
      <c r="K36" s="360"/>
      <c r="L36" s="360"/>
      <c r="M36" s="360"/>
      <c r="N36" s="360"/>
      <c r="O36" s="360"/>
    </row>
    <row r="37" spans="2:15">
      <c r="B37" s="100"/>
      <c r="C37" s="72"/>
      <c r="D37" s="72"/>
      <c r="E37" s="72"/>
      <c r="F37" s="72"/>
      <c r="G37" s="72"/>
      <c r="H37" s="72"/>
      <c r="I37" s="101"/>
      <c r="J37" s="360"/>
      <c r="K37" s="360"/>
      <c r="L37" s="360"/>
      <c r="M37" s="360"/>
      <c r="N37" s="360"/>
      <c r="O37" s="360"/>
    </row>
    <row r="38" spans="2:15">
      <c r="B38" s="100"/>
      <c r="C38" s="72"/>
      <c r="D38" s="72"/>
      <c r="E38" s="72"/>
      <c r="F38" s="72"/>
      <c r="G38" s="72"/>
      <c r="H38" s="72"/>
      <c r="I38" s="101"/>
      <c r="J38" s="360"/>
      <c r="K38" s="360"/>
      <c r="L38" s="360"/>
      <c r="M38" s="360"/>
      <c r="N38" s="360"/>
      <c r="O38" s="360"/>
    </row>
    <row r="39" spans="2:15">
      <c r="B39" s="100"/>
      <c r="C39" s="72"/>
      <c r="D39" s="72"/>
      <c r="E39" s="72"/>
      <c r="F39" s="72"/>
      <c r="G39" s="72"/>
      <c r="H39" s="72"/>
      <c r="I39" s="101"/>
      <c r="J39" s="360"/>
      <c r="K39" s="360"/>
      <c r="L39" s="360"/>
      <c r="M39" s="360"/>
      <c r="N39" s="360"/>
      <c r="O39" s="360"/>
    </row>
    <row r="40" spans="2:15">
      <c r="B40" s="100"/>
      <c r="C40" s="72"/>
      <c r="D40" s="72"/>
      <c r="E40" s="72"/>
      <c r="F40" s="72"/>
      <c r="G40" s="72"/>
      <c r="H40" s="72"/>
      <c r="I40" s="101"/>
      <c r="J40" s="360"/>
      <c r="K40" s="360"/>
      <c r="L40" s="360"/>
      <c r="M40" s="360"/>
      <c r="N40" s="360"/>
      <c r="O40" s="360"/>
    </row>
    <row r="41" spans="2:15">
      <c r="B41" s="100"/>
      <c r="C41" s="72"/>
      <c r="D41" s="72"/>
      <c r="E41" s="72"/>
      <c r="F41" s="72"/>
      <c r="G41" s="72"/>
      <c r="H41" s="72"/>
      <c r="I41" s="101"/>
      <c r="J41" s="360"/>
      <c r="K41" s="360"/>
      <c r="L41" s="360"/>
      <c r="M41" s="360"/>
      <c r="N41" s="360"/>
      <c r="O41" s="360"/>
    </row>
    <row r="42" spans="2:15">
      <c r="B42" s="100"/>
      <c r="C42" s="72"/>
      <c r="D42" s="72"/>
      <c r="E42" s="72"/>
      <c r="F42" s="72"/>
      <c r="G42" s="72"/>
      <c r="H42" s="72"/>
      <c r="I42" s="101"/>
      <c r="J42" s="360"/>
      <c r="K42" s="360"/>
      <c r="L42" s="360"/>
      <c r="M42" s="360"/>
      <c r="N42" s="360"/>
      <c r="O42" s="360"/>
    </row>
    <row r="43" spans="2:15">
      <c r="B43" s="100"/>
      <c r="C43" s="72"/>
      <c r="D43" s="72"/>
      <c r="E43" s="72"/>
      <c r="F43" s="72"/>
      <c r="G43" s="72"/>
      <c r="H43" s="72"/>
      <c r="I43" s="101"/>
      <c r="J43" s="360"/>
      <c r="K43" s="360"/>
      <c r="L43" s="360"/>
      <c r="M43" s="360"/>
      <c r="N43" s="360"/>
      <c r="O43" s="360"/>
    </row>
    <row r="44" spans="2:15">
      <c r="B44" s="100"/>
      <c r="C44" s="72"/>
      <c r="D44" s="72"/>
      <c r="E44" s="72"/>
      <c r="F44" s="72"/>
      <c r="G44" s="72"/>
      <c r="H44" s="72"/>
      <c r="I44" s="101"/>
      <c r="J44" s="360"/>
      <c r="K44" s="360"/>
      <c r="L44" s="360"/>
      <c r="M44" s="360"/>
      <c r="N44" s="360"/>
      <c r="O44" s="360"/>
    </row>
    <row r="45" spans="2:15">
      <c r="B45" s="100"/>
      <c r="C45" s="72"/>
      <c r="D45" s="72"/>
      <c r="E45" s="72"/>
      <c r="F45" s="72"/>
      <c r="G45" s="72"/>
      <c r="H45" s="72"/>
      <c r="I45" s="101"/>
      <c r="J45" s="360"/>
      <c r="K45" s="360"/>
      <c r="L45" s="360"/>
      <c r="M45" s="360"/>
      <c r="N45" s="360"/>
      <c r="O45" s="360"/>
    </row>
    <row r="46" spans="2:15">
      <c r="B46" s="100"/>
      <c r="C46" s="72"/>
      <c r="D46" s="72"/>
      <c r="E46" s="72"/>
      <c r="F46" s="72"/>
      <c r="G46" s="72"/>
      <c r="H46" s="72"/>
      <c r="I46" s="101"/>
      <c r="J46" s="360"/>
      <c r="K46" s="360"/>
      <c r="L46" s="360"/>
      <c r="M46" s="360"/>
      <c r="N46" s="360"/>
      <c r="O46" s="360"/>
    </row>
    <row r="47" spans="2:15">
      <c r="B47" s="100"/>
      <c r="C47" s="72"/>
      <c r="D47" s="72"/>
      <c r="E47" s="72"/>
      <c r="F47" s="72"/>
      <c r="G47" s="72"/>
      <c r="H47" s="72"/>
      <c r="I47" s="101"/>
      <c r="J47" s="360"/>
      <c r="K47" s="360"/>
      <c r="L47" s="360"/>
      <c r="M47" s="360"/>
      <c r="N47" s="360"/>
      <c r="O47" s="360"/>
    </row>
    <row r="48" spans="2:15">
      <c r="B48" s="100"/>
      <c r="C48" s="72"/>
      <c r="D48" s="72"/>
      <c r="E48" s="72"/>
      <c r="F48" s="72"/>
      <c r="G48" s="72"/>
      <c r="H48" s="72"/>
      <c r="I48" s="101"/>
      <c r="J48" s="360"/>
      <c r="K48" s="360"/>
      <c r="L48" s="360"/>
      <c r="M48" s="360"/>
      <c r="N48" s="360"/>
      <c r="O48" s="360"/>
    </row>
    <row r="49" spans="2:15">
      <c r="B49" s="100"/>
      <c r="C49" s="72"/>
      <c r="D49" s="72"/>
      <c r="E49" s="72"/>
      <c r="F49" s="72"/>
      <c r="G49" s="72"/>
      <c r="H49" s="72"/>
      <c r="I49" s="101"/>
      <c r="J49" s="360"/>
      <c r="K49" s="360"/>
      <c r="L49" s="360"/>
      <c r="M49" s="360"/>
      <c r="N49" s="360"/>
      <c r="O49" s="360"/>
    </row>
    <row r="50" spans="2:15">
      <c r="B50" s="100"/>
      <c r="C50" s="72"/>
      <c r="D50" s="72"/>
      <c r="E50" s="72"/>
      <c r="F50" s="72"/>
      <c r="G50" s="72"/>
      <c r="H50" s="72"/>
      <c r="I50" s="101"/>
      <c r="J50" s="360"/>
      <c r="K50" s="360"/>
      <c r="L50" s="360"/>
      <c r="M50" s="360"/>
      <c r="N50" s="360"/>
      <c r="O50" s="360"/>
    </row>
    <row r="51" spans="2:15">
      <c r="B51" s="100"/>
      <c r="C51" s="72"/>
      <c r="D51" s="72"/>
      <c r="E51" s="72"/>
      <c r="F51" s="72"/>
      <c r="G51" s="72"/>
      <c r="H51" s="72"/>
      <c r="I51" s="101"/>
      <c r="J51" s="360"/>
      <c r="K51" s="360"/>
      <c r="L51" s="360"/>
      <c r="M51" s="360"/>
      <c r="N51" s="360"/>
      <c r="O51" s="360"/>
    </row>
    <row r="52" spans="2:15">
      <c r="B52" s="100"/>
      <c r="C52" s="72"/>
      <c r="D52" s="72"/>
      <c r="E52" s="72"/>
      <c r="F52" s="72"/>
      <c r="G52" s="72"/>
      <c r="H52" s="72"/>
      <c r="I52" s="101"/>
      <c r="J52" s="360"/>
      <c r="K52" s="360"/>
      <c r="L52" s="360"/>
      <c r="M52" s="360"/>
      <c r="N52" s="360"/>
      <c r="O52" s="360"/>
    </row>
    <row r="53" spans="2:15">
      <c r="B53" s="100"/>
      <c r="C53" s="72"/>
      <c r="D53" s="72"/>
      <c r="E53" s="72"/>
      <c r="F53" s="72"/>
      <c r="G53" s="72"/>
      <c r="H53" s="72"/>
      <c r="I53" s="101"/>
      <c r="J53" s="360"/>
      <c r="K53" s="360"/>
      <c r="L53" s="360"/>
      <c r="M53" s="360"/>
      <c r="N53" s="360"/>
      <c r="O53" s="360"/>
    </row>
    <row r="54" spans="2:15">
      <c r="B54" s="100"/>
      <c r="C54" s="72"/>
      <c r="D54" s="72"/>
      <c r="E54" s="72"/>
      <c r="F54" s="72"/>
      <c r="G54" s="72"/>
      <c r="H54" s="72"/>
      <c r="I54" s="101"/>
      <c r="J54" s="360"/>
      <c r="K54" s="360"/>
      <c r="L54" s="360"/>
      <c r="M54" s="360"/>
      <c r="N54" s="360"/>
      <c r="O54" s="360"/>
    </row>
    <row r="55" spans="2:15">
      <c r="B55" s="100"/>
      <c r="C55" s="72"/>
      <c r="D55" s="72"/>
      <c r="E55" s="72"/>
      <c r="F55" s="72"/>
      <c r="G55" s="72"/>
      <c r="H55" s="72"/>
      <c r="I55" s="101"/>
      <c r="J55" s="360"/>
      <c r="K55" s="360"/>
      <c r="L55" s="360"/>
      <c r="M55" s="360"/>
      <c r="N55" s="360"/>
      <c r="O55" s="360"/>
    </row>
    <row r="56" spans="2:15">
      <c r="B56" s="100"/>
      <c r="C56" s="72"/>
      <c r="D56" s="72"/>
      <c r="E56" s="72"/>
      <c r="F56" s="72"/>
      <c r="G56" s="72"/>
      <c r="H56" s="72"/>
      <c r="I56" s="101"/>
      <c r="J56" s="360"/>
      <c r="K56" s="360"/>
      <c r="L56" s="360"/>
      <c r="M56" s="360"/>
      <c r="N56" s="360"/>
      <c r="O56" s="360"/>
    </row>
    <row r="57" spans="2:15">
      <c r="B57" s="100"/>
      <c r="C57" s="72"/>
      <c r="D57" s="72"/>
      <c r="E57" s="72"/>
      <c r="F57" s="72"/>
      <c r="G57" s="72"/>
      <c r="H57" s="72"/>
      <c r="I57" s="101"/>
      <c r="J57" s="360"/>
      <c r="K57" s="360"/>
      <c r="L57" s="360"/>
      <c r="M57" s="360"/>
      <c r="N57" s="360"/>
      <c r="O57" s="360"/>
    </row>
    <row r="58" spans="2:15">
      <c r="B58" s="100"/>
      <c r="C58" s="72"/>
      <c r="D58" s="72"/>
      <c r="E58" s="72"/>
      <c r="F58" s="72"/>
      <c r="G58" s="72"/>
      <c r="H58" s="72"/>
      <c r="I58" s="101"/>
      <c r="J58" s="360"/>
      <c r="K58" s="360"/>
      <c r="L58" s="360"/>
      <c r="M58" s="360"/>
      <c r="N58" s="360"/>
      <c r="O58" s="360"/>
    </row>
    <row r="59" spans="2:15">
      <c r="B59" s="100"/>
      <c r="C59" s="72"/>
      <c r="D59" s="72"/>
      <c r="E59" s="72"/>
      <c r="F59" s="72"/>
      <c r="G59" s="72"/>
      <c r="H59" s="72"/>
      <c r="I59" s="101"/>
      <c r="J59" s="360"/>
      <c r="K59" s="360"/>
      <c r="L59" s="360"/>
      <c r="M59" s="360"/>
      <c r="N59" s="360"/>
      <c r="O59" s="360"/>
    </row>
    <row r="60" spans="2:15">
      <c r="B60" s="100"/>
      <c r="C60" s="72"/>
      <c r="D60" s="72"/>
      <c r="E60" s="72"/>
      <c r="F60" s="72"/>
      <c r="G60" s="72"/>
      <c r="H60" s="72"/>
      <c r="I60" s="101"/>
      <c r="J60" s="360"/>
      <c r="K60" s="360"/>
      <c r="L60" s="360"/>
      <c r="M60" s="360"/>
      <c r="N60" s="360"/>
      <c r="O60" s="360"/>
    </row>
    <row r="61" spans="2:15">
      <c r="B61" s="100"/>
      <c r="C61" s="72"/>
      <c r="D61" s="72"/>
      <c r="E61" s="72"/>
      <c r="F61" s="72"/>
      <c r="G61" s="72"/>
      <c r="H61" s="72"/>
      <c r="I61" s="101"/>
      <c r="J61" s="360"/>
      <c r="K61" s="360"/>
      <c r="L61" s="360"/>
      <c r="M61" s="360"/>
      <c r="N61" s="360"/>
      <c r="O61" s="360"/>
    </row>
    <row r="62" spans="2:15">
      <c r="B62" s="100"/>
      <c r="C62" s="72"/>
      <c r="D62" s="72"/>
      <c r="E62" s="72"/>
      <c r="F62" s="72"/>
      <c r="G62" s="72"/>
      <c r="H62" s="72"/>
      <c r="I62" s="101"/>
      <c r="J62" s="360"/>
      <c r="K62" s="360"/>
      <c r="L62" s="360"/>
      <c r="M62" s="360"/>
      <c r="N62" s="360"/>
      <c r="O62" s="360"/>
    </row>
    <row r="63" spans="2:15">
      <c r="B63" s="100"/>
      <c r="C63" s="72"/>
      <c r="D63" s="72"/>
      <c r="E63" s="72"/>
      <c r="F63" s="72"/>
      <c r="G63" s="72"/>
      <c r="H63" s="72"/>
      <c r="I63" s="101"/>
      <c r="J63" s="360"/>
      <c r="K63" s="360"/>
      <c r="L63" s="360"/>
      <c r="M63" s="360"/>
      <c r="N63" s="360"/>
      <c r="O63" s="360"/>
    </row>
    <row r="64" spans="2:15">
      <c r="B64" s="100"/>
      <c r="C64" s="72"/>
      <c r="D64" s="72"/>
      <c r="E64" s="72"/>
      <c r="F64" s="72"/>
      <c r="G64" s="72"/>
      <c r="H64" s="72"/>
      <c r="I64" s="101"/>
      <c r="J64" s="360"/>
      <c r="K64" s="360"/>
      <c r="L64" s="360"/>
      <c r="M64" s="360"/>
      <c r="N64" s="360"/>
      <c r="O64" s="360"/>
    </row>
    <row r="65" spans="2:15">
      <c r="B65" s="100"/>
      <c r="C65" s="72"/>
      <c r="D65" s="72"/>
      <c r="E65" s="72"/>
      <c r="F65" s="72"/>
      <c r="G65" s="72"/>
      <c r="H65" s="72"/>
      <c r="I65" s="101"/>
      <c r="J65" s="360"/>
      <c r="K65" s="360"/>
      <c r="L65" s="360"/>
      <c r="M65" s="360"/>
      <c r="N65" s="360"/>
      <c r="O65" s="360"/>
    </row>
    <row r="66" spans="2:15">
      <c r="B66" s="100"/>
      <c r="C66" s="72"/>
      <c r="D66" s="72"/>
      <c r="E66" s="72"/>
      <c r="F66" s="72"/>
      <c r="G66" s="72"/>
      <c r="H66" s="72"/>
      <c r="I66" s="101"/>
      <c r="J66" s="360"/>
      <c r="K66" s="360"/>
      <c r="L66" s="360"/>
      <c r="M66" s="360"/>
      <c r="N66" s="360"/>
      <c r="O66" s="360"/>
    </row>
    <row r="67" spans="2:15">
      <c r="B67" s="100"/>
      <c r="C67" s="72"/>
      <c r="D67" s="72"/>
      <c r="E67" s="72"/>
      <c r="F67" s="72"/>
      <c r="G67" s="72"/>
      <c r="H67" s="72"/>
      <c r="I67" s="101"/>
      <c r="J67" s="360"/>
      <c r="K67" s="360"/>
      <c r="L67" s="360"/>
      <c r="M67" s="360"/>
      <c r="N67" s="360"/>
      <c r="O67" s="360"/>
    </row>
    <row r="68" spans="2:15">
      <c r="B68" s="100"/>
      <c r="C68" s="72"/>
      <c r="D68" s="72"/>
      <c r="E68" s="72"/>
      <c r="F68" s="72"/>
      <c r="G68" s="72"/>
      <c r="H68" s="72"/>
      <c r="I68" s="101"/>
      <c r="J68" s="360"/>
      <c r="K68" s="360"/>
      <c r="L68" s="360"/>
      <c r="M68" s="360"/>
      <c r="N68" s="360"/>
      <c r="O68" s="360"/>
    </row>
    <row r="69" spans="2:15">
      <c r="B69" s="100"/>
      <c r="C69" s="72"/>
      <c r="D69" s="72"/>
      <c r="E69" s="72"/>
      <c r="F69" s="72"/>
      <c r="G69" s="72"/>
      <c r="H69" s="72"/>
      <c r="I69" s="101"/>
      <c r="J69" s="360"/>
      <c r="K69" s="360"/>
      <c r="L69" s="360"/>
      <c r="M69" s="360"/>
      <c r="N69" s="360"/>
      <c r="O69" s="360"/>
    </row>
    <row r="70" spans="2:15">
      <c r="B70" s="100"/>
      <c r="C70" s="72"/>
      <c r="D70" s="72"/>
      <c r="E70" s="72"/>
      <c r="F70" s="72"/>
      <c r="G70" s="72"/>
      <c r="H70" s="72"/>
      <c r="I70" s="101"/>
      <c r="J70" s="360"/>
      <c r="K70" s="360"/>
      <c r="L70" s="360"/>
      <c r="M70" s="360"/>
      <c r="N70" s="360"/>
      <c r="O70" s="360"/>
    </row>
    <row r="71" spans="2:15">
      <c r="B71" s="100"/>
      <c r="C71" s="72"/>
      <c r="D71" s="72"/>
      <c r="E71" s="72"/>
      <c r="F71" s="72"/>
      <c r="G71" s="72"/>
      <c r="H71" s="72"/>
      <c r="I71" s="101"/>
      <c r="J71" s="360"/>
      <c r="K71" s="360"/>
      <c r="L71" s="360"/>
      <c r="M71" s="360"/>
      <c r="N71" s="360"/>
      <c r="O71" s="360"/>
    </row>
    <row r="72" spans="2:15">
      <c r="B72" s="100"/>
      <c r="C72" s="72"/>
      <c r="D72" s="72"/>
      <c r="E72" s="72"/>
      <c r="F72" s="72"/>
      <c r="G72" s="72"/>
      <c r="H72" s="72"/>
      <c r="I72" s="101"/>
      <c r="J72" s="360"/>
      <c r="K72" s="360"/>
      <c r="L72" s="360"/>
      <c r="M72" s="360"/>
      <c r="N72" s="360"/>
      <c r="O72" s="360"/>
    </row>
    <row r="73" spans="2:15">
      <c r="B73" s="100"/>
      <c r="C73" s="72"/>
      <c r="D73" s="72"/>
      <c r="E73" s="72"/>
      <c r="F73" s="72"/>
      <c r="G73" s="72"/>
      <c r="H73" s="72"/>
      <c r="I73" s="101"/>
      <c r="J73" s="360"/>
      <c r="K73" s="360"/>
      <c r="L73" s="360"/>
      <c r="M73" s="360"/>
      <c r="N73" s="360"/>
      <c r="O73" s="360"/>
    </row>
    <row r="74" spans="2:15">
      <c r="B74" s="100"/>
      <c r="C74" s="72"/>
      <c r="D74" s="72"/>
      <c r="E74" s="72"/>
      <c r="F74" s="72"/>
      <c r="G74" s="72"/>
      <c r="H74" s="72"/>
      <c r="I74" s="101"/>
      <c r="J74" s="360"/>
      <c r="K74" s="360"/>
      <c r="L74" s="360"/>
      <c r="M74" s="360"/>
      <c r="N74" s="360"/>
      <c r="O74" s="360"/>
    </row>
    <row r="75" spans="2:15">
      <c r="B75" s="100"/>
      <c r="C75" s="72"/>
      <c r="D75" s="72"/>
      <c r="E75" s="72"/>
      <c r="F75" s="72"/>
      <c r="G75" s="72"/>
      <c r="H75" s="72"/>
      <c r="I75" s="101"/>
      <c r="J75" s="360"/>
      <c r="K75" s="360"/>
      <c r="L75" s="360"/>
      <c r="M75" s="360"/>
      <c r="N75" s="360"/>
      <c r="O75" s="360"/>
    </row>
    <row r="76" spans="2:15">
      <c r="B76" s="100"/>
      <c r="C76" s="72"/>
      <c r="D76" s="72"/>
      <c r="E76" s="72"/>
      <c r="F76" s="72"/>
      <c r="G76" s="72"/>
      <c r="H76" s="72"/>
      <c r="I76" s="101"/>
      <c r="J76" s="360"/>
      <c r="K76" s="360"/>
      <c r="L76" s="360"/>
      <c r="M76" s="360"/>
      <c r="N76" s="360"/>
      <c r="O76" s="360"/>
    </row>
    <row r="77" spans="2:15">
      <c r="B77" s="100"/>
      <c r="C77" s="72"/>
      <c r="D77" s="72"/>
      <c r="E77" s="72"/>
      <c r="F77" s="72"/>
      <c r="G77" s="72"/>
      <c r="H77" s="72"/>
      <c r="I77" s="101"/>
      <c r="J77" s="360"/>
      <c r="K77" s="360"/>
      <c r="L77" s="360"/>
      <c r="M77" s="360"/>
      <c r="N77" s="360"/>
      <c r="O77" s="360"/>
    </row>
    <row r="78" spans="2:15">
      <c r="B78" s="100"/>
      <c r="C78" s="72"/>
      <c r="D78" s="72"/>
      <c r="E78" s="72"/>
      <c r="F78" s="72"/>
      <c r="G78" s="72"/>
      <c r="H78" s="72"/>
      <c r="I78" s="101"/>
      <c r="J78" s="360"/>
      <c r="K78" s="360"/>
      <c r="L78" s="360"/>
      <c r="M78" s="360"/>
      <c r="N78" s="360"/>
      <c r="O78" s="360"/>
    </row>
    <row r="79" spans="2:15">
      <c r="B79" s="100"/>
      <c r="C79" s="72"/>
      <c r="D79" s="72"/>
      <c r="E79" s="72"/>
      <c r="F79" s="72"/>
      <c r="G79" s="72"/>
      <c r="H79" s="72"/>
      <c r="I79" s="101"/>
      <c r="J79" s="360"/>
      <c r="K79" s="360"/>
      <c r="L79" s="360"/>
      <c r="M79" s="360"/>
      <c r="N79" s="360"/>
      <c r="O79" s="360"/>
    </row>
    <row r="80" spans="2:15">
      <c r="B80" s="100"/>
      <c r="C80" s="72"/>
      <c r="D80" s="72"/>
      <c r="E80" s="72"/>
      <c r="F80" s="72"/>
      <c r="G80" s="72"/>
      <c r="H80" s="72"/>
      <c r="I80" s="101"/>
      <c r="J80" s="360"/>
      <c r="K80" s="360"/>
      <c r="L80" s="360"/>
      <c r="M80" s="360"/>
      <c r="N80" s="360"/>
      <c r="O80" s="360"/>
    </row>
    <row r="81" spans="2:15">
      <c r="B81" s="100"/>
      <c r="C81" s="72"/>
      <c r="D81" s="72"/>
      <c r="E81" s="72"/>
      <c r="F81" s="72"/>
      <c r="G81" s="72"/>
      <c r="H81" s="72"/>
      <c r="I81" s="101"/>
      <c r="J81" s="360"/>
      <c r="K81" s="360"/>
      <c r="L81" s="360"/>
      <c r="M81" s="360"/>
      <c r="N81" s="360"/>
      <c r="O81" s="360"/>
    </row>
    <row r="82" spans="2:15">
      <c r="B82" s="100"/>
      <c r="C82" s="72"/>
      <c r="D82" s="72"/>
      <c r="E82" s="72"/>
      <c r="F82" s="72"/>
      <c r="G82" s="72"/>
      <c r="H82" s="72"/>
      <c r="I82" s="101"/>
      <c r="J82" s="360"/>
      <c r="K82" s="360"/>
      <c r="L82" s="360"/>
      <c r="M82" s="360"/>
      <c r="N82" s="360"/>
      <c r="O82" s="360"/>
    </row>
    <row r="83" spans="2:15">
      <c r="B83" s="100"/>
      <c r="C83" s="72"/>
      <c r="D83" s="72"/>
      <c r="E83" s="72"/>
      <c r="F83" s="72"/>
      <c r="G83" s="72"/>
      <c r="H83" s="72"/>
      <c r="I83" s="101"/>
      <c r="J83" s="360"/>
      <c r="K83" s="360"/>
      <c r="L83" s="360"/>
      <c r="M83" s="360"/>
      <c r="N83" s="360"/>
      <c r="O83" s="360"/>
    </row>
    <row r="84" spans="2:15">
      <c r="B84" s="100"/>
      <c r="C84" s="72"/>
      <c r="D84" s="72"/>
      <c r="E84" s="72"/>
      <c r="F84" s="72"/>
      <c r="G84" s="72"/>
      <c r="H84" s="72"/>
      <c r="I84" s="101"/>
      <c r="J84" s="360"/>
      <c r="K84" s="360"/>
      <c r="L84" s="360"/>
      <c r="M84" s="360"/>
      <c r="N84" s="360"/>
      <c r="O84" s="360"/>
    </row>
    <row r="85" spans="2:15">
      <c r="B85" s="100"/>
      <c r="C85" s="72"/>
      <c r="D85" s="72"/>
      <c r="E85" s="72"/>
      <c r="F85" s="72"/>
      <c r="G85" s="72"/>
      <c r="H85" s="72"/>
      <c r="I85" s="101"/>
      <c r="J85" s="360"/>
      <c r="K85" s="360"/>
      <c r="L85" s="360"/>
      <c r="M85" s="360"/>
      <c r="N85" s="360"/>
      <c r="O85" s="360"/>
    </row>
    <row r="86" spans="2:15">
      <c r="B86" s="100"/>
      <c r="C86" s="72"/>
      <c r="D86" s="72"/>
      <c r="E86" s="72"/>
      <c r="F86" s="72"/>
      <c r="G86" s="72"/>
      <c r="H86" s="72"/>
      <c r="I86" s="101"/>
      <c r="J86" s="360"/>
      <c r="K86" s="360"/>
      <c r="L86" s="360"/>
      <c r="M86" s="360"/>
      <c r="N86" s="360"/>
      <c r="O86" s="360"/>
    </row>
    <row r="87" spans="2:15">
      <c r="B87" s="100"/>
      <c r="C87" s="72"/>
      <c r="D87" s="72"/>
      <c r="E87" s="72"/>
      <c r="F87" s="72"/>
      <c r="G87" s="72"/>
      <c r="H87" s="72"/>
      <c r="I87" s="101"/>
      <c r="J87" s="360"/>
      <c r="K87" s="360"/>
      <c r="L87" s="360"/>
      <c r="M87" s="360"/>
      <c r="N87" s="360"/>
      <c r="O87" s="360"/>
    </row>
    <row r="88" spans="2:15">
      <c r="B88" s="100"/>
      <c r="C88" s="72"/>
      <c r="D88" s="72"/>
      <c r="E88" s="72"/>
      <c r="F88" s="72"/>
      <c r="G88" s="72"/>
      <c r="H88" s="72"/>
      <c r="I88" s="101"/>
      <c r="J88" s="360"/>
      <c r="K88" s="360"/>
      <c r="L88" s="360"/>
      <c r="M88" s="360"/>
      <c r="N88" s="360"/>
      <c r="O88" s="360"/>
    </row>
    <row r="89" spans="2:15">
      <c r="B89" s="100"/>
      <c r="C89" s="72"/>
      <c r="D89" s="72"/>
      <c r="E89" s="72"/>
      <c r="F89" s="72"/>
      <c r="G89" s="72"/>
      <c r="H89" s="72"/>
      <c r="I89" s="101"/>
      <c r="J89" s="360"/>
      <c r="K89" s="360"/>
      <c r="L89" s="360"/>
      <c r="M89" s="360"/>
      <c r="N89" s="360"/>
      <c r="O89" s="360"/>
    </row>
    <row r="90" spans="2:15">
      <c r="B90" s="100"/>
      <c r="C90" s="72"/>
      <c r="D90" s="72"/>
      <c r="E90" s="72"/>
      <c r="F90" s="72"/>
      <c r="G90" s="72"/>
      <c r="H90" s="72"/>
      <c r="I90" s="101"/>
      <c r="J90" s="360"/>
      <c r="K90" s="360"/>
      <c r="L90" s="360"/>
      <c r="M90" s="360"/>
      <c r="N90" s="360"/>
      <c r="O90" s="360"/>
    </row>
    <row r="91" spans="2:15">
      <c r="B91" s="100"/>
      <c r="C91" s="72"/>
      <c r="D91" s="72"/>
      <c r="E91" s="72"/>
      <c r="F91" s="72"/>
      <c r="G91" s="72"/>
      <c r="H91" s="72"/>
      <c r="I91" s="101"/>
      <c r="J91" s="360"/>
      <c r="K91" s="360"/>
      <c r="L91" s="360"/>
      <c r="M91" s="360"/>
      <c r="N91" s="360"/>
      <c r="O91" s="360"/>
    </row>
    <row r="92" spans="2:15">
      <c r="B92" s="100"/>
      <c r="C92" s="72"/>
      <c r="D92" s="72"/>
      <c r="E92" s="72"/>
      <c r="F92" s="72"/>
      <c r="G92" s="72"/>
      <c r="H92" s="72"/>
      <c r="I92" s="101"/>
      <c r="J92" s="360"/>
      <c r="K92" s="360"/>
      <c r="L92" s="360"/>
      <c r="M92" s="360"/>
      <c r="N92" s="360"/>
      <c r="O92" s="360"/>
    </row>
    <row r="93" spans="2:15">
      <c r="B93" s="100"/>
      <c r="C93" s="72"/>
      <c r="D93" s="72"/>
      <c r="E93" s="72"/>
      <c r="F93" s="72"/>
      <c r="G93" s="72"/>
      <c r="H93" s="72"/>
      <c r="I93" s="101"/>
      <c r="J93" s="360"/>
      <c r="K93" s="360"/>
      <c r="L93" s="360"/>
      <c r="M93" s="360"/>
      <c r="N93" s="360"/>
      <c r="O93" s="360"/>
    </row>
    <row r="94" spans="2:15">
      <c r="B94" s="100"/>
      <c r="C94" s="72"/>
      <c r="D94" s="72"/>
      <c r="E94" s="72"/>
      <c r="F94" s="72"/>
      <c r="G94" s="72"/>
      <c r="H94" s="72"/>
      <c r="I94" s="101"/>
      <c r="J94" s="360"/>
      <c r="K94" s="360"/>
      <c r="L94" s="360"/>
      <c r="M94" s="360"/>
      <c r="N94" s="360"/>
      <c r="O94" s="360"/>
    </row>
    <row r="95" spans="2:15">
      <c r="B95" s="100"/>
      <c r="C95" s="72"/>
      <c r="D95" s="72"/>
      <c r="E95" s="72"/>
      <c r="F95" s="72"/>
      <c r="G95" s="72"/>
      <c r="H95" s="72"/>
      <c r="I95" s="101"/>
      <c r="J95" s="360"/>
      <c r="K95" s="360"/>
      <c r="L95" s="360"/>
      <c r="M95" s="360"/>
      <c r="N95" s="360"/>
      <c r="O95" s="360"/>
    </row>
    <row r="96" spans="2:15">
      <c r="B96" s="100"/>
      <c r="C96" s="72"/>
      <c r="D96" s="72"/>
      <c r="E96" s="72"/>
      <c r="F96" s="72"/>
      <c r="G96" s="72"/>
      <c r="H96" s="72"/>
      <c r="I96" s="101"/>
      <c r="J96" s="360"/>
      <c r="K96" s="360"/>
      <c r="L96" s="360"/>
      <c r="M96" s="360"/>
      <c r="N96" s="360"/>
      <c r="O96" s="360"/>
    </row>
    <row r="97" spans="2:15">
      <c r="B97" s="100"/>
      <c r="C97" s="72"/>
      <c r="D97" s="72"/>
      <c r="E97" s="72"/>
      <c r="F97" s="72"/>
      <c r="G97" s="72"/>
      <c r="H97" s="72"/>
      <c r="I97" s="101"/>
      <c r="J97" s="360"/>
      <c r="K97" s="360"/>
      <c r="L97" s="360"/>
      <c r="M97" s="360"/>
      <c r="N97" s="360"/>
      <c r="O97" s="360"/>
    </row>
    <row r="98" spans="2:15">
      <c r="B98" s="100"/>
      <c r="C98" s="72"/>
      <c r="D98" s="72"/>
      <c r="E98" s="72"/>
      <c r="F98" s="72"/>
      <c r="G98" s="72"/>
      <c r="H98" s="72"/>
      <c r="I98" s="101"/>
      <c r="J98" s="360"/>
      <c r="K98" s="360"/>
      <c r="L98" s="360"/>
      <c r="M98" s="360"/>
      <c r="N98" s="360"/>
      <c r="O98" s="360"/>
    </row>
    <row r="99" spans="2:15">
      <c r="B99" s="100"/>
      <c r="C99" s="72"/>
      <c r="D99" s="72"/>
      <c r="E99" s="72"/>
      <c r="F99" s="72"/>
      <c r="G99" s="72"/>
      <c r="H99" s="72"/>
      <c r="I99" s="101"/>
      <c r="J99" s="360"/>
      <c r="K99" s="360"/>
      <c r="L99" s="360"/>
      <c r="M99" s="360"/>
      <c r="N99" s="360"/>
      <c r="O99" s="360"/>
    </row>
    <row r="100" spans="2:15">
      <c r="B100" s="100"/>
      <c r="C100" s="72"/>
      <c r="D100" s="72"/>
      <c r="E100" s="72"/>
      <c r="F100" s="72"/>
      <c r="G100" s="72"/>
      <c r="H100" s="72"/>
      <c r="I100" s="101"/>
      <c r="J100" s="360"/>
      <c r="K100" s="360"/>
      <c r="L100" s="360"/>
      <c r="M100" s="360"/>
      <c r="N100" s="360"/>
      <c r="O100" s="360"/>
    </row>
    <row r="101" spans="2:15">
      <c r="B101" s="100"/>
      <c r="C101" s="72"/>
      <c r="D101" s="72"/>
      <c r="E101" s="72"/>
      <c r="F101" s="72"/>
      <c r="G101" s="72"/>
      <c r="H101" s="72"/>
      <c r="I101" s="101"/>
      <c r="J101" s="360"/>
      <c r="K101" s="360"/>
      <c r="L101" s="360"/>
      <c r="M101" s="360"/>
      <c r="N101" s="360"/>
      <c r="O101" s="360"/>
    </row>
    <row r="102" spans="2:15">
      <c r="B102" s="100"/>
      <c r="C102" s="72"/>
      <c r="D102" s="72"/>
      <c r="E102" s="72"/>
      <c r="F102" s="72"/>
      <c r="G102" s="72"/>
      <c r="H102" s="72"/>
      <c r="I102" s="101"/>
      <c r="J102" s="360"/>
      <c r="K102" s="360"/>
      <c r="L102" s="360"/>
      <c r="M102" s="360"/>
      <c r="N102" s="360"/>
      <c r="O102" s="360"/>
    </row>
    <row r="103" spans="2:15">
      <c r="B103" s="100"/>
      <c r="C103" s="72"/>
      <c r="D103" s="72"/>
      <c r="E103" s="72"/>
      <c r="F103" s="72"/>
      <c r="G103" s="72"/>
      <c r="H103" s="72"/>
      <c r="I103" s="101"/>
      <c r="J103" s="360"/>
      <c r="K103" s="360"/>
      <c r="L103" s="360"/>
      <c r="M103" s="360"/>
      <c r="N103" s="360"/>
      <c r="O103" s="360"/>
    </row>
    <row r="104" spans="2:15">
      <c r="B104" s="100"/>
      <c r="C104" s="72"/>
      <c r="D104" s="72"/>
      <c r="E104" s="72"/>
      <c r="F104" s="72"/>
      <c r="G104" s="72"/>
      <c r="H104" s="72"/>
      <c r="I104" s="101"/>
      <c r="J104" s="360"/>
      <c r="K104" s="360"/>
      <c r="L104" s="360"/>
      <c r="M104" s="360"/>
      <c r="N104" s="360"/>
      <c r="O104" s="360"/>
    </row>
    <row r="105" spans="2:15">
      <c r="B105" s="100"/>
      <c r="C105" s="72"/>
      <c r="D105" s="72"/>
      <c r="E105" s="72"/>
      <c r="F105" s="72"/>
      <c r="G105" s="72"/>
      <c r="H105" s="72"/>
      <c r="I105" s="101"/>
      <c r="J105" s="360"/>
      <c r="K105" s="360"/>
      <c r="L105" s="360"/>
      <c r="M105" s="360"/>
      <c r="N105" s="360"/>
      <c r="O105" s="360"/>
    </row>
    <row r="106" spans="2:15">
      <c r="B106" s="100"/>
      <c r="C106" s="72"/>
      <c r="D106" s="72"/>
      <c r="E106" s="72"/>
      <c r="F106" s="72"/>
      <c r="G106" s="72"/>
      <c r="H106" s="72"/>
      <c r="I106" s="101"/>
      <c r="J106" s="360"/>
      <c r="K106" s="360"/>
      <c r="L106" s="360"/>
      <c r="M106" s="360"/>
      <c r="N106" s="360"/>
      <c r="O106" s="360"/>
    </row>
    <row r="107" spans="2:15">
      <c r="B107" s="100"/>
      <c r="C107" s="72"/>
      <c r="D107" s="72"/>
      <c r="E107" s="72"/>
      <c r="F107" s="72"/>
      <c r="G107" s="72"/>
      <c r="H107" s="72"/>
      <c r="I107" s="101"/>
      <c r="J107" s="360"/>
      <c r="K107" s="360"/>
      <c r="L107" s="360"/>
      <c r="M107" s="360"/>
      <c r="N107" s="360"/>
      <c r="O107" s="360"/>
    </row>
    <row r="108" spans="2:15">
      <c r="B108" s="100"/>
      <c r="C108" s="72"/>
      <c r="D108" s="72"/>
      <c r="E108" s="72"/>
      <c r="F108" s="72"/>
      <c r="G108" s="72"/>
      <c r="H108" s="72"/>
      <c r="I108" s="101"/>
      <c r="J108" s="360"/>
      <c r="K108" s="360"/>
      <c r="L108" s="360"/>
      <c r="M108" s="360"/>
      <c r="N108" s="360"/>
      <c r="O108" s="360"/>
    </row>
    <row r="109" spans="2:15">
      <c r="B109" s="100"/>
      <c r="C109" s="72"/>
      <c r="D109" s="72"/>
      <c r="E109" s="72"/>
      <c r="F109" s="72"/>
      <c r="G109" s="72"/>
      <c r="H109" s="72"/>
      <c r="I109" s="101"/>
      <c r="J109" s="360"/>
      <c r="K109" s="360"/>
      <c r="L109" s="360"/>
      <c r="M109" s="360"/>
      <c r="N109" s="360"/>
      <c r="O109" s="360"/>
    </row>
    <row r="110" spans="2:15">
      <c r="B110" s="100"/>
      <c r="C110" s="72"/>
      <c r="D110" s="72"/>
      <c r="E110" s="72"/>
      <c r="F110" s="72"/>
      <c r="G110" s="72"/>
      <c r="H110" s="72"/>
      <c r="I110" s="101"/>
      <c r="J110" s="360"/>
      <c r="K110" s="360"/>
      <c r="L110" s="360"/>
      <c r="M110" s="360"/>
      <c r="N110" s="360"/>
      <c r="O110" s="360"/>
    </row>
    <row r="111" spans="2:15">
      <c r="B111" s="100"/>
      <c r="C111" s="72"/>
      <c r="D111" s="72"/>
      <c r="E111" s="72"/>
      <c r="F111" s="72"/>
      <c r="G111" s="72"/>
      <c r="H111" s="72"/>
      <c r="I111" s="101"/>
      <c r="J111" s="360"/>
      <c r="K111" s="360"/>
      <c r="L111" s="360"/>
      <c r="M111" s="360"/>
      <c r="N111" s="360"/>
      <c r="O111" s="360"/>
    </row>
    <row r="112" spans="2:15">
      <c r="B112" s="100"/>
      <c r="C112" s="72"/>
      <c r="D112" s="72"/>
      <c r="E112" s="72"/>
      <c r="F112" s="72"/>
      <c r="G112" s="72"/>
      <c r="H112" s="72"/>
      <c r="I112" s="101"/>
      <c r="J112" s="360"/>
      <c r="K112" s="360"/>
      <c r="L112" s="360"/>
      <c r="M112" s="360"/>
      <c r="N112" s="360"/>
      <c r="O112" s="360"/>
    </row>
    <row r="113" spans="2:15">
      <c r="B113" s="100"/>
      <c r="C113" s="72"/>
      <c r="D113" s="72"/>
      <c r="E113" s="72"/>
      <c r="F113" s="72"/>
      <c r="G113" s="72"/>
      <c r="H113" s="72"/>
      <c r="I113" s="101"/>
      <c r="J113" s="360"/>
      <c r="K113" s="360"/>
      <c r="L113" s="360"/>
      <c r="M113" s="360"/>
      <c r="N113" s="360"/>
      <c r="O113" s="360"/>
    </row>
    <row r="114" spans="2:15">
      <c r="B114" s="100"/>
      <c r="C114" s="72"/>
      <c r="D114" s="72"/>
      <c r="E114" s="72"/>
      <c r="F114" s="72"/>
      <c r="G114" s="72"/>
      <c r="H114" s="72"/>
      <c r="I114" s="101"/>
      <c r="J114" s="360"/>
      <c r="K114" s="360"/>
      <c r="L114" s="360"/>
      <c r="M114" s="360"/>
      <c r="N114" s="360"/>
      <c r="O114" s="360"/>
    </row>
    <row r="115" spans="2:15">
      <c r="B115" s="100"/>
      <c r="C115" s="72"/>
      <c r="D115" s="72"/>
      <c r="E115" s="72"/>
      <c r="F115" s="72"/>
      <c r="G115" s="72"/>
      <c r="H115" s="72"/>
      <c r="I115" s="101"/>
      <c r="J115" s="360"/>
      <c r="K115" s="360"/>
      <c r="L115" s="360"/>
      <c r="M115" s="360"/>
      <c r="N115" s="360"/>
      <c r="O115" s="360"/>
    </row>
    <row r="116" spans="2:15">
      <c r="B116" s="100"/>
      <c r="C116" s="72"/>
      <c r="D116" s="72"/>
      <c r="E116" s="72"/>
      <c r="F116" s="72"/>
      <c r="G116" s="72"/>
      <c r="H116" s="72"/>
      <c r="I116" s="101"/>
      <c r="J116" s="360"/>
      <c r="K116" s="360"/>
      <c r="L116" s="360"/>
      <c r="M116" s="360"/>
      <c r="N116" s="360"/>
      <c r="O116" s="360"/>
    </row>
    <row r="117" spans="2:15">
      <c r="B117" s="100"/>
      <c r="C117" s="72"/>
      <c r="D117" s="72"/>
      <c r="E117" s="72"/>
      <c r="F117" s="72"/>
      <c r="G117" s="72"/>
      <c r="H117" s="72"/>
      <c r="I117" s="101"/>
      <c r="J117" s="360"/>
      <c r="K117" s="360"/>
      <c r="L117" s="360"/>
      <c r="M117" s="360"/>
      <c r="N117" s="360"/>
      <c r="O117" s="360"/>
    </row>
    <row r="118" spans="2:15">
      <c r="B118" s="100"/>
      <c r="C118" s="72"/>
      <c r="D118" s="72"/>
      <c r="E118" s="72"/>
      <c r="F118" s="72"/>
      <c r="G118" s="72"/>
      <c r="H118" s="72"/>
      <c r="I118" s="101"/>
      <c r="J118" s="360"/>
      <c r="K118" s="360"/>
      <c r="L118" s="360"/>
      <c r="M118" s="360"/>
      <c r="N118" s="360"/>
      <c r="O118" s="360"/>
    </row>
    <row r="119" spans="2:15">
      <c r="B119" s="100"/>
      <c r="C119" s="72"/>
      <c r="D119" s="72"/>
      <c r="E119" s="72"/>
      <c r="F119" s="72"/>
      <c r="G119" s="72"/>
      <c r="H119" s="72"/>
      <c r="I119" s="101"/>
      <c r="J119" s="360"/>
      <c r="K119" s="360"/>
      <c r="L119" s="360"/>
      <c r="M119" s="360"/>
      <c r="N119" s="360"/>
      <c r="O119" s="360"/>
    </row>
    <row r="120" spans="2:15">
      <c r="B120" s="100"/>
      <c r="C120" s="72"/>
      <c r="D120" s="72"/>
      <c r="E120" s="72"/>
      <c r="F120" s="72"/>
      <c r="G120" s="72"/>
      <c r="H120" s="72"/>
      <c r="I120" s="101"/>
      <c r="J120" s="360"/>
      <c r="K120" s="360"/>
      <c r="L120" s="360"/>
      <c r="M120" s="360"/>
      <c r="N120" s="360"/>
      <c r="O120" s="360"/>
    </row>
    <row r="121" spans="2:15">
      <c r="B121" s="100"/>
      <c r="C121" s="72"/>
      <c r="D121" s="72"/>
      <c r="E121" s="72"/>
      <c r="F121" s="72"/>
      <c r="G121" s="72"/>
      <c r="H121" s="72"/>
      <c r="I121" s="101"/>
      <c r="J121" s="360"/>
      <c r="K121" s="360"/>
      <c r="L121" s="360"/>
      <c r="M121" s="360"/>
      <c r="N121" s="360"/>
      <c r="O121" s="360"/>
    </row>
    <row r="122" spans="2:15">
      <c r="B122" s="100"/>
      <c r="C122" s="72"/>
      <c r="D122" s="72"/>
      <c r="E122" s="72"/>
      <c r="F122" s="72"/>
      <c r="G122" s="72"/>
      <c r="H122" s="72"/>
      <c r="I122" s="101"/>
      <c r="J122" s="360"/>
      <c r="K122" s="360"/>
      <c r="L122" s="360"/>
      <c r="M122" s="360"/>
      <c r="N122" s="360"/>
      <c r="O122" s="360"/>
    </row>
    <row r="123" spans="2:15">
      <c r="B123" s="100"/>
      <c r="C123" s="72"/>
      <c r="D123" s="72"/>
      <c r="E123" s="72"/>
      <c r="F123" s="72"/>
      <c r="G123" s="72"/>
      <c r="H123" s="72"/>
      <c r="I123" s="101"/>
      <c r="J123" s="360"/>
      <c r="K123" s="360"/>
      <c r="L123" s="360"/>
      <c r="M123" s="360"/>
      <c r="N123" s="360"/>
      <c r="O123" s="360"/>
    </row>
    <row r="124" spans="2:15">
      <c r="B124" s="100"/>
      <c r="C124" s="72"/>
      <c r="D124" s="72"/>
      <c r="E124" s="72"/>
      <c r="F124" s="72"/>
      <c r="G124" s="72"/>
      <c r="H124" s="72"/>
      <c r="I124" s="101"/>
      <c r="J124" s="360"/>
      <c r="K124" s="360"/>
      <c r="L124" s="360"/>
      <c r="M124" s="360"/>
      <c r="N124" s="360"/>
      <c r="O124" s="360"/>
    </row>
    <row r="125" spans="2:15">
      <c r="B125" s="100"/>
      <c r="C125" s="72"/>
      <c r="D125" s="72"/>
      <c r="E125" s="72"/>
      <c r="F125" s="72"/>
      <c r="G125" s="72"/>
      <c r="H125" s="72"/>
      <c r="I125" s="101"/>
      <c r="J125" s="360"/>
      <c r="K125" s="360"/>
      <c r="L125" s="360"/>
      <c r="M125" s="360"/>
      <c r="N125" s="360"/>
      <c r="O125" s="360"/>
    </row>
    <row r="126" spans="2:15">
      <c r="B126" s="100"/>
      <c r="C126" s="72"/>
      <c r="D126" s="72"/>
      <c r="E126" s="72"/>
      <c r="F126" s="72"/>
      <c r="G126" s="72"/>
      <c r="H126" s="72"/>
      <c r="I126" s="101"/>
      <c r="J126" s="360"/>
      <c r="K126" s="360"/>
      <c r="L126" s="360"/>
      <c r="M126" s="360"/>
      <c r="N126" s="360"/>
      <c r="O126" s="360"/>
    </row>
    <row r="127" spans="2:15">
      <c r="B127" s="100"/>
      <c r="C127" s="72"/>
      <c r="D127" s="72"/>
      <c r="E127" s="72"/>
      <c r="F127" s="72"/>
      <c r="G127" s="72"/>
      <c r="H127" s="72"/>
      <c r="I127" s="101"/>
      <c r="J127" s="360"/>
      <c r="K127" s="360"/>
      <c r="L127" s="360"/>
      <c r="M127" s="360"/>
      <c r="N127" s="360"/>
      <c r="O127" s="360"/>
    </row>
    <row r="128" spans="2:15">
      <c r="B128" s="100"/>
      <c r="C128" s="72"/>
      <c r="D128" s="72"/>
      <c r="E128" s="72"/>
      <c r="F128" s="72"/>
      <c r="G128" s="72"/>
      <c r="H128" s="72"/>
      <c r="I128" s="101"/>
      <c r="J128" s="360"/>
      <c r="K128" s="360"/>
      <c r="L128" s="360"/>
      <c r="M128" s="360"/>
      <c r="N128" s="360"/>
      <c r="O128" s="360"/>
    </row>
    <row r="129" spans="2:15">
      <c r="B129" s="100"/>
      <c r="C129" s="72"/>
      <c r="D129" s="72"/>
      <c r="E129" s="72"/>
      <c r="F129" s="72"/>
      <c r="G129" s="72"/>
      <c r="H129" s="72"/>
      <c r="I129" s="101"/>
      <c r="J129" s="360"/>
      <c r="K129" s="360"/>
      <c r="L129" s="360"/>
      <c r="M129" s="360"/>
      <c r="N129" s="360"/>
      <c r="O129" s="360"/>
    </row>
    <row r="130" spans="2:15">
      <c r="B130" s="100"/>
      <c r="C130" s="72"/>
      <c r="D130" s="72"/>
      <c r="E130" s="72"/>
      <c r="F130" s="72"/>
      <c r="G130" s="72"/>
      <c r="H130" s="72"/>
      <c r="I130" s="101"/>
      <c r="J130" s="360"/>
      <c r="K130" s="360"/>
      <c r="L130" s="360"/>
      <c r="M130" s="360"/>
      <c r="N130" s="360"/>
      <c r="O130" s="360"/>
    </row>
    <row r="131" spans="2:15">
      <c r="B131" s="100"/>
      <c r="C131" s="72"/>
      <c r="D131" s="72"/>
      <c r="E131" s="72"/>
      <c r="F131" s="72"/>
      <c r="G131" s="72"/>
      <c r="H131" s="72"/>
      <c r="I131" s="101"/>
      <c r="J131" s="360"/>
      <c r="K131" s="360"/>
      <c r="L131" s="360"/>
      <c r="M131" s="360"/>
      <c r="N131" s="360"/>
      <c r="O131" s="360"/>
    </row>
    <row r="132" spans="2:15">
      <c r="B132" s="100"/>
      <c r="C132" s="72"/>
      <c r="D132" s="72"/>
      <c r="E132" s="72"/>
      <c r="F132" s="72"/>
      <c r="G132" s="72"/>
      <c r="H132" s="72"/>
      <c r="I132" s="101"/>
      <c r="J132" s="360"/>
      <c r="K132" s="360"/>
      <c r="L132" s="360"/>
      <c r="M132" s="360"/>
      <c r="N132" s="360"/>
      <c r="O132" s="360"/>
    </row>
    <row r="133" spans="2:15">
      <c r="B133" s="100"/>
      <c r="C133" s="72"/>
      <c r="D133" s="72"/>
      <c r="E133" s="72"/>
      <c r="F133" s="72"/>
      <c r="G133" s="72"/>
      <c r="H133" s="72"/>
      <c r="I133" s="101"/>
      <c r="J133" s="360"/>
      <c r="K133" s="360"/>
      <c r="L133" s="360"/>
      <c r="M133" s="360"/>
      <c r="N133" s="360"/>
      <c r="O133" s="360"/>
    </row>
    <row r="134" spans="2:15">
      <c r="B134" s="100"/>
      <c r="C134" s="72"/>
      <c r="D134" s="72"/>
      <c r="E134" s="72"/>
      <c r="F134" s="72"/>
      <c r="G134" s="72"/>
      <c r="H134" s="72"/>
      <c r="I134" s="101"/>
      <c r="J134" s="360"/>
      <c r="K134" s="360"/>
      <c r="L134" s="360"/>
      <c r="M134" s="360"/>
      <c r="N134" s="360"/>
      <c r="O134" s="360"/>
    </row>
    <row r="135" spans="2:15">
      <c r="B135" s="100"/>
      <c r="C135" s="72"/>
      <c r="D135" s="72"/>
      <c r="E135" s="72"/>
      <c r="F135" s="72"/>
      <c r="G135" s="72"/>
      <c r="H135" s="72"/>
      <c r="I135" s="101"/>
      <c r="J135" s="360"/>
      <c r="K135" s="360"/>
      <c r="L135" s="360"/>
      <c r="M135" s="360"/>
      <c r="N135" s="360"/>
      <c r="O135" s="360"/>
    </row>
    <row r="136" spans="2:15">
      <c r="B136" s="100"/>
      <c r="C136" s="72"/>
      <c r="D136" s="72"/>
      <c r="E136" s="72"/>
      <c r="F136" s="72"/>
      <c r="G136" s="72"/>
      <c r="H136" s="72"/>
      <c r="I136" s="101"/>
      <c r="J136" s="360"/>
      <c r="K136" s="360"/>
      <c r="L136" s="360"/>
      <c r="M136" s="360"/>
      <c r="N136" s="360"/>
      <c r="O136" s="360"/>
    </row>
    <row r="137" spans="2:15">
      <c r="B137" s="100"/>
      <c r="C137" s="72"/>
      <c r="D137" s="72"/>
      <c r="E137" s="72"/>
      <c r="F137" s="72"/>
      <c r="G137" s="72"/>
      <c r="H137" s="72"/>
      <c r="I137" s="101"/>
      <c r="J137" s="360"/>
      <c r="K137" s="360"/>
      <c r="L137" s="360"/>
      <c r="M137" s="360"/>
      <c r="N137" s="360"/>
      <c r="O137" s="360"/>
    </row>
    <row r="138" spans="2:15">
      <c r="B138" s="100"/>
      <c r="C138" s="72"/>
      <c r="D138" s="72"/>
      <c r="E138" s="72"/>
      <c r="F138" s="72"/>
      <c r="G138" s="72"/>
      <c r="H138" s="72"/>
      <c r="I138" s="101"/>
      <c r="J138" s="360"/>
      <c r="K138" s="360"/>
      <c r="L138" s="360"/>
      <c r="M138" s="360"/>
      <c r="N138" s="360"/>
      <c r="O138" s="360"/>
    </row>
    <row r="139" spans="2:15">
      <c r="B139" s="100"/>
      <c r="C139" s="72"/>
      <c r="D139" s="72"/>
      <c r="E139" s="72"/>
      <c r="F139" s="72"/>
      <c r="G139" s="72"/>
      <c r="H139" s="72"/>
      <c r="I139" s="101"/>
      <c r="J139" s="360"/>
      <c r="K139" s="360"/>
      <c r="L139" s="360"/>
      <c r="M139" s="360"/>
      <c r="N139" s="360"/>
      <c r="O139" s="360"/>
    </row>
    <row r="140" spans="2:15">
      <c r="B140" s="100"/>
      <c r="C140" s="72"/>
      <c r="D140" s="72"/>
      <c r="E140" s="72"/>
      <c r="F140" s="72"/>
      <c r="G140" s="72"/>
      <c r="H140" s="72"/>
      <c r="I140" s="101"/>
      <c r="J140" s="360"/>
      <c r="K140" s="360"/>
      <c r="L140" s="360"/>
      <c r="M140" s="360"/>
      <c r="N140" s="360"/>
      <c r="O140" s="360"/>
    </row>
    <row r="141" spans="2:15">
      <c r="B141" s="100"/>
      <c r="C141" s="72"/>
      <c r="D141" s="72"/>
      <c r="E141" s="72"/>
      <c r="F141" s="72"/>
      <c r="G141" s="72"/>
      <c r="H141" s="72"/>
      <c r="I141" s="101"/>
      <c r="J141" s="360"/>
      <c r="K141" s="360"/>
      <c r="L141" s="360"/>
      <c r="M141" s="360"/>
      <c r="N141" s="360"/>
      <c r="O141" s="360"/>
    </row>
    <row r="142" spans="2:15">
      <c r="B142" s="100"/>
      <c r="C142" s="72"/>
      <c r="D142" s="72"/>
      <c r="E142" s="72"/>
      <c r="F142" s="72"/>
      <c r="G142" s="72"/>
      <c r="H142" s="72"/>
      <c r="I142" s="101"/>
      <c r="J142" s="360"/>
      <c r="K142" s="360"/>
      <c r="L142" s="360"/>
      <c r="M142" s="360"/>
      <c r="N142" s="360"/>
      <c r="O142" s="360"/>
    </row>
    <row r="143" spans="2:15">
      <c r="B143" s="100"/>
      <c r="C143" s="72"/>
      <c r="D143" s="72"/>
      <c r="E143" s="72"/>
      <c r="F143" s="72"/>
      <c r="G143" s="72"/>
      <c r="H143" s="72"/>
      <c r="I143" s="101"/>
      <c r="J143" s="360"/>
      <c r="K143" s="360"/>
      <c r="L143" s="360"/>
      <c r="M143" s="360"/>
      <c r="N143" s="360"/>
      <c r="O143" s="360"/>
    </row>
    <row r="144" spans="2:15">
      <c r="B144" s="100"/>
      <c r="C144" s="72"/>
      <c r="D144" s="72"/>
      <c r="E144" s="72"/>
      <c r="F144" s="72"/>
      <c r="G144" s="72"/>
      <c r="H144" s="72"/>
      <c r="I144" s="101"/>
      <c r="J144" s="360"/>
      <c r="K144" s="360"/>
      <c r="L144" s="360"/>
      <c r="M144" s="360"/>
      <c r="N144" s="360"/>
      <c r="O144" s="360"/>
    </row>
    <row r="145" spans="2:15">
      <c r="B145" s="100"/>
      <c r="C145" s="72"/>
      <c r="D145" s="72"/>
      <c r="E145" s="72"/>
      <c r="F145" s="72"/>
      <c r="G145" s="72"/>
      <c r="H145" s="72"/>
      <c r="I145" s="101"/>
      <c r="J145" s="360"/>
      <c r="K145" s="360"/>
      <c r="L145" s="360"/>
      <c r="M145" s="360"/>
      <c r="N145" s="360"/>
      <c r="O145" s="360"/>
    </row>
    <row r="146" spans="2:15">
      <c r="B146" s="100"/>
      <c r="C146" s="72"/>
      <c r="D146" s="72"/>
      <c r="E146" s="72"/>
      <c r="F146" s="72"/>
      <c r="G146" s="72"/>
      <c r="H146" s="72"/>
      <c r="I146" s="101"/>
      <c r="J146" s="360"/>
      <c r="K146" s="360"/>
      <c r="L146" s="360"/>
      <c r="M146" s="360"/>
      <c r="N146" s="360"/>
      <c r="O146" s="360"/>
    </row>
    <row r="147" spans="2:15">
      <c r="B147" s="100"/>
      <c r="C147" s="72"/>
      <c r="D147" s="72"/>
      <c r="E147" s="72"/>
      <c r="F147" s="72"/>
      <c r="G147" s="72"/>
      <c r="H147" s="72"/>
      <c r="I147" s="101"/>
      <c r="J147" s="360"/>
      <c r="K147" s="360"/>
      <c r="L147" s="360"/>
      <c r="M147" s="360"/>
      <c r="N147" s="360"/>
      <c r="O147" s="360"/>
    </row>
    <row r="148" spans="2:15">
      <c r="B148" s="100"/>
      <c r="C148" s="72"/>
      <c r="D148" s="72"/>
      <c r="E148" s="72"/>
      <c r="F148" s="72"/>
      <c r="G148" s="72"/>
      <c r="H148" s="72"/>
      <c r="I148" s="101"/>
      <c r="J148" s="360"/>
      <c r="K148" s="360"/>
      <c r="L148" s="360"/>
      <c r="M148" s="360"/>
      <c r="N148" s="360"/>
      <c r="O148" s="360"/>
    </row>
    <row r="149" spans="2:15">
      <c r="B149" s="100"/>
      <c r="C149" s="72"/>
      <c r="D149" s="72"/>
      <c r="E149" s="72"/>
      <c r="F149" s="72"/>
      <c r="G149" s="72"/>
      <c r="H149" s="72"/>
      <c r="I149" s="101"/>
      <c r="J149" s="360"/>
      <c r="K149" s="360"/>
      <c r="L149" s="360"/>
      <c r="M149" s="360"/>
      <c r="N149" s="360"/>
      <c r="O149" s="360"/>
    </row>
    <row r="150" spans="2:15">
      <c r="B150" s="100"/>
      <c r="C150" s="72"/>
      <c r="D150" s="72"/>
      <c r="E150" s="72"/>
      <c r="F150" s="72"/>
      <c r="G150" s="72"/>
      <c r="H150" s="72"/>
      <c r="I150" s="101"/>
      <c r="J150" s="360"/>
      <c r="K150" s="360"/>
      <c r="L150" s="360"/>
      <c r="M150" s="360"/>
      <c r="N150" s="360"/>
      <c r="O150" s="360"/>
    </row>
    <row r="151" spans="2:15">
      <c r="B151" s="100"/>
      <c r="C151" s="72"/>
      <c r="D151" s="72"/>
      <c r="E151" s="72"/>
      <c r="F151" s="72"/>
      <c r="G151" s="72"/>
      <c r="H151" s="72"/>
      <c r="I151" s="101"/>
      <c r="J151" s="360"/>
      <c r="K151" s="360"/>
      <c r="L151" s="360"/>
      <c r="M151" s="360"/>
      <c r="N151" s="360"/>
      <c r="O151" s="360"/>
    </row>
    <row r="152" spans="2:15">
      <c r="B152" s="100"/>
      <c r="C152" s="72"/>
      <c r="D152" s="72"/>
      <c r="E152" s="72"/>
      <c r="F152" s="72"/>
      <c r="G152" s="72"/>
      <c r="H152" s="72"/>
      <c r="I152" s="101"/>
      <c r="J152" s="360"/>
      <c r="K152" s="360"/>
      <c r="L152" s="360"/>
      <c r="M152" s="360"/>
      <c r="N152" s="360"/>
      <c r="O152" s="360"/>
    </row>
    <row r="153" spans="2:15">
      <c r="B153" s="100"/>
      <c r="C153" s="72"/>
      <c r="D153" s="72"/>
      <c r="E153" s="72"/>
      <c r="F153" s="72"/>
      <c r="G153" s="72"/>
      <c r="H153" s="72"/>
      <c r="I153" s="101"/>
      <c r="J153" s="360"/>
      <c r="K153" s="360"/>
      <c r="L153" s="360"/>
      <c r="M153" s="360"/>
      <c r="N153" s="360"/>
      <c r="O153" s="360"/>
    </row>
    <row r="154" spans="2:15">
      <c r="B154" s="100"/>
      <c r="C154" s="72"/>
      <c r="D154" s="72"/>
      <c r="E154" s="72"/>
      <c r="F154" s="72"/>
      <c r="G154" s="72"/>
      <c r="H154" s="72"/>
      <c r="I154" s="101"/>
      <c r="J154" s="360"/>
      <c r="K154" s="360"/>
      <c r="L154" s="360"/>
      <c r="M154" s="360"/>
      <c r="N154" s="360"/>
      <c r="O154" s="360"/>
    </row>
    <row r="155" spans="2:15">
      <c r="B155" s="100"/>
      <c r="C155" s="72"/>
      <c r="D155" s="72"/>
      <c r="E155" s="72"/>
      <c r="F155" s="72"/>
      <c r="G155" s="72"/>
      <c r="H155" s="72"/>
      <c r="I155" s="101"/>
      <c r="J155" s="360"/>
      <c r="K155" s="360"/>
      <c r="L155" s="360"/>
      <c r="M155" s="360"/>
      <c r="N155" s="360"/>
      <c r="O155" s="360"/>
    </row>
    <row r="156" spans="2:15">
      <c r="B156" s="100"/>
      <c r="C156" s="72"/>
      <c r="D156" s="72"/>
      <c r="E156" s="72"/>
      <c r="F156" s="72"/>
      <c r="G156" s="72"/>
      <c r="H156" s="72"/>
      <c r="I156" s="101"/>
      <c r="J156" s="360"/>
      <c r="K156" s="360"/>
      <c r="L156" s="360"/>
      <c r="M156" s="360"/>
      <c r="N156" s="360"/>
      <c r="O156" s="360"/>
    </row>
    <row r="157" spans="2:15">
      <c r="B157" s="100"/>
      <c r="C157" s="72"/>
      <c r="D157" s="72"/>
      <c r="E157" s="72"/>
      <c r="F157" s="72"/>
      <c r="G157" s="72"/>
      <c r="H157" s="72"/>
      <c r="I157" s="101"/>
      <c r="J157" s="360"/>
      <c r="K157" s="360"/>
      <c r="L157" s="360"/>
      <c r="M157" s="360"/>
      <c r="N157" s="360"/>
      <c r="O157" s="360"/>
    </row>
    <row r="158" spans="2:15">
      <c r="B158" s="100"/>
      <c r="C158" s="72"/>
      <c r="D158" s="72"/>
      <c r="E158" s="72"/>
      <c r="F158" s="72"/>
      <c r="G158" s="72"/>
      <c r="H158" s="72"/>
      <c r="I158" s="101"/>
      <c r="J158" s="360"/>
      <c r="K158" s="360"/>
      <c r="L158" s="360"/>
      <c r="M158" s="360"/>
      <c r="N158" s="360"/>
      <c r="O158" s="360"/>
    </row>
    <row r="159" spans="2:15">
      <c r="B159" s="100"/>
      <c r="C159" s="72"/>
      <c r="D159" s="72"/>
      <c r="E159" s="72"/>
      <c r="F159" s="72"/>
      <c r="G159" s="72"/>
      <c r="H159" s="72"/>
      <c r="I159" s="101"/>
      <c r="J159" s="360"/>
      <c r="K159" s="360"/>
      <c r="L159" s="360"/>
      <c r="M159" s="360"/>
      <c r="N159" s="360"/>
      <c r="O159" s="360"/>
    </row>
    <row r="160" spans="2:15">
      <c r="B160" s="100"/>
      <c r="C160" s="72"/>
      <c r="D160" s="72"/>
      <c r="E160" s="72"/>
      <c r="F160" s="72"/>
      <c r="G160" s="72"/>
      <c r="H160" s="72"/>
      <c r="I160" s="101"/>
      <c r="J160" s="360"/>
      <c r="K160" s="360"/>
      <c r="L160" s="360"/>
      <c r="M160" s="360"/>
      <c r="N160" s="360"/>
      <c r="O160" s="360"/>
    </row>
    <row r="161" spans="2:15">
      <c r="B161" s="100"/>
      <c r="C161" s="72"/>
      <c r="D161" s="72"/>
      <c r="E161" s="72"/>
      <c r="F161" s="72"/>
      <c r="G161" s="72"/>
      <c r="H161" s="72"/>
      <c r="I161" s="101"/>
      <c r="J161" s="360"/>
      <c r="K161" s="360"/>
      <c r="L161" s="360"/>
      <c r="M161" s="360"/>
      <c r="N161" s="360"/>
      <c r="O161" s="360"/>
    </row>
    <row r="162" spans="2:15">
      <c r="B162" s="107"/>
      <c r="C162" s="108"/>
      <c r="D162" s="108"/>
      <c r="E162" s="108"/>
      <c r="F162" s="108"/>
      <c r="G162" s="108"/>
      <c r="H162" s="108"/>
      <c r="I162" s="180"/>
      <c r="J162" s="360"/>
      <c r="K162" s="360"/>
      <c r="L162" s="360"/>
      <c r="M162" s="360"/>
      <c r="N162" s="360"/>
      <c r="O162" s="360"/>
    </row>
    <row r="163" spans="2:15">
      <c r="B163" s="360"/>
      <c r="C163" s="360"/>
      <c r="D163" s="360"/>
      <c r="E163" s="360"/>
      <c r="F163" s="360"/>
      <c r="G163" s="360"/>
      <c r="H163" s="360"/>
      <c r="I163" s="360"/>
      <c r="J163" s="360"/>
      <c r="K163" s="360"/>
      <c r="L163" s="360"/>
      <c r="M163" s="360"/>
      <c r="N163" s="360"/>
      <c r="O163" s="360"/>
    </row>
    <row r="164" spans="2:15">
      <c r="B164" s="360"/>
      <c r="C164" s="360"/>
      <c r="D164" s="360"/>
      <c r="E164" s="360"/>
      <c r="F164" s="360"/>
      <c r="G164" s="360"/>
      <c r="H164" s="360"/>
      <c r="I164" s="360"/>
      <c r="J164" s="360"/>
      <c r="K164" s="360"/>
      <c r="L164" s="360"/>
      <c r="M164" s="360"/>
      <c r="N164" s="360"/>
      <c r="O164" s="360"/>
    </row>
    <row r="165" spans="2:15">
      <c r="B165" s="360"/>
      <c r="C165" s="360"/>
      <c r="D165" s="360"/>
      <c r="E165" s="360"/>
      <c r="F165" s="360"/>
      <c r="G165" s="360"/>
      <c r="H165" s="360"/>
      <c r="I165" s="360"/>
      <c r="J165" s="360"/>
      <c r="K165" s="360"/>
      <c r="L165" s="360"/>
      <c r="M165" s="360"/>
      <c r="N165" s="360"/>
      <c r="O165" s="360"/>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49" t="s">
        <v>698</v>
      </c>
      <c r="G1" s="360"/>
      <c r="H1" s="360"/>
      <c r="I1" s="360"/>
      <c r="J1" s="360"/>
      <c r="K1" s="360"/>
      <c r="L1" s="360"/>
      <c r="M1" s="360"/>
      <c r="N1" s="360"/>
      <c r="O1" s="360"/>
    </row>
    <row r="2" spans="2:15">
      <c r="B2" s="15"/>
      <c r="G2" s="360"/>
      <c r="H2" s="360"/>
      <c r="I2" s="360"/>
      <c r="J2" s="360"/>
      <c r="K2" s="360"/>
      <c r="L2" s="360"/>
      <c r="M2" s="360"/>
      <c r="N2" s="360"/>
      <c r="O2" s="360"/>
    </row>
    <row r="3" spans="2:15" s="71" customFormat="1" ht="26.4">
      <c r="B3" s="291" t="s">
        <v>239</v>
      </c>
      <c r="C3" s="291" t="s">
        <v>241</v>
      </c>
      <c r="D3" s="291" t="s">
        <v>699</v>
      </c>
      <c r="G3" s="673"/>
      <c r="H3" s="673"/>
      <c r="I3" s="673"/>
      <c r="J3" s="673"/>
      <c r="K3" s="673"/>
      <c r="L3" s="673"/>
      <c r="M3" s="673"/>
      <c r="N3" s="673"/>
      <c r="O3" s="673"/>
    </row>
    <row r="4" spans="2:15">
      <c r="B4" s="45" t="s">
        <v>242</v>
      </c>
      <c r="C4" s="156" t="s">
        <v>185</v>
      </c>
      <c r="D4" s="150" t="str">
        <f>C4</f>
        <v>Steel</v>
      </c>
      <c r="G4" s="360"/>
      <c r="H4" s="360"/>
      <c r="I4" s="360"/>
      <c r="J4" s="360"/>
      <c r="K4" s="360"/>
      <c r="L4" s="360"/>
      <c r="M4" s="360"/>
      <c r="N4" s="360"/>
      <c r="O4" s="360"/>
    </row>
    <row r="5" spans="2:15">
      <c r="B5" s="45" t="s">
        <v>692</v>
      </c>
      <c r="C5" s="156" t="s">
        <v>231</v>
      </c>
      <c r="D5" s="48" t="s">
        <v>123</v>
      </c>
      <c r="G5" s="360"/>
      <c r="H5" s="360"/>
      <c r="I5" s="360"/>
      <c r="J5" s="360"/>
      <c r="K5" s="360"/>
      <c r="L5" s="360"/>
      <c r="M5" s="360"/>
      <c r="N5" s="360"/>
      <c r="O5" s="360"/>
    </row>
    <row r="6" spans="2:15">
      <c r="B6" s="112" t="s">
        <v>244</v>
      </c>
      <c r="C6" s="133" t="str">
        <f>IF(C$4="Steel",MaterialData!C4,IF(C$4="Aluminium 1",MaterialData!D4,IF(C$4="Aluminium 2",MaterialData!E4,IF(C$4="Carbon",MaterialData!F4,IF(C$4="Other 1",MaterialData!G4,IF(C$4="Other 2",MaterialData!H4,IF(C$4="Other 3",MaterialData!I4,0)))))))</f>
        <v>Steel</v>
      </c>
      <c r="D6" s="133" t="str">
        <f>C6</f>
        <v>Steel</v>
      </c>
      <c r="G6" s="360"/>
      <c r="H6" s="360"/>
      <c r="I6" s="360"/>
      <c r="J6" s="360"/>
      <c r="K6" s="360"/>
      <c r="L6" s="360"/>
      <c r="M6" s="360"/>
      <c r="N6" s="360"/>
      <c r="O6" s="360"/>
    </row>
    <row r="7" spans="2:15">
      <c r="B7" s="112" t="s">
        <v>211</v>
      </c>
      <c r="C7" s="133">
        <f>IF(C$4="Steel",MaterialData!C6,IF(C$4="Aluminium 1",MaterialData!D6,IF(C$4="Aluminium 2",MaterialData!E6,IF(C$4="Carbon",MaterialData!F6,IF(C$4="Other 1",MaterialData!G6,IF(C$4="Other 2",MaterialData!H6,IF(C$4="Other 3",MaterialData!I6,0)))))))</f>
        <v>200000000000</v>
      </c>
      <c r="D7" s="133">
        <f>IF(D$4="Steel",MaterialData!C6,IF(D$4="Aluminium 1",MaterialData!D6,IF(D$4="Aluminium 2",MaterialData!E6,IF(D$4="Carbon",MaterialData!F6,IF(D$4="Other 1",MaterialData!G6,IF(D$4="Other 2",MaterialData!H6,IF(D$4="Other 2",MaterialData!I6,0)))))))</f>
        <v>200000000000</v>
      </c>
      <c r="G7" s="360"/>
      <c r="H7" s="360"/>
      <c r="I7" s="137"/>
      <c r="J7" s="360"/>
      <c r="K7" s="360"/>
      <c r="L7" s="360"/>
      <c r="M7" s="360"/>
      <c r="N7" s="360"/>
      <c r="O7" s="360"/>
    </row>
    <row r="8" spans="2:15">
      <c r="B8" s="112" t="s">
        <v>212</v>
      </c>
      <c r="C8" s="133">
        <f>IF(C$4="Steel",MaterialData!C7,IF(C$4="Aluminium 1",MaterialData!D7,IF(C$4="Aluminium 2",MaterialData!E7,IF(C$4="Carbon",MaterialData!F7,IF(C$4="Other 1",MaterialData!G7,IF(C$4="Other 2",MaterialData!H7,IF(C$4="Other 3",MaterialData!I7,0)))))))</f>
        <v>305000000</v>
      </c>
      <c r="D8" s="133">
        <f>IF(D$4="Steel",MaterialData!C7,IF(D$4="Aluminium 1",MaterialData!D7,IF(D$4="Aluminium 2",MaterialData!E7,IF(D$4="Carbon",MaterialData!F7,IF(D$4="Other 1",MaterialData!G7,IF(D$4="Other 2",MaterialData!H7,IF(D$4="Other 2",MaterialData!I7,0)))))))</f>
        <v>305000000</v>
      </c>
      <c r="G8" s="360"/>
      <c r="H8" s="360"/>
      <c r="I8" s="137"/>
      <c r="J8" s="360"/>
      <c r="K8" s="360"/>
      <c r="L8" s="360"/>
      <c r="M8" s="360"/>
      <c r="N8" s="360"/>
      <c r="O8" s="360"/>
    </row>
    <row r="9" spans="2:15">
      <c r="B9" s="112" t="s">
        <v>213</v>
      </c>
      <c r="C9" s="133">
        <f>IF(C$4="Steel",MaterialData!C8,IF(C$4="Aluminium 1",MaterialData!D8,IF(C$4="Aluminium 2",MaterialData!E8,IF(C$4="Carbon",MaterialData!F8,IF(C$4="Other 1",MaterialData!G8,IF(C$4="Other 2",MaterialData!H8,IF(C$4="Other 3",MaterialData!I8,0)))))))</f>
        <v>365000000</v>
      </c>
      <c r="D9" s="133">
        <f>IF(D$4="Steel",MaterialData!C8,IF(D$4="Aluminium 1",MaterialData!D8,IF(D$4="Aluminium 2",MaterialData!E8,IF(D$4="Carbon",MaterialData!F8,IF(D$4="Other 1",MaterialData!G8,IF(D$4="Other 2",MaterialData!H8,IF(D$4="Other 2",MaterialData!I8,0)))))))</f>
        <v>365000000</v>
      </c>
      <c r="G9" s="360"/>
      <c r="H9" s="360"/>
      <c r="I9" s="137"/>
      <c r="J9" s="360"/>
      <c r="K9" s="360"/>
      <c r="L9" s="360"/>
      <c r="M9" s="360"/>
      <c r="N9" s="360"/>
      <c r="O9" s="360"/>
    </row>
    <row r="10" spans="2:15">
      <c r="B10" s="112" t="s">
        <v>214</v>
      </c>
      <c r="C10" s="133">
        <f>IF(C$4="Steel",MaterialData!C9,IF(C$4="Aluminium 1",MaterialData!D9,IF(C$4="Aluminium 2",MaterialData!E9,IF(C$4="Carbon",MaterialData!F9,IF(C$4="Other 1",MaterialData!G9,IF(C$4="Other 2",MaterialData!H9,IF(C$4="Other 3",MaterialData!I9,0)))))))</f>
        <v>180000000</v>
      </c>
      <c r="D10" s="133">
        <f>IF(D$4="Steel",MaterialData!C9,IF(D$4="Aluminium 1",MaterialData!D9,IF(D$4="Aluminium 2",MaterialData!E9,IF(D$4="Carbon",MaterialData!F9,IF(D$4="Other 1",MaterialData!G9,IF(D$4="Other 2",MaterialData!H9,IF(D$4="Other 2",MaterialData!I9,0)))))))</f>
        <v>180000000</v>
      </c>
      <c r="G10" s="360"/>
      <c r="H10" s="360"/>
      <c r="I10" s="137"/>
      <c r="J10" s="360"/>
      <c r="K10" s="360"/>
      <c r="L10" s="360"/>
      <c r="M10" s="360"/>
      <c r="N10" s="360"/>
      <c r="O10" s="360"/>
    </row>
    <row r="11" spans="2:15">
      <c r="B11" s="112" t="s">
        <v>215</v>
      </c>
      <c r="C11" s="133">
        <f>IF(C$4="Steel",MaterialData!C10,IF(C$4="Aluminium 1",MaterialData!D10,IF(C$4="Aluminium 2",MaterialData!E10,IF(C$4="Carbon",MaterialData!F10,IF(C$4="Other 1",MaterialData!G10,IF(C$4="Other 2",MaterialData!H10,IF(C$4="Other 3",MaterialData!I10,0)))))))</f>
        <v>300000000</v>
      </c>
      <c r="D11" s="133">
        <f>IF(D$4="Steel",MaterialData!C10,IF(D$4="Aluminium 1",MaterialData!D10,IF(D$4="Aluminium 2",MaterialData!E10,IF(D$4="Carbon",MaterialData!F10,IF(D$4="Other 1",MaterialData!G10,IF(D$4="Other 2",MaterialData!H10,IF(D$4="Other 2",MaterialData!I10,0)))))))</f>
        <v>300000000</v>
      </c>
      <c r="G11" s="360"/>
      <c r="H11" s="360"/>
      <c r="I11" s="137"/>
      <c r="J11" s="360"/>
      <c r="K11" s="360"/>
      <c r="L11" s="360"/>
      <c r="M11" s="360"/>
      <c r="N11" s="360"/>
      <c r="O11" s="360"/>
    </row>
    <row r="12" spans="2:15">
      <c r="G12" s="360"/>
      <c r="H12" s="360"/>
      <c r="I12" s="137"/>
      <c r="J12" s="360"/>
      <c r="K12" s="360"/>
      <c r="L12" s="360"/>
      <c r="M12" s="360"/>
      <c r="N12" s="360"/>
      <c r="O12" s="360"/>
    </row>
    <row r="13" spans="2:15">
      <c r="B13" s="45" t="s">
        <v>700</v>
      </c>
      <c r="C13" s="929">
        <v>25.4</v>
      </c>
      <c r="D13" s="929"/>
      <c r="G13" s="360"/>
      <c r="H13" s="360"/>
      <c r="I13" s="137"/>
      <c r="J13" s="360"/>
      <c r="K13" s="360"/>
      <c r="L13" s="360"/>
      <c r="M13" s="360"/>
      <c r="N13" s="360"/>
      <c r="O13" s="360"/>
    </row>
    <row r="14" spans="2:15">
      <c r="B14" s="45" t="s">
        <v>701</v>
      </c>
      <c r="C14" s="929">
        <v>1.2</v>
      </c>
      <c r="D14" s="929"/>
      <c r="G14" s="360"/>
      <c r="H14" s="360"/>
      <c r="I14" s="137"/>
      <c r="J14" s="360"/>
      <c r="K14" s="360"/>
      <c r="L14" s="360"/>
      <c r="M14" s="360"/>
      <c r="N14" s="360"/>
      <c r="O14" s="360"/>
    </row>
    <row r="15" spans="2:15">
      <c r="B15" s="45" t="s">
        <v>702</v>
      </c>
      <c r="C15" s="929">
        <v>35</v>
      </c>
      <c r="D15" s="929"/>
      <c r="G15" s="360"/>
      <c r="H15" s="360"/>
      <c r="I15" s="137"/>
      <c r="J15" s="360"/>
      <c r="K15" s="360"/>
      <c r="L15" s="360"/>
      <c r="M15" s="360"/>
      <c r="N15" s="360"/>
      <c r="O15" s="360"/>
    </row>
    <row r="16" spans="2:15">
      <c r="B16" s="45" t="s">
        <v>703</v>
      </c>
      <c r="C16" s="929">
        <v>5</v>
      </c>
      <c r="D16" s="929"/>
      <c r="G16" s="360"/>
      <c r="H16" s="360"/>
      <c r="I16" s="137"/>
      <c r="J16" s="360"/>
      <c r="K16" s="360"/>
      <c r="L16" s="360"/>
      <c r="M16" s="360"/>
      <c r="N16" s="360"/>
      <c r="O16" s="360"/>
    </row>
    <row r="17" spans="2:15">
      <c r="G17" s="360"/>
      <c r="H17" s="360"/>
      <c r="I17" s="137"/>
      <c r="J17" s="360"/>
      <c r="K17" s="360"/>
      <c r="L17" s="360"/>
      <c r="M17" s="360"/>
      <c r="N17" s="360"/>
      <c r="O17" s="360"/>
    </row>
    <row r="18" spans="2:15" s="71" customFormat="1" ht="26.4">
      <c r="B18" s="674"/>
      <c r="C18" s="291" t="s">
        <v>241</v>
      </c>
      <c r="D18" s="291" t="s">
        <v>699</v>
      </c>
      <c r="G18" s="673"/>
      <c r="H18" s="673"/>
      <c r="I18" s="675"/>
      <c r="J18" s="673"/>
      <c r="K18" s="673"/>
      <c r="L18" s="673"/>
      <c r="M18" s="673"/>
      <c r="N18" s="673"/>
      <c r="O18" s="673"/>
    </row>
    <row r="19" spans="2:15">
      <c r="B19" s="112" t="s">
        <v>704</v>
      </c>
      <c r="C19" s="150">
        <f>C13/2000</f>
        <v>1.2699999999999999E-2</v>
      </c>
      <c r="D19" s="679">
        <f>C15/2000</f>
        <v>1.7500000000000002E-2</v>
      </c>
      <c r="G19" s="360"/>
      <c r="H19" s="360"/>
      <c r="I19" s="137"/>
      <c r="J19" s="360"/>
      <c r="K19" s="360"/>
      <c r="L19" s="360"/>
      <c r="M19" s="360"/>
      <c r="N19" s="360"/>
      <c r="O19" s="360"/>
    </row>
    <row r="20" spans="2:15">
      <c r="B20" s="112" t="s">
        <v>705</v>
      </c>
      <c r="C20" s="150">
        <f>C19-C14/1000</f>
        <v>1.15E-2</v>
      </c>
      <c r="D20" s="679">
        <f>D19-C16/1000</f>
        <v>1.2500000000000001E-2</v>
      </c>
      <c r="G20" s="360"/>
      <c r="H20" s="360"/>
      <c r="I20" s="137"/>
      <c r="J20" s="360"/>
      <c r="K20" s="360"/>
      <c r="L20" s="360"/>
      <c r="M20" s="676"/>
      <c r="N20" s="360"/>
      <c r="O20" s="360"/>
    </row>
    <row r="21" spans="2:15">
      <c r="B21" s="112" t="s">
        <v>706</v>
      </c>
      <c r="C21" s="680">
        <f>PI()*(C19^2-C20^2)</f>
        <v>9.1231850660247613E-5</v>
      </c>
      <c r="D21" s="681">
        <f>0.5*PI()*(D19^2-D20^2)</f>
        <v>2.3561944901923451E-4</v>
      </c>
      <c r="G21" s="360"/>
      <c r="H21" s="360"/>
      <c r="I21" s="137"/>
      <c r="J21" s="360"/>
      <c r="K21" s="360"/>
      <c r="L21" s="360"/>
      <c r="M21" s="676"/>
      <c r="N21" s="360"/>
      <c r="O21" s="360"/>
    </row>
    <row r="22" spans="2:15">
      <c r="B22" s="45" t="s">
        <v>707</v>
      </c>
      <c r="C22" s="682" t="s">
        <v>123</v>
      </c>
      <c r="D22" s="683">
        <f>(4*(D19^3-D20^3))/(3*PI()*(D19^2-D20^2))</f>
        <v>9.6377159983425525E-3</v>
      </c>
      <c r="E22" s="667"/>
      <c r="F22" s="684"/>
      <c r="G22" s="685"/>
      <c r="H22" s="137"/>
      <c r="I22" s="360"/>
      <c r="J22" s="360"/>
      <c r="K22" s="360"/>
      <c r="L22" s="360"/>
      <c r="M22" s="360"/>
      <c r="N22" s="360"/>
      <c r="O22" s="360"/>
    </row>
    <row r="23" spans="2:15">
      <c r="B23" s="112" t="s">
        <v>249</v>
      </c>
      <c r="C23" s="680">
        <f>IF(C5="Round",(C19^4-C20^4)*PI()/4,((2*C19)^4-(2*C20)^4)/12)</f>
        <v>6.6950493607022693E-9</v>
      </c>
      <c r="D23" s="660">
        <f>PI()/8*(D19^4-D20^4)-(D21*D22^2)</f>
        <v>5.3578520466127722E-9</v>
      </c>
      <c r="E23" s="151"/>
      <c r="F23" s="684"/>
      <c r="G23" s="685"/>
      <c r="H23" s="686"/>
      <c r="I23" s="137"/>
      <c r="J23" s="360"/>
      <c r="K23" s="360"/>
      <c r="L23" s="137"/>
      <c r="M23" s="676"/>
      <c r="N23" s="360"/>
      <c r="O23" s="360"/>
    </row>
    <row r="24" spans="2:15">
      <c r="B24" s="112" t="s">
        <v>250</v>
      </c>
      <c r="C24" s="133">
        <f>C7*C23</f>
        <v>1339.0098721404538</v>
      </c>
      <c r="D24" s="687" t="s">
        <v>123</v>
      </c>
      <c r="E24" s="667"/>
      <c r="F24" s="684"/>
      <c r="G24" s="685"/>
      <c r="H24" s="686"/>
      <c r="I24" s="137"/>
      <c r="J24" s="360"/>
      <c r="K24" s="360"/>
      <c r="L24" s="360"/>
      <c r="M24" s="360"/>
      <c r="N24" s="360"/>
      <c r="O24" s="360"/>
    </row>
    <row r="25" spans="2:15">
      <c r="B25" s="45" t="s">
        <v>708</v>
      </c>
      <c r="C25" s="133">
        <f>120000/6</f>
        <v>20000</v>
      </c>
      <c r="D25" s="687" t="s">
        <v>123</v>
      </c>
      <c r="E25" s="667"/>
      <c r="G25" s="676"/>
      <c r="H25" s="360"/>
      <c r="I25" s="360"/>
      <c r="J25" s="360"/>
      <c r="K25" s="360"/>
      <c r="L25" s="360"/>
      <c r="M25" s="360"/>
      <c r="N25" s="360"/>
      <c r="O25" s="360"/>
    </row>
    <row r="26" spans="2:15">
      <c r="B26" s="45" t="s">
        <v>709</v>
      </c>
      <c r="C26" s="133">
        <f>C11</f>
        <v>300000000</v>
      </c>
      <c r="D26" s="687">
        <f>(C25*0.5*D19*(D19-D22))/D23</f>
        <v>256800614.93297413</v>
      </c>
      <c r="E26" s="174">
        <f>100*C26/D26</f>
        <v>116.82215016436042</v>
      </c>
      <c r="G26" s="137"/>
      <c r="H26" s="686"/>
      <c r="I26" s="137"/>
      <c r="J26" s="360"/>
      <c r="K26" s="360"/>
      <c r="L26" s="360"/>
      <c r="M26" s="360"/>
      <c r="N26" s="360"/>
      <c r="O26" s="360"/>
    </row>
    <row r="27" spans="2:15">
      <c r="B27" s="15" t="s">
        <v>695</v>
      </c>
      <c r="G27" s="360"/>
      <c r="H27" s="145" t="s">
        <v>259</v>
      </c>
      <c r="I27" s="145"/>
      <c r="J27" s="360"/>
      <c r="K27" s="360"/>
      <c r="L27" s="360"/>
      <c r="M27" s="360"/>
      <c r="N27" s="360"/>
      <c r="O27" s="360"/>
    </row>
    <row r="28" spans="2:15">
      <c r="B28" s="15" t="s">
        <v>710</v>
      </c>
      <c r="D28" s="151"/>
      <c r="G28" s="360"/>
      <c r="H28" s="360"/>
      <c r="I28" s="360"/>
      <c r="J28" s="360"/>
      <c r="K28" s="360"/>
      <c r="L28" s="360"/>
      <c r="M28" s="360"/>
      <c r="N28" s="360"/>
      <c r="O28" s="360"/>
    </row>
    <row r="29" spans="2:15">
      <c r="B29" s="678"/>
      <c r="C29" s="360"/>
      <c r="D29" s="137"/>
      <c r="E29" s="360"/>
      <c r="F29" s="360"/>
      <c r="G29" s="360"/>
      <c r="H29" s="360"/>
      <c r="I29" s="360"/>
      <c r="J29" s="360"/>
      <c r="K29" s="360"/>
      <c r="L29" s="360"/>
      <c r="M29" s="360"/>
      <c r="N29" s="360"/>
      <c r="O29" s="360"/>
    </row>
    <row r="30" spans="2:15">
      <c r="B30" s="176"/>
      <c r="C30" s="177"/>
      <c r="D30" s="177"/>
      <c r="E30" s="177"/>
      <c r="F30" s="177"/>
      <c r="G30" s="177"/>
      <c r="H30" s="177"/>
      <c r="I30" s="178"/>
      <c r="J30" s="360"/>
      <c r="K30" s="360"/>
      <c r="L30" s="360"/>
      <c r="M30" s="360"/>
      <c r="N30" s="360"/>
      <c r="O30" s="360"/>
    </row>
    <row r="31" spans="2:15">
      <c r="B31" s="100"/>
      <c r="C31" s="72"/>
      <c r="D31" s="72"/>
      <c r="E31" s="72"/>
      <c r="F31" s="72"/>
      <c r="G31" s="72"/>
      <c r="H31" s="72"/>
      <c r="I31" s="101"/>
      <c r="J31" s="360"/>
      <c r="K31" s="360"/>
      <c r="L31" s="360"/>
      <c r="M31" s="360"/>
      <c r="N31" s="360"/>
      <c r="O31" s="360"/>
    </row>
    <row r="32" spans="2:15">
      <c r="B32" s="100"/>
      <c r="C32" s="72"/>
      <c r="D32" s="72"/>
      <c r="E32" s="72"/>
      <c r="F32" s="72"/>
      <c r="G32" s="72"/>
      <c r="H32" s="72"/>
      <c r="I32" s="101"/>
      <c r="J32" s="360"/>
      <c r="K32" s="360"/>
      <c r="L32" s="360"/>
      <c r="M32" s="360"/>
      <c r="N32" s="360"/>
      <c r="O32" s="360"/>
    </row>
    <row r="33" spans="2:15">
      <c r="B33" s="100"/>
      <c r="C33" s="72"/>
      <c r="D33" s="72"/>
      <c r="E33" s="72"/>
      <c r="F33" s="72"/>
      <c r="G33" s="72"/>
      <c r="H33" s="72"/>
      <c r="I33" s="101"/>
      <c r="J33" s="360"/>
      <c r="K33" s="360"/>
      <c r="L33" s="360"/>
      <c r="M33" s="360"/>
      <c r="N33" s="360"/>
      <c r="O33" s="360"/>
    </row>
    <row r="34" spans="2:15">
      <c r="B34" s="100"/>
      <c r="C34" s="72"/>
      <c r="D34" s="72"/>
      <c r="E34" s="72"/>
      <c r="F34" s="72"/>
      <c r="G34" s="72"/>
      <c r="H34" s="72"/>
      <c r="I34" s="101"/>
      <c r="J34" s="360"/>
      <c r="K34" s="360"/>
      <c r="L34" s="360"/>
      <c r="M34" s="360"/>
      <c r="N34" s="360"/>
      <c r="O34" s="360"/>
    </row>
    <row r="35" spans="2:15">
      <c r="B35" s="100"/>
      <c r="C35" s="72"/>
      <c r="D35" s="72"/>
      <c r="E35" s="72"/>
      <c r="F35" s="72"/>
      <c r="G35" s="72"/>
      <c r="H35" s="72"/>
      <c r="I35" s="101"/>
      <c r="J35" s="360"/>
      <c r="K35" s="360"/>
      <c r="L35" s="360"/>
      <c r="M35" s="360"/>
      <c r="N35" s="360"/>
      <c r="O35" s="360"/>
    </row>
    <row r="36" spans="2:15">
      <c r="B36" s="100"/>
      <c r="C36" s="72"/>
      <c r="D36" s="72"/>
      <c r="E36" s="72"/>
      <c r="F36" s="72"/>
      <c r="G36" s="72"/>
      <c r="H36" s="72"/>
      <c r="I36" s="101"/>
      <c r="J36" s="360"/>
      <c r="K36" s="360"/>
      <c r="L36" s="360"/>
      <c r="M36" s="360"/>
      <c r="N36" s="360"/>
      <c r="O36" s="360"/>
    </row>
    <row r="37" spans="2:15">
      <c r="B37" s="100"/>
      <c r="C37" s="72"/>
      <c r="D37" s="72"/>
      <c r="E37" s="72"/>
      <c r="F37" s="72"/>
      <c r="G37" s="72"/>
      <c r="H37" s="72"/>
      <c r="I37" s="101"/>
      <c r="J37" s="360"/>
      <c r="K37" s="360"/>
      <c r="L37" s="360"/>
      <c r="M37" s="360"/>
      <c r="N37" s="360"/>
      <c r="O37" s="360"/>
    </row>
    <row r="38" spans="2:15">
      <c r="B38" s="100"/>
      <c r="C38" s="72"/>
      <c r="D38" s="72"/>
      <c r="E38" s="72"/>
      <c r="F38" s="72"/>
      <c r="G38" s="72"/>
      <c r="H38" s="72"/>
      <c r="I38" s="101"/>
      <c r="J38" s="360"/>
      <c r="K38" s="360"/>
      <c r="L38" s="360"/>
      <c r="M38" s="360"/>
      <c r="N38" s="360"/>
      <c r="O38" s="360"/>
    </row>
    <row r="39" spans="2:15">
      <c r="B39" s="100"/>
      <c r="C39" s="72"/>
      <c r="D39" s="72"/>
      <c r="E39" s="72"/>
      <c r="F39" s="72"/>
      <c r="G39" s="72"/>
      <c r="H39" s="72"/>
      <c r="I39" s="101"/>
      <c r="J39" s="360"/>
      <c r="K39" s="360"/>
      <c r="L39" s="360"/>
      <c r="M39" s="360"/>
      <c r="N39" s="360"/>
      <c r="O39" s="360"/>
    </row>
    <row r="40" spans="2:15">
      <c r="B40" s="100"/>
      <c r="C40" s="72"/>
      <c r="D40" s="72"/>
      <c r="E40" s="72"/>
      <c r="F40" s="72"/>
      <c r="G40" s="72"/>
      <c r="H40" s="72"/>
      <c r="I40" s="101"/>
      <c r="J40" s="360"/>
      <c r="K40" s="360"/>
      <c r="L40" s="360"/>
      <c r="M40" s="360"/>
      <c r="N40" s="360"/>
      <c r="O40" s="360"/>
    </row>
    <row r="41" spans="2:15">
      <c r="B41" s="100"/>
      <c r="C41" s="72"/>
      <c r="D41" s="72"/>
      <c r="E41" s="72"/>
      <c r="F41" s="72"/>
      <c r="G41" s="72"/>
      <c r="H41" s="72"/>
      <c r="I41" s="101"/>
      <c r="J41" s="360"/>
      <c r="K41" s="360"/>
      <c r="L41" s="360"/>
      <c r="M41" s="360"/>
      <c r="N41" s="360"/>
      <c r="O41" s="360"/>
    </row>
    <row r="42" spans="2:15">
      <c r="B42" s="100"/>
      <c r="C42" s="72"/>
      <c r="D42" s="72"/>
      <c r="E42" s="72"/>
      <c r="F42" s="72"/>
      <c r="G42" s="72"/>
      <c r="H42" s="72"/>
      <c r="I42" s="101"/>
      <c r="J42" s="360"/>
      <c r="K42" s="360"/>
      <c r="L42" s="360"/>
      <c r="M42" s="360"/>
      <c r="N42" s="360"/>
      <c r="O42" s="360"/>
    </row>
    <row r="43" spans="2:15">
      <c r="B43" s="100"/>
      <c r="C43" s="72"/>
      <c r="D43" s="72"/>
      <c r="E43" s="72"/>
      <c r="F43" s="72"/>
      <c r="G43" s="72"/>
      <c r="H43" s="72"/>
      <c r="I43" s="101"/>
      <c r="J43" s="360"/>
      <c r="K43" s="360"/>
      <c r="L43" s="360"/>
      <c r="M43" s="360"/>
      <c r="N43" s="360"/>
      <c r="O43" s="360"/>
    </row>
    <row r="44" spans="2:15">
      <c r="B44" s="100"/>
      <c r="C44" s="72"/>
      <c r="D44" s="72"/>
      <c r="E44" s="72"/>
      <c r="F44" s="72"/>
      <c r="G44" s="72"/>
      <c r="H44" s="72"/>
      <c r="I44" s="101"/>
      <c r="J44" s="360"/>
      <c r="K44" s="360"/>
      <c r="L44" s="360"/>
      <c r="M44" s="360"/>
      <c r="N44" s="360"/>
      <c r="O44" s="360"/>
    </row>
    <row r="45" spans="2:15">
      <c r="B45" s="100"/>
      <c r="C45" s="72"/>
      <c r="D45" s="72"/>
      <c r="E45" s="72"/>
      <c r="F45" s="72"/>
      <c r="G45" s="72"/>
      <c r="H45" s="72"/>
      <c r="I45" s="101"/>
      <c r="J45" s="360"/>
      <c r="K45" s="360"/>
      <c r="L45" s="360"/>
      <c r="M45" s="360"/>
      <c r="N45" s="360"/>
      <c r="O45" s="360"/>
    </row>
    <row r="46" spans="2:15">
      <c r="B46" s="100"/>
      <c r="C46" s="72"/>
      <c r="D46" s="72"/>
      <c r="E46" s="72"/>
      <c r="F46" s="72"/>
      <c r="G46" s="72"/>
      <c r="H46" s="72"/>
      <c r="I46" s="101"/>
      <c r="J46" s="360"/>
      <c r="K46" s="360"/>
      <c r="L46" s="360"/>
      <c r="M46" s="360"/>
      <c r="N46" s="360"/>
      <c r="O46" s="360"/>
    </row>
    <row r="47" spans="2:15">
      <c r="B47" s="100"/>
      <c r="C47" s="72"/>
      <c r="D47" s="72"/>
      <c r="E47" s="72"/>
      <c r="F47" s="72"/>
      <c r="G47" s="72"/>
      <c r="H47" s="72"/>
      <c r="I47" s="101"/>
      <c r="J47" s="360"/>
      <c r="K47" s="360"/>
      <c r="L47" s="360"/>
      <c r="M47" s="360"/>
      <c r="N47" s="360"/>
      <c r="O47" s="360"/>
    </row>
    <row r="48" spans="2:15">
      <c r="B48" s="100"/>
      <c r="C48" s="72"/>
      <c r="D48" s="72"/>
      <c r="E48" s="72"/>
      <c r="F48" s="72"/>
      <c r="G48" s="72"/>
      <c r="H48" s="72"/>
      <c r="I48" s="101"/>
      <c r="J48" s="360"/>
      <c r="K48" s="360"/>
      <c r="L48" s="360"/>
      <c r="M48" s="360"/>
      <c r="N48" s="360"/>
      <c r="O48" s="360"/>
    </row>
    <row r="49" spans="2:15">
      <c r="B49" s="100"/>
      <c r="C49" s="72"/>
      <c r="D49" s="72"/>
      <c r="E49" s="72"/>
      <c r="F49" s="72"/>
      <c r="G49" s="72"/>
      <c r="H49" s="72"/>
      <c r="I49" s="101"/>
      <c r="J49" s="360"/>
      <c r="K49" s="360"/>
      <c r="L49" s="360"/>
      <c r="M49" s="360"/>
      <c r="N49" s="360"/>
      <c r="O49" s="360"/>
    </row>
    <row r="50" spans="2:15">
      <c r="B50" s="100"/>
      <c r="C50" s="72"/>
      <c r="D50" s="72"/>
      <c r="E50" s="72"/>
      <c r="F50" s="72"/>
      <c r="G50" s="72"/>
      <c r="H50" s="72"/>
      <c r="I50" s="101"/>
      <c r="J50" s="360"/>
      <c r="K50" s="360"/>
      <c r="L50" s="360"/>
      <c r="M50" s="360"/>
      <c r="N50" s="360"/>
      <c r="O50" s="360"/>
    </row>
    <row r="51" spans="2:15">
      <c r="B51" s="100"/>
      <c r="C51" s="72"/>
      <c r="D51" s="72"/>
      <c r="E51" s="72"/>
      <c r="F51" s="72"/>
      <c r="G51" s="72"/>
      <c r="H51" s="72"/>
      <c r="I51" s="101"/>
      <c r="J51" s="360"/>
      <c r="K51" s="360"/>
      <c r="L51" s="360"/>
      <c r="M51" s="360"/>
      <c r="N51" s="360"/>
      <c r="O51" s="360"/>
    </row>
    <row r="52" spans="2:15">
      <c r="B52" s="100"/>
      <c r="C52" s="72"/>
      <c r="D52" s="72"/>
      <c r="E52" s="72"/>
      <c r="F52" s="72"/>
      <c r="G52" s="72"/>
      <c r="H52" s="72"/>
      <c r="I52" s="101"/>
      <c r="J52" s="360"/>
      <c r="K52" s="360"/>
      <c r="L52" s="360"/>
      <c r="M52" s="360"/>
      <c r="N52" s="360"/>
      <c r="O52" s="360"/>
    </row>
    <row r="53" spans="2:15">
      <c r="B53" s="100"/>
      <c r="C53" s="72"/>
      <c r="D53" s="72"/>
      <c r="E53" s="72"/>
      <c r="F53" s="72"/>
      <c r="G53" s="72"/>
      <c r="H53" s="72"/>
      <c r="I53" s="101"/>
      <c r="J53" s="360"/>
      <c r="K53" s="360"/>
      <c r="L53" s="360"/>
      <c r="M53" s="360"/>
      <c r="N53" s="360"/>
      <c r="O53" s="360"/>
    </row>
    <row r="54" spans="2:15">
      <c r="B54" s="100"/>
      <c r="C54" s="72"/>
      <c r="D54" s="72"/>
      <c r="E54" s="72"/>
      <c r="F54" s="72"/>
      <c r="G54" s="72"/>
      <c r="H54" s="72"/>
      <c r="I54" s="101"/>
      <c r="J54" s="360"/>
      <c r="K54" s="360"/>
      <c r="L54" s="360"/>
      <c r="M54" s="360"/>
      <c r="N54" s="360"/>
      <c r="O54" s="360"/>
    </row>
    <row r="55" spans="2:15">
      <c r="B55" s="100"/>
      <c r="C55" s="72"/>
      <c r="D55" s="72"/>
      <c r="E55" s="72"/>
      <c r="F55" s="72"/>
      <c r="G55" s="72"/>
      <c r="H55" s="72"/>
      <c r="I55" s="101"/>
      <c r="J55" s="360"/>
      <c r="K55" s="360"/>
      <c r="L55" s="360"/>
      <c r="M55" s="360"/>
      <c r="N55" s="360"/>
      <c r="O55" s="360"/>
    </row>
    <row r="56" spans="2:15">
      <c r="B56" s="100"/>
      <c r="C56" s="72"/>
      <c r="D56" s="72"/>
      <c r="E56" s="72"/>
      <c r="F56" s="72"/>
      <c r="G56" s="72"/>
      <c r="H56" s="72"/>
      <c r="I56" s="101"/>
      <c r="J56" s="360"/>
      <c r="K56" s="360"/>
      <c r="L56" s="360"/>
      <c r="M56" s="360"/>
      <c r="N56" s="360"/>
      <c r="O56" s="360"/>
    </row>
    <row r="57" spans="2:15">
      <c r="B57" s="100"/>
      <c r="C57" s="72"/>
      <c r="D57" s="72"/>
      <c r="E57" s="72"/>
      <c r="F57" s="72"/>
      <c r="G57" s="72"/>
      <c r="H57" s="72"/>
      <c r="I57" s="101"/>
      <c r="J57" s="360"/>
      <c r="K57" s="360"/>
      <c r="L57" s="360"/>
      <c r="M57" s="360"/>
      <c r="N57" s="360"/>
      <c r="O57" s="360"/>
    </row>
    <row r="58" spans="2:15">
      <c r="B58" s="100"/>
      <c r="C58" s="72"/>
      <c r="D58" s="72"/>
      <c r="E58" s="72"/>
      <c r="F58" s="72"/>
      <c r="G58" s="72"/>
      <c r="H58" s="72"/>
      <c r="I58" s="101"/>
      <c r="J58" s="360"/>
      <c r="K58" s="360"/>
      <c r="L58" s="360"/>
      <c r="M58" s="360"/>
      <c r="N58" s="360"/>
      <c r="O58" s="360"/>
    </row>
    <row r="59" spans="2:15">
      <c r="B59" s="100"/>
      <c r="C59" s="72"/>
      <c r="D59" s="72"/>
      <c r="E59" s="72"/>
      <c r="F59" s="72"/>
      <c r="G59" s="72"/>
      <c r="H59" s="72"/>
      <c r="I59" s="101"/>
      <c r="J59" s="360"/>
      <c r="K59" s="360"/>
      <c r="L59" s="360"/>
      <c r="M59" s="360"/>
      <c r="N59" s="360"/>
      <c r="O59" s="360"/>
    </row>
    <row r="60" spans="2:15">
      <c r="B60" s="100"/>
      <c r="C60" s="72"/>
      <c r="D60" s="72"/>
      <c r="E60" s="72"/>
      <c r="F60" s="72"/>
      <c r="G60" s="72"/>
      <c r="H60" s="72"/>
      <c r="I60" s="101"/>
      <c r="J60" s="360"/>
      <c r="K60" s="360"/>
      <c r="L60" s="360"/>
      <c r="M60" s="360"/>
      <c r="N60" s="360"/>
      <c r="O60" s="360"/>
    </row>
    <row r="61" spans="2:15">
      <c r="B61" s="100"/>
      <c r="C61" s="72"/>
      <c r="D61" s="72"/>
      <c r="E61" s="72"/>
      <c r="F61" s="72"/>
      <c r="G61" s="72"/>
      <c r="H61" s="72"/>
      <c r="I61" s="101"/>
      <c r="J61" s="360"/>
      <c r="K61" s="360"/>
      <c r="L61" s="360"/>
      <c r="M61" s="360"/>
      <c r="N61" s="360"/>
      <c r="O61" s="360"/>
    </row>
    <row r="62" spans="2:15">
      <c r="B62" s="100"/>
      <c r="C62" s="72"/>
      <c r="D62" s="72"/>
      <c r="E62" s="72"/>
      <c r="F62" s="72"/>
      <c r="G62" s="72"/>
      <c r="H62" s="72"/>
      <c r="I62" s="101"/>
      <c r="J62" s="360"/>
      <c r="K62" s="360"/>
      <c r="L62" s="360"/>
      <c r="M62" s="360"/>
      <c r="N62" s="360"/>
      <c r="O62" s="360"/>
    </row>
    <row r="63" spans="2:15">
      <c r="B63" s="100"/>
      <c r="C63" s="72"/>
      <c r="D63" s="72"/>
      <c r="E63" s="72"/>
      <c r="F63" s="72"/>
      <c r="G63" s="72"/>
      <c r="H63" s="72"/>
      <c r="I63" s="101"/>
      <c r="J63" s="360"/>
      <c r="K63" s="360"/>
      <c r="L63" s="360"/>
      <c r="M63" s="360"/>
      <c r="N63" s="360"/>
      <c r="O63" s="360"/>
    </row>
    <row r="64" spans="2:15">
      <c r="B64" s="100"/>
      <c r="C64" s="72"/>
      <c r="D64" s="72"/>
      <c r="E64" s="72"/>
      <c r="F64" s="72"/>
      <c r="G64" s="72"/>
      <c r="H64" s="72"/>
      <c r="I64" s="101"/>
      <c r="J64" s="360"/>
      <c r="K64" s="360"/>
      <c r="L64" s="360"/>
      <c r="M64" s="360"/>
      <c r="N64" s="360"/>
      <c r="O64" s="360"/>
    </row>
    <row r="65" spans="2:15">
      <c r="B65" s="100"/>
      <c r="C65" s="72"/>
      <c r="D65" s="72"/>
      <c r="E65" s="72"/>
      <c r="F65" s="72"/>
      <c r="G65" s="72"/>
      <c r="H65" s="72"/>
      <c r="I65" s="101"/>
      <c r="J65" s="360"/>
      <c r="K65" s="360"/>
      <c r="L65" s="360"/>
      <c r="M65" s="360"/>
      <c r="N65" s="360"/>
      <c r="O65" s="360"/>
    </row>
    <row r="66" spans="2:15">
      <c r="B66" s="100"/>
      <c r="C66" s="72"/>
      <c r="D66" s="72"/>
      <c r="E66" s="72"/>
      <c r="F66" s="72"/>
      <c r="G66" s="72"/>
      <c r="H66" s="72"/>
      <c r="I66" s="101"/>
      <c r="J66" s="360"/>
      <c r="K66" s="360"/>
      <c r="L66" s="360"/>
      <c r="M66" s="360"/>
      <c r="N66" s="360"/>
      <c r="O66" s="360"/>
    </row>
    <row r="67" spans="2:15">
      <c r="B67" s="100"/>
      <c r="C67" s="72"/>
      <c r="D67" s="72"/>
      <c r="E67" s="72"/>
      <c r="F67" s="72"/>
      <c r="G67" s="72"/>
      <c r="H67" s="72"/>
      <c r="I67" s="101"/>
      <c r="J67" s="360"/>
      <c r="K67" s="360"/>
      <c r="L67" s="360"/>
      <c r="M67" s="360"/>
      <c r="N67" s="360"/>
      <c r="O67" s="360"/>
    </row>
    <row r="68" spans="2:15">
      <c r="B68" s="100"/>
      <c r="C68" s="72"/>
      <c r="D68" s="72"/>
      <c r="E68" s="72"/>
      <c r="F68" s="72"/>
      <c r="G68" s="72"/>
      <c r="H68" s="72"/>
      <c r="I68" s="101"/>
      <c r="J68" s="360"/>
      <c r="K68" s="360"/>
      <c r="L68" s="360"/>
      <c r="M68" s="360"/>
      <c r="N68" s="360"/>
      <c r="O68" s="360"/>
    </row>
    <row r="69" spans="2:15">
      <c r="B69" s="100"/>
      <c r="C69" s="72"/>
      <c r="D69" s="72"/>
      <c r="E69" s="72"/>
      <c r="F69" s="72"/>
      <c r="G69" s="72"/>
      <c r="H69" s="72"/>
      <c r="I69" s="101"/>
      <c r="J69" s="360"/>
      <c r="K69" s="360"/>
      <c r="L69" s="360"/>
      <c r="M69" s="360"/>
      <c r="N69" s="360"/>
      <c r="O69" s="360"/>
    </row>
    <row r="70" spans="2:15">
      <c r="B70" s="100"/>
      <c r="C70" s="72"/>
      <c r="D70" s="72"/>
      <c r="E70" s="72"/>
      <c r="F70" s="72"/>
      <c r="G70" s="72"/>
      <c r="H70" s="72"/>
      <c r="I70" s="101"/>
      <c r="J70" s="360"/>
      <c r="K70" s="360"/>
      <c r="L70" s="360"/>
      <c r="M70" s="360"/>
      <c r="N70" s="360"/>
      <c r="O70" s="360"/>
    </row>
    <row r="71" spans="2:15">
      <c r="B71" s="100"/>
      <c r="C71" s="72"/>
      <c r="D71" s="72"/>
      <c r="E71" s="72"/>
      <c r="F71" s="72"/>
      <c r="G71" s="72"/>
      <c r="H71" s="72"/>
      <c r="I71" s="101"/>
      <c r="J71" s="360"/>
      <c r="K71" s="360"/>
      <c r="L71" s="360"/>
      <c r="M71" s="360"/>
      <c r="N71" s="360"/>
      <c r="O71" s="360"/>
    </row>
    <row r="72" spans="2:15">
      <c r="B72" s="100"/>
      <c r="C72" s="72"/>
      <c r="D72" s="72"/>
      <c r="E72" s="72"/>
      <c r="F72" s="72"/>
      <c r="G72" s="72"/>
      <c r="H72" s="72"/>
      <c r="I72" s="101"/>
      <c r="J72" s="360"/>
      <c r="K72" s="360"/>
      <c r="L72" s="360"/>
      <c r="M72" s="360"/>
      <c r="N72" s="360"/>
      <c r="O72" s="360"/>
    </row>
    <row r="73" spans="2:15">
      <c r="B73" s="100"/>
      <c r="C73" s="72"/>
      <c r="D73" s="72"/>
      <c r="E73" s="72"/>
      <c r="F73" s="72"/>
      <c r="G73" s="72"/>
      <c r="H73" s="72"/>
      <c r="I73" s="101"/>
      <c r="J73" s="360"/>
      <c r="K73" s="360"/>
      <c r="L73" s="360"/>
      <c r="M73" s="360"/>
      <c r="N73" s="360"/>
      <c r="O73" s="360"/>
    </row>
    <row r="74" spans="2:15">
      <c r="B74" s="100"/>
      <c r="C74" s="72"/>
      <c r="D74" s="72"/>
      <c r="E74" s="72"/>
      <c r="F74" s="72"/>
      <c r="G74" s="72"/>
      <c r="H74" s="72"/>
      <c r="I74" s="101"/>
      <c r="J74" s="360"/>
      <c r="K74" s="360"/>
      <c r="L74" s="360"/>
      <c r="M74" s="360"/>
      <c r="N74" s="360"/>
      <c r="O74" s="360"/>
    </row>
    <row r="75" spans="2:15">
      <c r="B75" s="100"/>
      <c r="C75" s="72"/>
      <c r="D75" s="72"/>
      <c r="E75" s="72"/>
      <c r="F75" s="72"/>
      <c r="G75" s="72"/>
      <c r="H75" s="72"/>
      <c r="I75" s="101"/>
      <c r="J75" s="360"/>
      <c r="K75" s="360"/>
      <c r="L75" s="360"/>
      <c r="M75" s="360"/>
      <c r="N75" s="360"/>
      <c r="O75" s="360"/>
    </row>
    <row r="76" spans="2:15">
      <c r="B76" s="100"/>
      <c r="C76" s="72"/>
      <c r="D76" s="72"/>
      <c r="E76" s="72"/>
      <c r="F76" s="72"/>
      <c r="G76" s="72"/>
      <c r="H76" s="72"/>
      <c r="I76" s="101"/>
      <c r="J76" s="360"/>
      <c r="K76" s="360"/>
      <c r="L76" s="360"/>
      <c r="M76" s="360"/>
      <c r="N76" s="360"/>
      <c r="O76" s="360"/>
    </row>
    <row r="77" spans="2:15">
      <c r="B77" s="100"/>
      <c r="C77" s="72"/>
      <c r="D77" s="72"/>
      <c r="E77" s="72"/>
      <c r="F77" s="72"/>
      <c r="G77" s="72"/>
      <c r="H77" s="72"/>
      <c r="I77" s="101"/>
      <c r="J77" s="360"/>
      <c r="K77" s="360"/>
      <c r="L77" s="360"/>
      <c r="M77" s="360"/>
      <c r="N77" s="360"/>
      <c r="O77" s="360"/>
    </row>
    <row r="78" spans="2:15">
      <c r="B78" s="100"/>
      <c r="C78" s="72"/>
      <c r="D78" s="72"/>
      <c r="E78" s="72"/>
      <c r="F78" s="72"/>
      <c r="G78" s="72"/>
      <c r="H78" s="72"/>
      <c r="I78" s="101"/>
      <c r="J78" s="360"/>
      <c r="K78" s="360"/>
      <c r="L78" s="360"/>
      <c r="M78" s="360"/>
      <c r="N78" s="360"/>
      <c r="O78" s="360"/>
    </row>
    <row r="79" spans="2:15">
      <c r="B79" s="100"/>
      <c r="C79" s="72"/>
      <c r="D79" s="72"/>
      <c r="E79" s="72"/>
      <c r="F79" s="72"/>
      <c r="G79" s="72"/>
      <c r="H79" s="72"/>
      <c r="I79" s="101"/>
      <c r="J79" s="360"/>
      <c r="K79" s="360"/>
      <c r="L79" s="360"/>
      <c r="M79" s="360"/>
      <c r="N79" s="360"/>
      <c r="O79" s="360"/>
    </row>
    <row r="80" spans="2:15">
      <c r="B80" s="100"/>
      <c r="C80" s="72"/>
      <c r="D80" s="72"/>
      <c r="E80" s="72"/>
      <c r="F80" s="72"/>
      <c r="G80" s="72"/>
      <c r="H80" s="72"/>
      <c r="I80" s="101"/>
      <c r="J80" s="360"/>
      <c r="K80" s="360"/>
      <c r="L80" s="360"/>
      <c r="M80" s="360"/>
      <c r="N80" s="360"/>
      <c r="O80" s="360"/>
    </row>
    <row r="81" spans="2:15">
      <c r="B81" s="100"/>
      <c r="C81" s="72"/>
      <c r="D81" s="72"/>
      <c r="E81" s="72"/>
      <c r="F81" s="72"/>
      <c r="G81" s="72"/>
      <c r="H81" s="72"/>
      <c r="I81" s="101"/>
      <c r="J81" s="360"/>
      <c r="K81" s="360"/>
      <c r="L81" s="360"/>
      <c r="M81" s="360"/>
      <c r="N81" s="360"/>
      <c r="O81" s="360"/>
    </row>
    <row r="82" spans="2:15">
      <c r="B82" s="100"/>
      <c r="C82" s="72"/>
      <c r="D82" s="72"/>
      <c r="E82" s="72"/>
      <c r="F82" s="72"/>
      <c r="G82" s="72"/>
      <c r="H82" s="72"/>
      <c r="I82" s="101"/>
      <c r="J82" s="360"/>
      <c r="K82" s="360"/>
      <c r="L82" s="360"/>
      <c r="M82" s="360"/>
      <c r="N82" s="360"/>
      <c r="O82" s="360"/>
    </row>
    <row r="83" spans="2:15">
      <c r="B83" s="100"/>
      <c r="C83" s="72"/>
      <c r="D83" s="72"/>
      <c r="E83" s="72"/>
      <c r="F83" s="72"/>
      <c r="G83" s="72"/>
      <c r="H83" s="72"/>
      <c r="I83" s="101"/>
      <c r="J83" s="360"/>
      <c r="K83" s="360"/>
      <c r="L83" s="360"/>
      <c r="M83" s="360"/>
      <c r="N83" s="360"/>
      <c r="O83" s="360"/>
    </row>
    <row r="84" spans="2:15">
      <c r="B84" s="100"/>
      <c r="C84" s="72"/>
      <c r="D84" s="72"/>
      <c r="E84" s="72"/>
      <c r="F84" s="72"/>
      <c r="G84" s="72"/>
      <c r="H84" s="72"/>
      <c r="I84" s="101"/>
      <c r="J84" s="360"/>
      <c r="K84" s="360"/>
      <c r="L84" s="360"/>
      <c r="M84" s="360"/>
      <c r="N84" s="360"/>
      <c r="O84" s="360"/>
    </row>
    <row r="85" spans="2:15">
      <c r="B85" s="100"/>
      <c r="C85" s="72"/>
      <c r="D85" s="72"/>
      <c r="E85" s="72"/>
      <c r="F85" s="72"/>
      <c r="G85" s="72"/>
      <c r="H85" s="72"/>
      <c r="I85" s="101"/>
      <c r="J85" s="360"/>
      <c r="K85" s="360"/>
      <c r="L85" s="360"/>
      <c r="M85" s="360"/>
      <c r="N85" s="360"/>
      <c r="O85" s="360"/>
    </row>
    <row r="86" spans="2:15">
      <c r="B86" s="100"/>
      <c r="C86" s="72"/>
      <c r="D86" s="72"/>
      <c r="E86" s="72"/>
      <c r="F86" s="72"/>
      <c r="G86" s="72"/>
      <c r="H86" s="72"/>
      <c r="I86" s="101"/>
      <c r="J86" s="360"/>
      <c r="K86" s="360"/>
      <c r="L86" s="360"/>
      <c r="M86" s="360"/>
      <c r="N86" s="360"/>
      <c r="O86" s="360"/>
    </row>
    <row r="87" spans="2:15">
      <c r="B87" s="100"/>
      <c r="C87" s="72"/>
      <c r="D87" s="72"/>
      <c r="E87" s="72"/>
      <c r="F87" s="72"/>
      <c r="G87" s="72"/>
      <c r="H87" s="72"/>
      <c r="I87" s="101"/>
      <c r="J87" s="360"/>
      <c r="K87" s="360"/>
      <c r="L87" s="360"/>
      <c r="M87" s="360"/>
      <c r="N87" s="360"/>
      <c r="O87" s="360"/>
    </row>
    <row r="88" spans="2:15">
      <c r="B88" s="100"/>
      <c r="C88" s="72"/>
      <c r="D88" s="72"/>
      <c r="E88" s="72"/>
      <c r="F88" s="72"/>
      <c r="G88" s="72"/>
      <c r="H88" s="72"/>
      <c r="I88" s="101"/>
      <c r="J88" s="360"/>
      <c r="K88" s="360"/>
      <c r="L88" s="360"/>
      <c r="M88" s="360"/>
      <c r="N88" s="360"/>
      <c r="O88" s="360"/>
    </row>
    <row r="89" spans="2:15">
      <c r="B89" s="100"/>
      <c r="C89" s="72"/>
      <c r="D89" s="72"/>
      <c r="E89" s="72"/>
      <c r="F89" s="72"/>
      <c r="G89" s="72"/>
      <c r="H89" s="72"/>
      <c r="I89" s="101"/>
      <c r="J89" s="360"/>
      <c r="K89" s="360"/>
      <c r="L89" s="360"/>
      <c r="M89" s="360"/>
      <c r="N89" s="360"/>
      <c r="O89" s="360"/>
    </row>
    <row r="90" spans="2:15">
      <c r="B90" s="100"/>
      <c r="C90" s="72"/>
      <c r="D90" s="72"/>
      <c r="E90" s="72"/>
      <c r="F90" s="72"/>
      <c r="G90" s="72"/>
      <c r="H90" s="72"/>
      <c r="I90" s="101"/>
      <c r="J90" s="360"/>
      <c r="K90" s="360"/>
      <c r="L90" s="360"/>
      <c r="M90" s="360"/>
      <c r="N90" s="360"/>
      <c r="O90" s="360"/>
    </row>
    <row r="91" spans="2:15">
      <c r="B91" s="100"/>
      <c r="C91" s="72"/>
      <c r="D91" s="72"/>
      <c r="E91" s="72"/>
      <c r="F91" s="72"/>
      <c r="G91" s="72"/>
      <c r="H91" s="72"/>
      <c r="I91" s="101"/>
      <c r="J91" s="360"/>
      <c r="K91" s="360"/>
      <c r="L91" s="360"/>
      <c r="M91" s="360"/>
      <c r="N91" s="360"/>
      <c r="O91" s="360"/>
    </row>
    <row r="92" spans="2:15">
      <c r="B92" s="100"/>
      <c r="C92" s="72"/>
      <c r="D92" s="72"/>
      <c r="E92" s="72"/>
      <c r="F92" s="72"/>
      <c r="G92" s="72"/>
      <c r="H92" s="72"/>
      <c r="I92" s="101"/>
      <c r="J92" s="360"/>
      <c r="K92" s="360"/>
      <c r="L92" s="360"/>
      <c r="M92" s="360"/>
      <c r="N92" s="360"/>
      <c r="O92" s="360"/>
    </row>
    <row r="93" spans="2:15">
      <c r="B93" s="100"/>
      <c r="C93" s="72"/>
      <c r="D93" s="72"/>
      <c r="E93" s="72"/>
      <c r="F93" s="72"/>
      <c r="G93" s="72"/>
      <c r="H93" s="72"/>
      <c r="I93" s="101"/>
      <c r="J93" s="360"/>
      <c r="K93" s="360"/>
      <c r="L93" s="360"/>
      <c r="M93" s="360"/>
      <c r="N93" s="360"/>
      <c r="O93" s="360"/>
    </row>
    <row r="94" spans="2:15">
      <c r="B94" s="100"/>
      <c r="C94" s="72"/>
      <c r="D94" s="72"/>
      <c r="E94" s="72"/>
      <c r="F94" s="72"/>
      <c r="G94" s="72"/>
      <c r="H94" s="72"/>
      <c r="I94" s="101"/>
      <c r="J94" s="360"/>
      <c r="K94" s="360"/>
      <c r="L94" s="360"/>
      <c r="M94" s="360"/>
      <c r="N94" s="360"/>
      <c r="O94" s="360"/>
    </row>
    <row r="95" spans="2:15">
      <c r="B95" s="100"/>
      <c r="C95" s="72"/>
      <c r="D95" s="72"/>
      <c r="E95" s="72"/>
      <c r="F95" s="72"/>
      <c r="G95" s="72"/>
      <c r="H95" s="72"/>
      <c r="I95" s="101"/>
      <c r="J95" s="360"/>
      <c r="K95" s="360"/>
      <c r="L95" s="360"/>
      <c r="M95" s="360"/>
      <c r="N95" s="360"/>
      <c r="O95" s="360"/>
    </row>
    <row r="96" spans="2:15">
      <c r="B96" s="100"/>
      <c r="C96" s="72"/>
      <c r="D96" s="72"/>
      <c r="E96" s="72"/>
      <c r="F96" s="72"/>
      <c r="G96" s="72"/>
      <c r="H96" s="72"/>
      <c r="I96" s="101"/>
      <c r="J96" s="360"/>
      <c r="K96" s="360"/>
      <c r="L96" s="360"/>
      <c r="M96" s="360"/>
      <c r="N96" s="360"/>
      <c r="O96" s="360"/>
    </row>
    <row r="97" spans="2:15">
      <c r="B97" s="100"/>
      <c r="C97" s="72"/>
      <c r="D97" s="72"/>
      <c r="E97" s="72"/>
      <c r="F97" s="72"/>
      <c r="G97" s="72"/>
      <c r="H97" s="72"/>
      <c r="I97" s="101"/>
      <c r="J97" s="360"/>
      <c r="K97" s="360"/>
      <c r="L97" s="360"/>
      <c r="M97" s="360"/>
      <c r="N97" s="360"/>
      <c r="O97" s="360"/>
    </row>
    <row r="98" spans="2:15">
      <c r="B98" s="100"/>
      <c r="C98" s="72"/>
      <c r="D98" s="72"/>
      <c r="E98" s="72"/>
      <c r="F98" s="72"/>
      <c r="G98" s="72"/>
      <c r="H98" s="72"/>
      <c r="I98" s="101"/>
      <c r="J98" s="360"/>
      <c r="K98" s="360"/>
      <c r="L98" s="360"/>
      <c r="M98" s="360"/>
      <c r="N98" s="360"/>
      <c r="O98" s="360"/>
    </row>
    <row r="99" spans="2:15">
      <c r="B99" s="100"/>
      <c r="C99" s="72"/>
      <c r="D99" s="72"/>
      <c r="E99" s="72"/>
      <c r="F99" s="72"/>
      <c r="G99" s="72"/>
      <c r="H99" s="72"/>
      <c r="I99" s="101"/>
      <c r="J99" s="360"/>
      <c r="K99" s="360"/>
      <c r="L99" s="360"/>
      <c r="M99" s="360"/>
      <c r="N99" s="360"/>
      <c r="O99" s="360"/>
    </row>
    <row r="100" spans="2:15">
      <c r="B100" s="100"/>
      <c r="C100" s="72"/>
      <c r="D100" s="72"/>
      <c r="E100" s="72"/>
      <c r="F100" s="72"/>
      <c r="G100" s="72"/>
      <c r="H100" s="72"/>
      <c r="I100" s="101"/>
      <c r="J100" s="360"/>
      <c r="K100" s="360"/>
      <c r="L100" s="360"/>
      <c r="M100" s="360"/>
      <c r="N100" s="360"/>
      <c r="O100" s="360"/>
    </row>
    <row r="101" spans="2:15">
      <c r="B101" s="100"/>
      <c r="C101" s="72"/>
      <c r="D101" s="72"/>
      <c r="E101" s="72"/>
      <c r="F101" s="72"/>
      <c r="G101" s="72"/>
      <c r="H101" s="72"/>
      <c r="I101" s="101"/>
      <c r="J101" s="360"/>
      <c r="K101" s="360"/>
      <c r="L101" s="360"/>
      <c r="M101" s="360"/>
      <c r="N101" s="360"/>
      <c r="O101" s="360"/>
    </row>
    <row r="102" spans="2:15">
      <c r="B102" s="100"/>
      <c r="C102" s="72"/>
      <c r="D102" s="72"/>
      <c r="E102" s="72"/>
      <c r="F102" s="72"/>
      <c r="G102" s="72"/>
      <c r="H102" s="72"/>
      <c r="I102" s="101"/>
      <c r="J102" s="360"/>
      <c r="K102" s="360"/>
      <c r="L102" s="360"/>
      <c r="M102" s="360"/>
      <c r="N102" s="360"/>
      <c r="O102" s="360"/>
    </row>
    <row r="103" spans="2:15">
      <c r="B103" s="100"/>
      <c r="C103" s="72"/>
      <c r="D103" s="72"/>
      <c r="E103" s="72"/>
      <c r="F103" s="72"/>
      <c r="G103" s="72"/>
      <c r="H103" s="72"/>
      <c r="I103" s="101"/>
      <c r="J103" s="360"/>
      <c r="K103" s="360"/>
      <c r="L103" s="360"/>
      <c r="M103" s="360"/>
      <c r="N103" s="360"/>
      <c r="O103" s="360"/>
    </row>
    <row r="104" spans="2:15">
      <c r="B104" s="100"/>
      <c r="C104" s="72"/>
      <c r="D104" s="72"/>
      <c r="E104" s="72"/>
      <c r="F104" s="72"/>
      <c r="G104" s="72"/>
      <c r="H104" s="72"/>
      <c r="I104" s="101"/>
      <c r="J104" s="360"/>
      <c r="K104" s="360"/>
      <c r="L104" s="360"/>
      <c r="M104" s="360"/>
      <c r="N104" s="360"/>
      <c r="O104" s="360"/>
    </row>
    <row r="105" spans="2:15">
      <c r="B105" s="100"/>
      <c r="C105" s="72"/>
      <c r="D105" s="72"/>
      <c r="E105" s="72"/>
      <c r="F105" s="72"/>
      <c r="G105" s="72"/>
      <c r="H105" s="72"/>
      <c r="I105" s="101"/>
      <c r="J105" s="360"/>
      <c r="K105" s="360"/>
      <c r="L105" s="360"/>
      <c r="M105" s="360"/>
      <c r="N105" s="360"/>
      <c r="O105" s="360"/>
    </row>
    <row r="106" spans="2:15">
      <c r="B106" s="100"/>
      <c r="C106" s="72"/>
      <c r="D106" s="72"/>
      <c r="E106" s="72"/>
      <c r="F106" s="72"/>
      <c r="G106" s="72"/>
      <c r="H106" s="72"/>
      <c r="I106" s="101"/>
      <c r="J106" s="360"/>
      <c r="K106" s="360"/>
      <c r="L106" s="360"/>
      <c r="M106" s="360"/>
      <c r="N106" s="360"/>
      <c r="O106" s="360"/>
    </row>
    <row r="107" spans="2:15">
      <c r="B107" s="100"/>
      <c r="C107" s="72"/>
      <c r="D107" s="72"/>
      <c r="E107" s="72"/>
      <c r="F107" s="72"/>
      <c r="G107" s="72"/>
      <c r="H107" s="72"/>
      <c r="I107" s="101"/>
      <c r="J107" s="360"/>
      <c r="K107" s="360"/>
      <c r="L107" s="360"/>
      <c r="M107" s="360"/>
      <c r="N107" s="360"/>
      <c r="O107" s="360"/>
    </row>
    <row r="108" spans="2:15">
      <c r="B108" s="100"/>
      <c r="C108" s="72"/>
      <c r="D108" s="72"/>
      <c r="E108" s="72"/>
      <c r="F108" s="72"/>
      <c r="G108" s="72"/>
      <c r="H108" s="72"/>
      <c r="I108" s="101"/>
      <c r="J108" s="360"/>
      <c r="K108" s="360"/>
      <c r="L108" s="360"/>
      <c r="M108" s="360"/>
      <c r="N108" s="360"/>
      <c r="O108" s="360"/>
    </row>
    <row r="109" spans="2:15">
      <c r="B109" s="100"/>
      <c r="C109" s="72"/>
      <c r="D109" s="72"/>
      <c r="E109" s="72"/>
      <c r="F109" s="72"/>
      <c r="G109" s="72"/>
      <c r="H109" s="72"/>
      <c r="I109" s="101"/>
      <c r="J109" s="360"/>
      <c r="K109" s="360"/>
      <c r="L109" s="360"/>
      <c r="M109" s="360"/>
      <c r="N109" s="360"/>
      <c r="O109" s="360"/>
    </row>
    <row r="110" spans="2:15">
      <c r="B110" s="100"/>
      <c r="C110" s="72"/>
      <c r="D110" s="72"/>
      <c r="E110" s="72"/>
      <c r="F110" s="72"/>
      <c r="G110" s="72"/>
      <c r="H110" s="72"/>
      <c r="I110" s="101"/>
      <c r="J110" s="360"/>
      <c r="K110" s="360"/>
      <c r="L110" s="360"/>
      <c r="M110" s="360"/>
      <c r="N110" s="360"/>
      <c r="O110" s="360"/>
    </row>
    <row r="111" spans="2:15">
      <c r="B111" s="100"/>
      <c r="C111" s="72"/>
      <c r="D111" s="72"/>
      <c r="E111" s="72"/>
      <c r="F111" s="72"/>
      <c r="G111" s="72"/>
      <c r="H111" s="72"/>
      <c r="I111" s="101"/>
      <c r="J111" s="360"/>
      <c r="K111" s="360"/>
      <c r="L111" s="360"/>
      <c r="M111" s="360"/>
      <c r="N111" s="360"/>
      <c r="O111" s="360"/>
    </row>
    <row r="112" spans="2:15">
      <c r="B112" s="100"/>
      <c r="C112" s="72"/>
      <c r="D112" s="72"/>
      <c r="E112" s="72"/>
      <c r="F112" s="72"/>
      <c r="G112" s="72"/>
      <c r="H112" s="72"/>
      <c r="I112" s="101"/>
      <c r="J112" s="360"/>
      <c r="K112" s="360"/>
      <c r="L112" s="360"/>
      <c r="M112" s="360"/>
      <c r="N112" s="360"/>
      <c r="O112" s="360"/>
    </row>
    <row r="113" spans="2:15">
      <c r="B113" s="100"/>
      <c r="C113" s="72"/>
      <c r="D113" s="72"/>
      <c r="E113" s="72"/>
      <c r="F113" s="72"/>
      <c r="G113" s="72"/>
      <c r="H113" s="72"/>
      <c r="I113" s="101"/>
      <c r="J113" s="360"/>
      <c r="K113" s="360"/>
      <c r="L113" s="360"/>
      <c r="M113" s="360"/>
      <c r="N113" s="360"/>
      <c r="O113" s="360"/>
    </row>
    <row r="114" spans="2:15">
      <c r="B114" s="100"/>
      <c r="C114" s="72"/>
      <c r="D114" s="72"/>
      <c r="E114" s="72"/>
      <c r="F114" s="72"/>
      <c r="G114" s="72"/>
      <c r="H114" s="72"/>
      <c r="I114" s="101"/>
      <c r="J114" s="360"/>
      <c r="K114" s="360"/>
      <c r="L114" s="360"/>
      <c r="M114" s="360"/>
      <c r="N114" s="360"/>
      <c r="O114" s="360"/>
    </row>
    <row r="115" spans="2:15">
      <c r="B115" s="100"/>
      <c r="C115" s="72"/>
      <c r="D115" s="72"/>
      <c r="E115" s="72"/>
      <c r="F115" s="72"/>
      <c r="G115" s="72"/>
      <c r="H115" s="72"/>
      <c r="I115" s="101"/>
      <c r="J115" s="360"/>
      <c r="K115" s="360"/>
      <c r="L115" s="360"/>
      <c r="M115" s="360"/>
      <c r="N115" s="360"/>
      <c r="O115" s="360"/>
    </row>
    <row r="116" spans="2:15">
      <c r="B116" s="100"/>
      <c r="C116" s="72"/>
      <c r="D116" s="72"/>
      <c r="E116" s="72"/>
      <c r="F116" s="72"/>
      <c r="G116" s="72"/>
      <c r="H116" s="72"/>
      <c r="I116" s="101"/>
      <c r="J116" s="360"/>
      <c r="K116" s="360"/>
      <c r="L116" s="360"/>
      <c r="M116" s="360"/>
      <c r="N116" s="360"/>
      <c r="O116" s="360"/>
    </row>
    <row r="117" spans="2:15">
      <c r="B117" s="100"/>
      <c r="C117" s="72"/>
      <c r="D117" s="72"/>
      <c r="E117" s="72"/>
      <c r="F117" s="72"/>
      <c r="G117" s="72"/>
      <c r="H117" s="72"/>
      <c r="I117" s="101"/>
      <c r="J117" s="360"/>
      <c r="K117" s="360"/>
      <c r="L117" s="360"/>
      <c r="M117" s="360"/>
      <c r="N117" s="360"/>
      <c r="O117" s="360"/>
    </row>
    <row r="118" spans="2:15">
      <c r="B118" s="100"/>
      <c r="C118" s="72"/>
      <c r="D118" s="72"/>
      <c r="E118" s="72"/>
      <c r="F118" s="72"/>
      <c r="G118" s="72"/>
      <c r="H118" s="72"/>
      <c r="I118" s="101"/>
      <c r="J118" s="360"/>
      <c r="K118" s="360"/>
      <c r="L118" s="360"/>
      <c r="M118" s="360"/>
      <c r="N118" s="360"/>
      <c r="O118" s="360"/>
    </row>
    <row r="119" spans="2:15">
      <c r="B119" s="100"/>
      <c r="C119" s="72"/>
      <c r="D119" s="72"/>
      <c r="E119" s="72"/>
      <c r="F119" s="72"/>
      <c r="G119" s="72"/>
      <c r="H119" s="72"/>
      <c r="I119" s="101"/>
      <c r="J119" s="360"/>
      <c r="K119" s="360"/>
      <c r="L119" s="360"/>
      <c r="M119" s="360"/>
      <c r="N119" s="360"/>
      <c r="O119" s="360"/>
    </row>
    <row r="120" spans="2:15">
      <c r="B120" s="100"/>
      <c r="C120" s="72"/>
      <c r="D120" s="72"/>
      <c r="E120" s="72"/>
      <c r="F120" s="72"/>
      <c r="G120" s="72"/>
      <c r="H120" s="72"/>
      <c r="I120" s="101"/>
      <c r="J120" s="360"/>
      <c r="K120" s="360"/>
      <c r="L120" s="360"/>
      <c r="M120" s="360"/>
      <c r="N120" s="360"/>
      <c r="O120" s="360"/>
    </row>
    <row r="121" spans="2:15">
      <c r="B121" s="100"/>
      <c r="C121" s="72"/>
      <c r="D121" s="72"/>
      <c r="E121" s="72"/>
      <c r="F121" s="72"/>
      <c r="G121" s="72"/>
      <c r="H121" s="72"/>
      <c r="I121" s="101"/>
      <c r="J121" s="360"/>
      <c r="K121" s="360"/>
      <c r="L121" s="360"/>
      <c r="M121" s="360"/>
      <c r="N121" s="360"/>
      <c r="O121" s="360"/>
    </row>
    <row r="122" spans="2:15">
      <c r="B122" s="100"/>
      <c r="C122" s="72"/>
      <c r="D122" s="72"/>
      <c r="E122" s="72"/>
      <c r="F122" s="72"/>
      <c r="G122" s="72"/>
      <c r="H122" s="72"/>
      <c r="I122" s="101"/>
      <c r="J122" s="360"/>
      <c r="K122" s="360"/>
      <c r="L122" s="360"/>
      <c r="M122" s="360"/>
      <c r="N122" s="360"/>
      <c r="O122" s="360"/>
    </row>
    <row r="123" spans="2:15">
      <c r="B123" s="100"/>
      <c r="C123" s="72"/>
      <c r="D123" s="72"/>
      <c r="E123" s="72"/>
      <c r="F123" s="72"/>
      <c r="G123" s="72"/>
      <c r="H123" s="72"/>
      <c r="I123" s="101"/>
      <c r="J123" s="360"/>
      <c r="K123" s="360"/>
      <c r="L123" s="360"/>
      <c r="M123" s="360"/>
      <c r="N123" s="360"/>
      <c r="O123" s="360"/>
    </row>
    <row r="124" spans="2:15">
      <c r="B124" s="100"/>
      <c r="C124" s="72"/>
      <c r="D124" s="72"/>
      <c r="E124" s="72"/>
      <c r="F124" s="72"/>
      <c r="G124" s="72"/>
      <c r="H124" s="72"/>
      <c r="I124" s="101"/>
      <c r="J124" s="360"/>
      <c r="K124" s="360"/>
      <c r="L124" s="360"/>
      <c r="M124" s="360"/>
      <c r="N124" s="360"/>
      <c r="O124" s="360"/>
    </row>
    <row r="125" spans="2:15">
      <c r="B125" s="100"/>
      <c r="C125" s="72"/>
      <c r="D125" s="72"/>
      <c r="E125" s="72"/>
      <c r="F125" s="72"/>
      <c r="G125" s="72"/>
      <c r="H125" s="72"/>
      <c r="I125" s="101"/>
      <c r="J125" s="360"/>
      <c r="K125" s="360"/>
      <c r="L125" s="360"/>
      <c r="M125" s="360"/>
      <c r="N125" s="360"/>
      <c r="O125" s="360"/>
    </row>
    <row r="126" spans="2:15">
      <c r="B126" s="100"/>
      <c r="C126" s="72"/>
      <c r="D126" s="72"/>
      <c r="E126" s="72"/>
      <c r="F126" s="72"/>
      <c r="G126" s="72"/>
      <c r="H126" s="72"/>
      <c r="I126" s="101"/>
      <c r="J126" s="360"/>
      <c r="K126" s="360"/>
      <c r="L126" s="360"/>
      <c r="M126" s="360"/>
      <c r="N126" s="360"/>
      <c r="O126" s="360"/>
    </row>
    <row r="127" spans="2:15">
      <c r="B127" s="100"/>
      <c r="C127" s="72"/>
      <c r="D127" s="72"/>
      <c r="E127" s="72"/>
      <c r="F127" s="72"/>
      <c r="G127" s="72"/>
      <c r="H127" s="72"/>
      <c r="I127" s="101"/>
      <c r="J127" s="360"/>
      <c r="K127" s="360"/>
      <c r="L127" s="360"/>
      <c r="M127" s="360"/>
      <c r="N127" s="360"/>
      <c r="O127" s="360"/>
    </row>
    <row r="128" spans="2:15">
      <c r="B128" s="100"/>
      <c r="C128" s="72"/>
      <c r="D128" s="72"/>
      <c r="E128" s="72"/>
      <c r="F128" s="72"/>
      <c r="G128" s="72"/>
      <c r="H128" s="72"/>
      <c r="I128" s="101"/>
      <c r="J128" s="360"/>
      <c r="K128" s="360"/>
      <c r="L128" s="360"/>
      <c r="M128" s="360"/>
      <c r="N128" s="360"/>
      <c r="O128" s="360"/>
    </row>
    <row r="129" spans="2:15">
      <c r="B129" s="100"/>
      <c r="C129" s="72"/>
      <c r="D129" s="72"/>
      <c r="E129" s="72"/>
      <c r="F129" s="72"/>
      <c r="G129" s="72"/>
      <c r="H129" s="72"/>
      <c r="I129" s="101"/>
      <c r="J129" s="360"/>
      <c r="K129" s="360"/>
      <c r="L129" s="360"/>
      <c r="M129" s="360"/>
      <c r="N129" s="360"/>
      <c r="O129" s="360"/>
    </row>
    <row r="130" spans="2:15">
      <c r="B130" s="100"/>
      <c r="C130" s="72"/>
      <c r="D130" s="72"/>
      <c r="E130" s="72"/>
      <c r="F130" s="72"/>
      <c r="G130" s="72"/>
      <c r="H130" s="72"/>
      <c r="I130" s="101"/>
      <c r="J130" s="360"/>
      <c r="K130" s="360"/>
      <c r="L130" s="360"/>
      <c r="M130" s="360"/>
      <c r="N130" s="360"/>
      <c r="O130" s="360"/>
    </row>
    <row r="131" spans="2:15">
      <c r="B131" s="100"/>
      <c r="C131" s="72"/>
      <c r="D131" s="72"/>
      <c r="E131" s="72"/>
      <c r="F131" s="72"/>
      <c r="G131" s="72"/>
      <c r="H131" s="72"/>
      <c r="I131" s="101"/>
      <c r="J131" s="360"/>
      <c r="K131" s="360"/>
      <c r="L131" s="360"/>
      <c r="M131" s="360"/>
      <c r="N131" s="360"/>
      <c r="O131" s="360"/>
    </row>
    <row r="132" spans="2:15">
      <c r="B132" s="100"/>
      <c r="C132" s="72"/>
      <c r="D132" s="72"/>
      <c r="E132" s="72"/>
      <c r="F132" s="72"/>
      <c r="G132" s="72"/>
      <c r="H132" s="72"/>
      <c r="I132" s="101"/>
      <c r="J132" s="360"/>
      <c r="K132" s="360"/>
      <c r="L132" s="360"/>
      <c r="M132" s="360"/>
      <c r="N132" s="360"/>
      <c r="O132" s="360"/>
    </row>
    <row r="133" spans="2:15">
      <c r="B133" s="100"/>
      <c r="C133" s="72"/>
      <c r="D133" s="72"/>
      <c r="E133" s="72"/>
      <c r="F133" s="72"/>
      <c r="G133" s="72"/>
      <c r="H133" s="72"/>
      <c r="I133" s="101"/>
      <c r="J133" s="360"/>
      <c r="K133" s="360"/>
      <c r="L133" s="360"/>
      <c r="M133" s="360"/>
      <c r="N133" s="360"/>
      <c r="O133" s="360"/>
    </row>
    <row r="134" spans="2:15">
      <c r="B134" s="100"/>
      <c r="C134" s="72"/>
      <c r="D134" s="72"/>
      <c r="E134" s="72"/>
      <c r="F134" s="72"/>
      <c r="G134" s="72"/>
      <c r="H134" s="72"/>
      <c r="I134" s="101"/>
      <c r="J134" s="360"/>
      <c r="K134" s="360"/>
      <c r="L134" s="360"/>
      <c r="M134" s="360"/>
      <c r="N134" s="360"/>
      <c r="O134" s="360"/>
    </row>
    <row r="135" spans="2:15">
      <c r="B135" s="100"/>
      <c r="C135" s="72"/>
      <c r="D135" s="72"/>
      <c r="E135" s="72"/>
      <c r="F135" s="72"/>
      <c r="G135" s="72"/>
      <c r="H135" s="72"/>
      <c r="I135" s="101"/>
      <c r="J135" s="360"/>
      <c r="K135" s="360"/>
      <c r="L135" s="360"/>
      <c r="M135" s="360"/>
      <c r="N135" s="360"/>
      <c r="O135" s="360"/>
    </row>
    <row r="136" spans="2:15">
      <c r="B136" s="100"/>
      <c r="C136" s="72"/>
      <c r="D136" s="72"/>
      <c r="E136" s="72"/>
      <c r="F136" s="72"/>
      <c r="G136" s="72"/>
      <c r="H136" s="72"/>
      <c r="I136" s="101"/>
      <c r="J136" s="360"/>
      <c r="K136" s="360"/>
      <c r="L136" s="360"/>
      <c r="M136" s="360"/>
      <c r="N136" s="360"/>
      <c r="O136" s="360"/>
    </row>
    <row r="137" spans="2:15">
      <c r="B137" s="100"/>
      <c r="C137" s="72"/>
      <c r="D137" s="72"/>
      <c r="E137" s="72"/>
      <c r="F137" s="72"/>
      <c r="G137" s="72"/>
      <c r="H137" s="72"/>
      <c r="I137" s="101"/>
      <c r="J137" s="360"/>
      <c r="K137" s="360"/>
      <c r="L137" s="360"/>
      <c r="M137" s="360"/>
      <c r="N137" s="360"/>
      <c r="O137" s="360"/>
    </row>
    <row r="138" spans="2:15">
      <c r="B138" s="100"/>
      <c r="C138" s="72"/>
      <c r="D138" s="72"/>
      <c r="E138" s="72"/>
      <c r="F138" s="72"/>
      <c r="G138" s="72"/>
      <c r="H138" s="72"/>
      <c r="I138" s="101"/>
      <c r="J138" s="360"/>
      <c r="K138" s="360"/>
      <c r="L138" s="360"/>
      <c r="M138" s="360"/>
      <c r="N138" s="360"/>
      <c r="O138" s="360"/>
    </row>
    <row r="139" spans="2:15">
      <c r="B139" s="100"/>
      <c r="C139" s="72"/>
      <c r="D139" s="72"/>
      <c r="E139" s="72"/>
      <c r="F139" s="72"/>
      <c r="G139" s="72"/>
      <c r="H139" s="72"/>
      <c r="I139" s="101"/>
      <c r="J139" s="360"/>
      <c r="K139" s="360"/>
      <c r="L139" s="360"/>
      <c r="M139" s="360"/>
      <c r="N139" s="360"/>
      <c r="O139" s="360"/>
    </row>
    <row r="140" spans="2:15">
      <c r="B140" s="100"/>
      <c r="C140" s="72"/>
      <c r="D140" s="72"/>
      <c r="E140" s="72"/>
      <c r="F140" s="72"/>
      <c r="G140" s="72"/>
      <c r="H140" s="72"/>
      <c r="I140" s="101"/>
      <c r="J140" s="360"/>
      <c r="K140" s="360"/>
      <c r="L140" s="360"/>
      <c r="M140" s="360"/>
      <c r="N140" s="360"/>
      <c r="O140" s="360"/>
    </row>
    <row r="141" spans="2:15">
      <c r="B141" s="100"/>
      <c r="C141" s="72"/>
      <c r="D141" s="72"/>
      <c r="E141" s="72"/>
      <c r="F141" s="72"/>
      <c r="G141" s="72"/>
      <c r="H141" s="72"/>
      <c r="I141" s="101"/>
      <c r="J141" s="360"/>
      <c r="K141" s="360"/>
      <c r="L141" s="360"/>
      <c r="M141" s="360"/>
      <c r="N141" s="360"/>
      <c r="O141" s="360"/>
    </row>
    <row r="142" spans="2:15">
      <c r="B142" s="100"/>
      <c r="C142" s="72"/>
      <c r="D142" s="72"/>
      <c r="E142" s="72"/>
      <c r="F142" s="72"/>
      <c r="G142" s="72"/>
      <c r="H142" s="72"/>
      <c r="I142" s="101"/>
      <c r="J142" s="360"/>
      <c r="K142" s="360"/>
      <c r="L142" s="360"/>
      <c r="M142" s="360"/>
      <c r="N142" s="360"/>
      <c r="O142" s="360"/>
    </row>
    <row r="143" spans="2:15">
      <c r="B143" s="100"/>
      <c r="C143" s="72"/>
      <c r="D143" s="72"/>
      <c r="E143" s="72"/>
      <c r="F143" s="72"/>
      <c r="G143" s="72"/>
      <c r="H143" s="72"/>
      <c r="I143" s="101"/>
      <c r="J143" s="360"/>
      <c r="K143" s="360"/>
      <c r="L143" s="360"/>
      <c r="M143" s="360"/>
      <c r="N143" s="360"/>
      <c r="O143" s="360"/>
    </row>
    <row r="144" spans="2:15">
      <c r="B144" s="100"/>
      <c r="C144" s="72"/>
      <c r="D144" s="72"/>
      <c r="E144" s="72"/>
      <c r="F144" s="72"/>
      <c r="G144" s="72"/>
      <c r="H144" s="72"/>
      <c r="I144" s="101"/>
      <c r="J144" s="360"/>
      <c r="K144" s="360"/>
      <c r="L144" s="360"/>
      <c r="M144" s="360"/>
      <c r="N144" s="360"/>
      <c r="O144" s="360"/>
    </row>
    <row r="145" spans="2:15">
      <c r="B145" s="100"/>
      <c r="C145" s="72"/>
      <c r="D145" s="72"/>
      <c r="E145" s="72"/>
      <c r="F145" s="72"/>
      <c r="G145" s="72"/>
      <c r="H145" s="72"/>
      <c r="I145" s="101"/>
      <c r="J145" s="360"/>
      <c r="K145" s="360"/>
      <c r="L145" s="360"/>
      <c r="M145" s="360"/>
      <c r="N145" s="360"/>
      <c r="O145" s="360"/>
    </row>
    <row r="146" spans="2:15">
      <c r="B146" s="100"/>
      <c r="C146" s="72"/>
      <c r="D146" s="72"/>
      <c r="E146" s="72"/>
      <c r="F146" s="72"/>
      <c r="G146" s="72"/>
      <c r="H146" s="72"/>
      <c r="I146" s="101"/>
      <c r="J146" s="360"/>
      <c r="K146" s="360"/>
      <c r="L146" s="360"/>
      <c r="M146" s="360"/>
      <c r="N146" s="360"/>
      <c r="O146" s="360"/>
    </row>
    <row r="147" spans="2:15">
      <c r="B147" s="100"/>
      <c r="C147" s="72"/>
      <c r="D147" s="72"/>
      <c r="E147" s="72"/>
      <c r="F147" s="72"/>
      <c r="G147" s="72"/>
      <c r="H147" s="72"/>
      <c r="I147" s="101"/>
      <c r="J147" s="360"/>
      <c r="K147" s="360"/>
      <c r="L147" s="360"/>
      <c r="M147" s="360"/>
      <c r="N147" s="360"/>
      <c r="O147" s="360"/>
    </row>
    <row r="148" spans="2:15">
      <c r="B148" s="100"/>
      <c r="C148" s="72"/>
      <c r="D148" s="72"/>
      <c r="E148" s="72"/>
      <c r="F148" s="72"/>
      <c r="G148" s="72"/>
      <c r="H148" s="72"/>
      <c r="I148" s="101"/>
      <c r="J148" s="360"/>
      <c r="K148" s="360"/>
      <c r="L148" s="360"/>
      <c r="M148" s="360"/>
      <c r="N148" s="360"/>
      <c r="O148" s="360"/>
    </row>
    <row r="149" spans="2:15">
      <c r="B149" s="100"/>
      <c r="C149" s="72"/>
      <c r="D149" s="72"/>
      <c r="E149" s="72"/>
      <c r="F149" s="72"/>
      <c r="G149" s="72"/>
      <c r="H149" s="72"/>
      <c r="I149" s="101"/>
      <c r="J149" s="360"/>
      <c r="K149" s="360"/>
      <c r="L149" s="360"/>
      <c r="M149" s="360"/>
      <c r="N149" s="360"/>
      <c r="O149" s="360"/>
    </row>
    <row r="150" spans="2:15">
      <c r="B150" s="100"/>
      <c r="C150" s="72"/>
      <c r="D150" s="72"/>
      <c r="E150" s="72"/>
      <c r="F150" s="72"/>
      <c r="G150" s="72"/>
      <c r="H150" s="72"/>
      <c r="I150" s="101"/>
      <c r="J150" s="360"/>
      <c r="K150" s="360"/>
      <c r="L150" s="360"/>
      <c r="M150" s="360"/>
      <c r="N150" s="360"/>
      <c r="O150" s="360"/>
    </row>
    <row r="151" spans="2:15">
      <c r="B151" s="100"/>
      <c r="C151" s="72"/>
      <c r="D151" s="72"/>
      <c r="E151" s="72"/>
      <c r="F151" s="72"/>
      <c r="G151" s="72"/>
      <c r="H151" s="72"/>
      <c r="I151" s="101"/>
      <c r="J151" s="360"/>
      <c r="K151" s="360"/>
      <c r="L151" s="360"/>
      <c r="M151" s="360"/>
      <c r="N151" s="360"/>
      <c r="O151" s="360"/>
    </row>
    <row r="152" spans="2:15">
      <c r="B152" s="100"/>
      <c r="C152" s="72"/>
      <c r="D152" s="72"/>
      <c r="E152" s="72"/>
      <c r="F152" s="72"/>
      <c r="G152" s="72"/>
      <c r="H152" s="72"/>
      <c r="I152" s="101"/>
      <c r="J152" s="360"/>
      <c r="K152" s="360"/>
      <c r="L152" s="360"/>
      <c r="M152" s="360"/>
      <c r="N152" s="360"/>
      <c r="O152" s="360"/>
    </row>
    <row r="153" spans="2:15">
      <c r="B153" s="100"/>
      <c r="C153" s="72"/>
      <c r="D153" s="72"/>
      <c r="E153" s="72"/>
      <c r="F153" s="72"/>
      <c r="G153" s="72"/>
      <c r="H153" s="72"/>
      <c r="I153" s="101"/>
      <c r="J153" s="360"/>
      <c r="K153" s="360"/>
      <c r="L153" s="360"/>
      <c r="M153" s="360"/>
      <c r="N153" s="360"/>
      <c r="O153" s="360"/>
    </row>
    <row r="154" spans="2:15">
      <c r="B154" s="100"/>
      <c r="C154" s="72"/>
      <c r="D154" s="72"/>
      <c r="E154" s="72"/>
      <c r="F154" s="72"/>
      <c r="G154" s="72"/>
      <c r="H154" s="72"/>
      <c r="I154" s="101"/>
      <c r="J154" s="360"/>
      <c r="K154" s="360"/>
      <c r="L154" s="360"/>
      <c r="M154" s="360"/>
      <c r="N154" s="360"/>
      <c r="O154" s="360"/>
    </row>
    <row r="155" spans="2:15">
      <c r="B155" s="100"/>
      <c r="C155" s="72"/>
      <c r="D155" s="72"/>
      <c r="E155" s="72"/>
      <c r="F155" s="72"/>
      <c r="G155" s="72"/>
      <c r="H155" s="72"/>
      <c r="I155" s="101"/>
      <c r="J155" s="360"/>
      <c r="K155" s="360"/>
      <c r="L155" s="360"/>
      <c r="M155" s="360"/>
      <c r="N155" s="360"/>
      <c r="O155" s="360"/>
    </row>
    <row r="156" spans="2:15">
      <c r="B156" s="100"/>
      <c r="C156" s="72"/>
      <c r="D156" s="72"/>
      <c r="E156" s="72"/>
      <c r="F156" s="72"/>
      <c r="G156" s="72"/>
      <c r="H156" s="72"/>
      <c r="I156" s="101"/>
      <c r="J156" s="360"/>
      <c r="K156" s="360"/>
      <c r="L156" s="360"/>
      <c r="M156" s="360"/>
      <c r="N156" s="360"/>
      <c r="O156" s="360"/>
    </row>
    <row r="157" spans="2:15">
      <c r="B157" s="100"/>
      <c r="C157" s="72"/>
      <c r="D157" s="72"/>
      <c r="E157" s="72"/>
      <c r="F157" s="72"/>
      <c r="G157" s="72"/>
      <c r="H157" s="72"/>
      <c r="I157" s="101"/>
      <c r="J157" s="360"/>
      <c r="K157" s="360"/>
      <c r="L157" s="360"/>
      <c r="M157" s="360"/>
      <c r="N157" s="360"/>
      <c r="O157" s="360"/>
    </row>
    <row r="158" spans="2:15">
      <c r="B158" s="100"/>
      <c r="C158" s="72"/>
      <c r="D158" s="72"/>
      <c r="E158" s="72"/>
      <c r="F158" s="72"/>
      <c r="G158" s="72"/>
      <c r="H158" s="72"/>
      <c r="I158" s="101"/>
      <c r="J158" s="360"/>
      <c r="K158" s="360"/>
      <c r="L158" s="360"/>
      <c r="M158" s="360"/>
      <c r="N158" s="360"/>
      <c r="O158" s="360"/>
    </row>
    <row r="159" spans="2:15">
      <c r="B159" s="100"/>
      <c r="C159" s="72"/>
      <c r="D159" s="72"/>
      <c r="E159" s="72"/>
      <c r="F159" s="72"/>
      <c r="G159" s="72"/>
      <c r="H159" s="72"/>
      <c r="I159" s="101"/>
      <c r="J159" s="360"/>
      <c r="K159" s="360"/>
      <c r="L159" s="360"/>
      <c r="M159" s="360"/>
      <c r="N159" s="360"/>
      <c r="O159" s="360"/>
    </row>
    <row r="160" spans="2:15">
      <c r="B160" s="100"/>
      <c r="C160" s="72"/>
      <c r="D160" s="72"/>
      <c r="E160" s="72"/>
      <c r="F160" s="72"/>
      <c r="G160" s="72"/>
      <c r="H160" s="72"/>
      <c r="I160" s="101"/>
      <c r="J160" s="360"/>
      <c r="K160" s="360"/>
      <c r="L160" s="360"/>
      <c r="M160" s="360"/>
      <c r="N160" s="360"/>
      <c r="O160" s="360"/>
    </row>
    <row r="161" spans="2:15">
      <c r="B161" s="107"/>
      <c r="C161" s="108"/>
      <c r="D161" s="108"/>
      <c r="E161" s="108"/>
      <c r="F161" s="108"/>
      <c r="G161" s="108"/>
      <c r="H161" s="108"/>
      <c r="I161" s="180"/>
      <c r="J161" s="360"/>
      <c r="K161" s="360"/>
      <c r="L161" s="360"/>
      <c r="M161" s="360"/>
      <c r="N161" s="360"/>
      <c r="O161" s="360"/>
    </row>
    <row r="162" spans="2:15">
      <c r="B162" s="360"/>
      <c r="C162" s="360"/>
      <c r="D162" s="360"/>
      <c r="E162" s="360"/>
      <c r="F162" s="360"/>
      <c r="G162" s="360"/>
      <c r="H162" s="360"/>
      <c r="I162" s="360"/>
      <c r="J162" s="360"/>
      <c r="K162" s="360"/>
      <c r="L162" s="360"/>
      <c r="M162" s="360"/>
      <c r="N162" s="360"/>
      <c r="O162" s="360"/>
    </row>
    <row r="163" spans="2:15">
      <c r="B163" s="360"/>
      <c r="C163" s="360"/>
      <c r="D163" s="360"/>
      <c r="E163" s="360"/>
      <c r="F163" s="360"/>
      <c r="G163" s="360"/>
      <c r="H163" s="360"/>
      <c r="I163" s="360"/>
      <c r="J163" s="360"/>
      <c r="K163" s="360"/>
      <c r="L163" s="360"/>
      <c r="M163" s="360"/>
      <c r="N163" s="360"/>
      <c r="O163" s="360"/>
    </row>
    <row r="164" spans="2:15">
      <c r="B164" s="360"/>
      <c r="C164" s="360"/>
      <c r="D164" s="360"/>
      <c r="E164" s="360"/>
      <c r="F164" s="360"/>
      <c r="G164" s="360"/>
      <c r="H164" s="360"/>
      <c r="I164" s="360"/>
      <c r="J164" s="360"/>
      <c r="K164" s="360"/>
      <c r="L164" s="360"/>
      <c r="M164" s="360"/>
      <c r="N164" s="360"/>
      <c r="O164" s="360"/>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9" t="s">
        <v>711</v>
      </c>
      <c r="B1" s="9"/>
      <c r="C1" s="9"/>
      <c r="D1" s="9"/>
      <c r="E1" s="9"/>
      <c r="F1" s="9"/>
      <c r="G1" s="9"/>
      <c r="H1" s="9"/>
      <c r="I1" s="9"/>
      <c r="J1" s="9"/>
      <c r="K1" s="9"/>
      <c r="L1" s="9"/>
      <c r="M1" s="9"/>
      <c r="N1" s="9"/>
      <c r="O1" s="9"/>
      <c r="P1" s="9"/>
      <c r="Q1" s="9"/>
      <c r="R1" s="9"/>
      <c r="S1" s="9"/>
      <c r="T1" s="176"/>
      <c r="U1" s="177"/>
      <c r="V1" s="177"/>
      <c r="W1" s="177"/>
      <c r="X1" s="177"/>
      <c r="Y1" s="177"/>
      <c r="Z1" s="177"/>
      <c r="AA1" s="177"/>
      <c r="AB1" s="177"/>
      <c r="AC1" s="177"/>
      <c r="AD1" s="177"/>
      <c r="AE1" s="177"/>
      <c r="AF1" s="177"/>
      <c r="AG1" s="177"/>
      <c r="AH1" s="177"/>
      <c r="AI1" s="177"/>
      <c r="AJ1" s="177"/>
      <c r="AK1" s="177"/>
      <c r="AL1" s="178"/>
    </row>
    <row r="2" spans="1:38">
      <c r="T2" s="100"/>
      <c r="U2" s="72"/>
      <c r="V2" s="72"/>
      <c r="W2" s="72"/>
      <c r="X2" s="72"/>
      <c r="Y2" s="72"/>
      <c r="Z2" s="72"/>
      <c r="AA2" s="72"/>
      <c r="AB2" s="72"/>
      <c r="AC2" s="72"/>
      <c r="AD2" s="72"/>
      <c r="AE2" s="72"/>
      <c r="AF2" s="72"/>
      <c r="AG2" s="72"/>
      <c r="AH2" s="72"/>
      <c r="AI2" s="72"/>
      <c r="AJ2" s="72"/>
      <c r="AK2" s="72"/>
      <c r="AL2" s="101"/>
    </row>
    <row r="3" spans="1:38">
      <c r="A3" t="s">
        <v>48</v>
      </c>
      <c r="D3" s="792" t="str">
        <f>IF('Cover Sheet'!D14:J14&gt;0,'Cover Sheet'!D14:J14,"")</f>
        <v>Ecole Centrale Lyon</v>
      </c>
      <c r="E3" s="792"/>
      <c r="F3" s="792"/>
      <c r="G3" s="792"/>
      <c r="H3" s="792"/>
      <c r="I3" s="792"/>
      <c r="J3" s="792"/>
      <c r="K3" t="s">
        <v>50</v>
      </c>
      <c r="O3" s="792" t="str">
        <f>IF('Cover Sheet'!O14:S14&gt;0,'Cover Sheet'!O14:S14,"")</f>
        <v/>
      </c>
      <c r="P3" s="792"/>
      <c r="Q3" s="792"/>
      <c r="R3" s="792"/>
      <c r="S3" s="792"/>
      <c r="T3" s="100"/>
      <c r="U3" s="72"/>
      <c r="V3" s="72"/>
      <c r="W3" s="72"/>
      <c r="X3" s="72"/>
      <c r="Y3" s="72"/>
      <c r="Z3" s="72"/>
      <c r="AA3" s="72"/>
      <c r="AB3" s="72"/>
      <c r="AC3" s="72"/>
      <c r="AD3" s="72"/>
      <c r="AE3" s="72"/>
      <c r="AF3" s="72"/>
      <c r="AG3" s="72"/>
      <c r="AH3" s="72"/>
      <c r="AI3" s="72"/>
      <c r="AJ3" s="72"/>
      <c r="AK3" s="72"/>
      <c r="AL3" s="101"/>
    </row>
    <row r="4" spans="1:38">
      <c r="T4" s="100"/>
      <c r="U4" s="72"/>
      <c r="V4" s="72"/>
      <c r="W4" s="72"/>
      <c r="X4" s="72"/>
      <c r="Y4" s="72"/>
      <c r="Z4" s="72"/>
      <c r="AA4" s="72"/>
      <c r="AB4" s="72"/>
      <c r="AC4" s="72"/>
      <c r="AD4" s="72"/>
      <c r="AE4" s="72"/>
      <c r="AF4" s="72"/>
      <c r="AG4" s="72"/>
      <c r="AH4" s="72"/>
      <c r="AI4" s="72"/>
      <c r="AJ4" s="72"/>
      <c r="AK4" s="72"/>
      <c r="AL4" s="101"/>
    </row>
    <row r="5" spans="1:38" ht="12.75" customHeight="1">
      <c r="A5" s="814" t="s">
        <v>712</v>
      </c>
      <c r="B5" s="814"/>
      <c r="C5" s="814"/>
      <c r="D5" s="814"/>
      <c r="E5" s="814"/>
      <c r="F5" s="814"/>
      <c r="G5" s="814"/>
      <c r="H5" s="814"/>
      <c r="I5" s="814"/>
      <c r="J5" s="814"/>
      <c r="K5" s="814"/>
      <c r="L5" s="814"/>
      <c r="M5" s="814"/>
      <c r="N5" s="814"/>
      <c r="O5" s="814"/>
      <c r="P5" s="814"/>
      <c r="Q5" s="814"/>
      <c r="R5" s="814"/>
      <c r="S5" s="814"/>
      <c r="T5" s="100"/>
      <c r="U5" s="72"/>
      <c r="V5" s="72"/>
      <c r="W5" s="72"/>
      <c r="X5" s="72"/>
      <c r="Y5" s="72"/>
      <c r="Z5" s="72"/>
      <c r="AA5" s="72"/>
      <c r="AB5" s="72"/>
      <c r="AC5" s="72"/>
      <c r="AD5" s="72"/>
      <c r="AE5" s="72"/>
      <c r="AF5" s="72"/>
      <c r="AG5" s="72"/>
      <c r="AH5" s="72"/>
      <c r="AI5" s="72"/>
      <c r="AJ5" s="72"/>
      <c r="AK5" s="72"/>
      <c r="AL5" s="101"/>
    </row>
    <row r="6" spans="1:38">
      <c r="A6" s="814"/>
      <c r="B6" s="814"/>
      <c r="C6" s="814"/>
      <c r="D6" s="814"/>
      <c r="E6" s="814"/>
      <c r="F6" s="814"/>
      <c r="G6" s="814"/>
      <c r="H6" s="814"/>
      <c r="I6" s="814"/>
      <c r="J6" s="814"/>
      <c r="K6" s="814"/>
      <c r="L6" s="814"/>
      <c r="M6" s="814"/>
      <c r="N6" s="814"/>
      <c r="O6" s="814"/>
      <c r="P6" s="814"/>
      <c r="Q6" s="814"/>
      <c r="R6" s="814"/>
      <c r="S6" s="814"/>
      <c r="T6" s="100"/>
      <c r="U6" s="72"/>
      <c r="V6" s="72"/>
      <c r="W6" s="72"/>
      <c r="X6" s="72"/>
      <c r="Y6" s="72"/>
      <c r="Z6" s="72"/>
      <c r="AA6" s="72"/>
      <c r="AB6" s="72"/>
      <c r="AC6" s="72"/>
      <c r="AD6" s="72"/>
      <c r="AE6" s="72"/>
      <c r="AF6" s="72"/>
      <c r="AG6" s="72"/>
      <c r="AH6" s="72"/>
      <c r="AI6" s="72"/>
      <c r="AJ6" s="72"/>
      <c r="AK6" s="72"/>
      <c r="AL6" s="101"/>
    </row>
    <row r="7" spans="1:38">
      <c r="A7" s="688" t="s">
        <v>259</v>
      </c>
      <c r="B7" s="689"/>
      <c r="C7" s="689"/>
      <c r="D7" s="689"/>
      <c r="E7" s="690"/>
      <c r="F7" s="690"/>
      <c r="G7" s="690"/>
      <c r="H7" s="690"/>
      <c r="I7" s="690"/>
      <c r="J7" s="690"/>
      <c r="K7" s="690"/>
      <c r="L7" s="690"/>
      <c r="M7" s="690"/>
      <c r="N7" s="690"/>
      <c r="O7" s="690"/>
      <c r="P7" s="690"/>
      <c r="Q7" s="690"/>
      <c r="R7" s="690"/>
      <c r="S7" s="691"/>
      <c r="T7" s="100"/>
      <c r="U7" s="72"/>
      <c r="V7" s="72"/>
      <c r="W7" s="72"/>
      <c r="X7" s="72"/>
      <c r="Y7" s="72"/>
      <c r="Z7" s="72"/>
      <c r="AA7" s="72"/>
      <c r="AB7" s="72"/>
      <c r="AC7" s="72"/>
      <c r="AD7" s="72"/>
      <c r="AE7" s="72"/>
      <c r="AF7" s="72"/>
      <c r="AG7" s="72"/>
      <c r="AH7" s="72"/>
      <c r="AI7" s="72"/>
      <c r="AJ7" s="72"/>
      <c r="AK7" s="72"/>
      <c r="AL7" s="101"/>
    </row>
    <row r="8" spans="1:38">
      <c r="A8" s="692"/>
      <c r="B8" s="693"/>
      <c r="C8" s="693"/>
      <c r="D8" s="693"/>
      <c r="E8" s="693"/>
      <c r="F8" s="693"/>
      <c r="G8" s="693"/>
      <c r="H8" s="693"/>
      <c r="I8" s="693"/>
      <c r="J8" s="693"/>
      <c r="K8" s="693"/>
      <c r="L8" s="693"/>
      <c r="M8" s="693"/>
      <c r="N8" s="693"/>
      <c r="O8" s="693"/>
      <c r="P8" s="693"/>
      <c r="Q8" s="693"/>
      <c r="R8" s="693"/>
      <c r="S8" s="694"/>
      <c r="T8" s="100"/>
      <c r="U8" s="72"/>
      <c r="V8" s="72"/>
      <c r="W8" s="72"/>
      <c r="X8" s="72"/>
      <c r="Y8" s="72"/>
      <c r="Z8" s="72"/>
      <c r="AA8" s="72"/>
      <c r="AB8" s="72"/>
      <c r="AC8" s="72"/>
      <c r="AD8" s="72"/>
      <c r="AE8" s="72"/>
      <c r="AF8" s="72"/>
      <c r="AG8" s="72"/>
      <c r="AH8" s="72"/>
      <c r="AI8" s="72"/>
      <c r="AJ8" s="72"/>
      <c r="AK8" s="72"/>
      <c r="AL8" s="101"/>
    </row>
    <row r="9" spans="1:38">
      <c r="A9" s="692"/>
      <c r="B9" s="693"/>
      <c r="C9" s="693"/>
      <c r="D9" s="693"/>
      <c r="E9" s="693"/>
      <c r="F9" s="693"/>
      <c r="G9" s="693"/>
      <c r="H9" s="693"/>
      <c r="I9" s="693"/>
      <c r="J9" s="693"/>
      <c r="K9" s="693"/>
      <c r="L9" s="693"/>
      <c r="M9" s="693"/>
      <c r="N9" s="693"/>
      <c r="O9" s="693"/>
      <c r="P9" s="693"/>
      <c r="Q9" s="693"/>
      <c r="R9" s="693"/>
      <c r="S9" s="694"/>
      <c r="T9" s="100"/>
      <c r="U9" s="72"/>
      <c r="V9" s="72"/>
      <c r="W9" s="72"/>
      <c r="X9" s="72"/>
      <c r="Y9" s="72"/>
      <c r="Z9" s="72"/>
      <c r="AA9" s="72"/>
      <c r="AB9" s="72"/>
      <c r="AC9" s="72"/>
      <c r="AD9" s="72"/>
      <c r="AE9" s="72"/>
      <c r="AF9" s="72"/>
      <c r="AG9" s="72"/>
      <c r="AH9" s="72"/>
      <c r="AI9" s="72"/>
      <c r="AJ9" s="72"/>
      <c r="AK9" s="72"/>
      <c r="AL9" s="101"/>
    </row>
    <row r="10" spans="1:38">
      <c r="A10" s="692"/>
      <c r="B10" s="693"/>
      <c r="C10" s="693"/>
      <c r="D10" s="693"/>
      <c r="E10" s="693"/>
      <c r="F10" s="693"/>
      <c r="G10" s="693"/>
      <c r="H10" s="693"/>
      <c r="I10" s="693"/>
      <c r="J10" s="693"/>
      <c r="K10" s="693"/>
      <c r="L10" s="693"/>
      <c r="M10" s="693"/>
      <c r="N10" s="693"/>
      <c r="O10" s="693"/>
      <c r="P10" s="693"/>
      <c r="Q10" s="693"/>
      <c r="R10" s="693"/>
      <c r="S10" s="694"/>
      <c r="T10" s="100"/>
      <c r="U10" s="72"/>
      <c r="V10" s="72"/>
      <c r="W10" s="72"/>
      <c r="X10" s="72"/>
      <c r="Y10" s="72"/>
      <c r="Z10" s="72"/>
      <c r="AA10" s="72"/>
      <c r="AB10" s="72"/>
      <c r="AC10" s="72"/>
      <c r="AD10" s="72"/>
      <c r="AE10" s="72"/>
      <c r="AF10" s="72"/>
      <c r="AG10" s="72"/>
      <c r="AH10" s="72"/>
      <c r="AI10" s="72"/>
      <c r="AJ10" s="72"/>
      <c r="AK10" s="72"/>
      <c r="AL10" s="101"/>
    </row>
    <row r="11" spans="1:38">
      <c r="A11" s="692"/>
      <c r="B11" s="693"/>
      <c r="C11" s="693"/>
      <c r="D11" s="693"/>
      <c r="E11" s="693"/>
      <c r="F11" s="693"/>
      <c r="G11" s="693"/>
      <c r="H11" s="693"/>
      <c r="I11" s="693"/>
      <c r="J11" s="693"/>
      <c r="K11" s="693"/>
      <c r="L11" s="693"/>
      <c r="M11" s="693"/>
      <c r="N11" s="693"/>
      <c r="O11" s="693"/>
      <c r="P11" s="693"/>
      <c r="Q11" s="693"/>
      <c r="R11" s="693"/>
      <c r="S11" s="694"/>
      <c r="T11" s="100"/>
      <c r="U11" s="72"/>
      <c r="V11" s="72"/>
      <c r="W11" s="72"/>
      <c r="X11" s="72"/>
      <c r="Y11" s="72"/>
      <c r="Z11" s="72"/>
      <c r="AA11" s="72"/>
      <c r="AB11" s="72"/>
      <c r="AC11" s="72"/>
      <c r="AD11" s="72"/>
      <c r="AE11" s="72"/>
      <c r="AF11" s="72"/>
      <c r="AG11" s="72"/>
      <c r="AH11" s="72"/>
      <c r="AI11" s="72"/>
      <c r="AJ11" s="72"/>
      <c r="AK11" s="72"/>
      <c r="AL11" s="101"/>
    </row>
    <row r="12" spans="1:38">
      <c r="A12" s="692"/>
      <c r="B12" s="693"/>
      <c r="C12" s="693"/>
      <c r="D12" s="693"/>
      <c r="E12" s="693"/>
      <c r="F12" s="693"/>
      <c r="G12" s="693"/>
      <c r="H12" s="693"/>
      <c r="I12" s="693"/>
      <c r="J12" s="693"/>
      <c r="K12" s="693"/>
      <c r="L12" s="693"/>
      <c r="M12" s="693"/>
      <c r="N12" s="693"/>
      <c r="O12" s="693"/>
      <c r="P12" s="693"/>
      <c r="Q12" s="693"/>
      <c r="R12" s="693"/>
      <c r="S12" s="694"/>
      <c r="T12" s="100"/>
      <c r="U12" s="72"/>
      <c r="V12" s="72"/>
      <c r="W12" s="72"/>
      <c r="X12" s="72"/>
      <c r="Y12" s="72"/>
      <c r="Z12" s="72"/>
      <c r="AA12" s="72"/>
      <c r="AB12" s="72"/>
      <c r="AC12" s="72"/>
      <c r="AD12" s="72"/>
      <c r="AE12" s="72"/>
      <c r="AF12" s="72"/>
      <c r="AG12" s="72"/>
      <c r="AH12" s="72"/>
      <c r="AI12" s="72"/>
      <c r="AJ12" s="72"/>
      <c r="AK12" s="72"/>
      <c r="AL12" s="101"/>
    </row>
    <row r="13" spans="1:38">
      <c r="A13" s="692"/>
      <c r="B13" s="693"/>
      <c r="C13" s="693"/>
      <c r="D13" s="693"/>
      <c r="E13" s="693"/>
      <c r="F13" s="693"/>
      <c r="G13" s="693"/>
      <c r="H13" s="693"/>
      <c r="I13" s="693"/>
      <c r="J13" s="693"/>
      <c r="K13" s="693"/>
      <c r="L13" s="693"/>
      <c r="M13" s="693"/>
      <c r="N13" s="693"/>
      <c r="O13" s="693"/>
      <c r="P13" s="693"/>
      <c r="Q13" s="693"/>
      <c r="R13" s="693"/>
      <c r="S13" s="694"/>
      <c r="T13" s="100"/>
      <c r="U13" s="72"/>
      <c r="V13" s="72"/>
      <c r="W13" s="72"/>
      <c r="X13" s="72"/>
      <c r="Y13" s="72"/>
      <c r="Z13" s="72"/>
      <c r="AA13" s="72"/>
      <c r="AB13" s="72"/>
      <c r="AC13" s="72"/>
      <c r="AD13" s="72"/>
      <c r="AE13" s="72"/>
      <c r="AF13" s="72"/>
      <c r="AG13" s="72"/>
      <c r="AH13" s="72"/>
      <c r="AI13" s="72"/>
      <c r="AJ13" s="72"/>
      <c r="AK13" s="72"/>
      <c r="AL13" s="101"/>
    </row>
    <row r="14" spans="1:38">
      <c r="A14" s="692"/>
      <c r="B14" s="693"/>
      <c r="C14" s="693"/>
      <c r="D14" s="693"/>
      <c r="E14" s="693"/>
      <c r="F14" s="693"/>
      <c r="G14" s="693"/>
      <c r="H14" s="693"/>
      <c r="I14" s="693"/>
      <c r="J14" s="693"/>
      <c r="K14" s="693"/>
      <c r="L14" s="695"/>
      <c r="M14" s="693"/>
      <c r="N14" s="693"/>
      <c r="O14" s="693"/>
      <c r="P14" s="693"/>
      <c r="Q14" s="693"/>
      <c r="R14" s="693"/>
      <c r="S14" s="694"/>
      <c r="T14" s="100"/>
      <c r="U14" s="72"/>
      <c r="V14" s="72"/>
      <c r="W14" s="72"/>
      <c r="X14" s="72"/>
      <c r="Y14" s="72"/>
      <c r="Z14" s="72"/>
      <c r="AA14" s="72"/>
      <c r="AB14" s="72"/>
      <c r="AC14" s="72"/>
      <c r="AD14" s="72"/>
      <c r="AE14" s="72"/>
      <c r="AF14" s="72"/>
      <c r="AG14" s="72"/>
      <c r="AH14" s="72"/>
      <c r="AI14" s="72"/>
      <c r="AJ14" s="72"/>
      <c r="AK14" s="72"/>
      <c r="AL14" s="101"/>
    </row>
    <row r="15" spans="1:38">
      <c r="A15" s="692"/>
      <c r="B15" s="693"/>
      <c r="C15" s="693"/>
      <c r="D15" s="693"/>
      <c r="E15" s="693"/>
      <c r="F15" s="693"/>
      <c r="G15" s="693"/>
      <c r="H15" s="693"/>
      <c r="I15" s="693"/>
      <c r="J15" s="693"/>
      <c r="K15" s="693"/>
      <c r="L15" s="693"/>
      <c r="M15" s="693"/>
      <c r="N15" s="693"/>
      <c r="O15" s="693"/>
      <c r="P15" s="693"/>
      <c r="Q15" s="693"/>
      <c r="R15" s="693"/>
      <c r="S15" s="694"/>
      <c r="T15" s="100"/>
      <c r="U15" s="72"/>
      <c r="V15" s="72"/>
      <c r="W15" s="72"/>
      <c r="X15" s="72"/>
      <c r="Y15" s="72"/>
      <c r="Z15" s="72"/>
      <c r="AA15" s="72"/>
      <c r="AB15" s="72"/>
      <c r="AC15" s="72"/>
      <c r="AD15" s="72"/>
      <c r="AE15" s="72"/>
      <c r="AF15" s="72"/>
      <c r="AG15" s="72"/>
      <c r="AH15" s="72"/>
      <c r="AI15" s="72"/>
      <c r="AJ15" s="72"/>
      <c r="AK15" s="72"/>
      <c r="AL15" s="101"/>
    </row>
    <row r="16" spans="1:38">
      <c r="A16" s="692"/>
      <c r="B16" s="693"/>
      <c r="C16" s="693"/>
      <c r="D16" s="693"/>
      <c r="E16" s="693"/>
      <c r="F16" s="693"/>
      <c r="G16" s="693"/>
      <c r="H16" s="693"/>
      <c r="I16" s="693"/>
      <c r="J16" s="693"/>
      <c r="K16" s="693"/>
      <c r="L16" s="693"/>
      <c r="M16" s="693"/>
      <c r="N16" s="693"/>
      <c r="O16" s="693"/>
      <c r="P16" s="693"/>
      <c r="Q16" s="693"/>
      <c r="R16" s="693"/>
      <c r="S16" s="694"/>
      <c r="T16" s="100"/>
      <c r="U16" s="72"/>
      <c r="V16" s="72"/>
      <c r="W16" s="72"/>
      <c r="X16" s="72"/>
      <c r="Y16" s="72"/>
      <c r="Z16" s="72"/>
      <c r="AA16" s="72"/>
      <c r="AB16" s="72"/>
      <c r="AC16" s="72"/>
      <c r="AD16" s="72"/>
      <c r="AE16" s="72"/>
      <c r="AF16" s="72"/>
      <c r="AG16" s="72"/>
      <c r="AH16" s="72"/>
      <c r="AI16" s="72"/>
      <c r="AJ16" s="72"/>
      <c r="AK16" s="72"/>
      <c r="AL16" s="101"/>
    </row>
    <row r="17" spans="1:38">
      <c r="A17" s="692"/>
      <c r="B17" s="693"/>
      <c r="C17" s="693"/>
      <c r="D17" s="693"/>
      <c r="E17" s="693"/>
      <c r="F17" s="693"/>
      <c r="G17" s="693"/>
      <c r="H17" s="693"/>
      <c r="I17" s="693"/>
      <c r="J17" s="693"/>
      <c r="K17" s="693"/>
      <c r="L17" s="693"/>
      <c r="M17" s="693"/>
      <c r="N17" s="693"/>
      <c r="O17" s="693"/>
      <c r="P17" s="693"/>
      <c r="Q17" s="693"/>
      <c r="R17" s="693"/>
      <c r="S17" s="694"/>
      <c r="T17" s="100"/>
      <c r="U17" s="72"/>
      <c r="V17" s="72"/>
      <c r="W17" s="72"/>
      <c r="X17" s="72"/>
      <c r="Y17" s="72"/>
      <c r="Z17" s="72"/>
      <c r="AA17" s="72"/>
      <c r="AB17" s="72"/>
      <c r="AC17" s="72"/>
      <c r="AD17" s="72"/>
      <c r="AE17" s="72"/>
      <c r="AF17" s="72"/>
      <c r="AG17" s="72"/>
      <c r="AH17" s="72"/>
      <c r="AI17" s="72"/>
      <c r="AJ17" s="72"/>
      <c r="AK17" s="72"/>
      <c r="AL17" s="101"/>
    </row>
    <row r="18" spans="1:38">
      <c r="A18" s="692"/>
      <c r="B18" s="693"/>
      <c r="C18" s="693"/>
      <c r="D18" s="693"/>
      <c r="E18" s="693"/>
      <c r="F18" s="693"/>
      <c r="G18" s="693"/>
      <c r="H18" s="693"/>
      <c r="I18" s="693"/>
      <c r="J18" s="693"/>
      <c r="K18" s="693"/>
      <c r="L18" s="693"/>
      <c r="M18" s="693"/>
      <c r="N18" s="693"/>
      <c r="O18" s="693"/>
      <c r="P18" s="693"/>
      <c r="Q18" s="693"/>
      <c r="R18" s="693"/>
      <c r="S18" s="694"/>
      <c r="T18" s="100"/>
      <c r="U18" s="72"/>
      <c r="V18" s="72"/>
      <c r="W18" s="72"/>
      <c r="X18" s="72"/>
      <c r="Y18" s="72"/>
      <c r="Z18" s="72"/>
      <c r="AA18" s="72"/>
      <c r="AB18" s="72"/>
      <c r="AC18" s="72"/>
      <c r="AD18" s="72"/>
      <c r="AE18" s="72"/>
      <c r="AF18" s="72"/>
      <c r="AG18" s="72"/>
      <c r="AH18" s="72"/>
      <c r="AI18" s="72"/>
      <c r="AJ18" s="72"/>
      <c r="AK18" s="72"/>
      <c r="AL18" s="101"/>
    </row>
    <row r="19" spans="1:38">
      <c r="A19" s="692"/>
      <c r="B19" s="693"/>
      <c r="C19" s="693"/>
      <c r="D19" s="693"/>
      <c r="E19" s="693"/>
      <c r="F19" s="693"/>
      <c r="G19" s="693"/>
      <c r="H19" s="693"/>
      <c r="I19" s="693"/>
      <c r="J19" s="693"/>
      <c r="K19" s="693"/>
      <c r="L19" s="693"/>
      <c r="M19" s="693"/>
      <c r="N19" s="693"/>
      <c r="O19" s="693"/>
      <c r="P19" s="693"/>
      <c r="Q19" s="693"/>
      <c r="R19" s="693"/>
      <c r="S19" s="694"/>
      <c r="T19" s="100"/>
      <c r="U19" s="72"/>
      <c r="V19" s="72"/>
      <c r="W19" s="72"/>
      <c r="X19" s="72"/>
      <c r="Y19" s="72"/>
      <c r="Z19" s="72"/>
      <c r="AA19" s="72"/>
      <c r="AB19" s="72"/>
      <c r="AC19" s="72"/>
      <c r="AD19" s="72"/>
      <c r="AE19" s="72"/>
      <c r="AF19" s="72"/>
      <c r="AG19" s="72"/>
      <c r="AH19" s="72"/>
      <c r="AI19" s="72"/>
      <c r="AJ19" s="72"/>
      <c r="AK19" s="72"/>
      <c r="AL19" s="101"/>
    </row>
    <row r="20" spans="1:38">
      <c r="A20" s="692"/>
      <c r="B20" s="693"/>
      <c r="C20" s="693"/>
      <c r="D20" s="693"/>
      <c r="E20" s="693"/>
      <c r="F20" s="693"/>
      <c r="G20" s="693"/>
      <c r="H20" s="693"/>
      <c r="I20" s="693"/>
      <c r="J20" s="693"/>
      <c r="K20" s="693"/>
      <c r="L20" s="693"/>
      <c r="M20" s="693"/>
      <c r="N20" s="693"/>
      <c r="O20" s="693"/>
      <c r="P20" s="693"/>
      <c r="Q20" s="693"/>
      <c r="R20" s="693"/>
      <c r="S20" s="694"/>
      <c r="T20" s="100"/>
      <c r="U20" s="72"/>
      <c r="V20" s="72"/>
      <c r="W20" s="72"/>
      <c r="X20" s="72"/>
      <c r="Y20" s="72"/>
      <c r="Z20" s="72"/>
      <c r="AA20" s="72"/>
      <c r="AB20" s="72"/>
      <c r="AC20" s="72"/>
      <c r="AD20" s="72"/>
      <c r="AE20" s="72"/>
      <c r="AF20" s="72"/>
      <c r="AG20" s="72"/>
      <c r="AH20" s="72"/>
      <c r="AI20" s="72"/>
      <c r="AJ20" s="72"/>
      <c r="AK20" s="72"/>
      <c r="AL20" s="101"/>
    </row>
    <row r="21" spans="1:38">
      <c r="A21" s="692"/>
      <c r="B21" s="693"/>
      <c r="C21" s="693"/>
      <c r="D21" s="693"/>
      <c r="E21" s="693"/>
      <c r="F21" s="693"/>
      <c r="G21" s="693"/>
      <c r="H21" s="693"/>
      <c r="I21" s="693"/>
      <c r="J21" s="693"/>
      <c r="K21" s="693"/>
      <c r="L21" s="693"/>
      <c r="M21" s="693"/>
      <c r="N21" s="693"/>
      <c r="O21" s="693"/>
      <c r="P21" s="693"/>
      <c r="Q21" s="693"/>
      <c r="R21" s="693"/>
      <c r="S21" s="694"/>
      <c r="T21" s="100"/>
      <c r="U21" s="72"/>
      <c r="V21" s="72"/>
      <c r="W21" s="72"/>
      <c r="X21" s="72"/>
      <c r="Y21" s="72"/>
      <c r="Z21" s="72"/>
      <c r="AA21" s="72"/>
      <c r="AB21" s="72"/>
      <c r="AC21" s="72"/>
      <c r="AD21" s="72"/>
      <c r="AE21" s="72"/>
      <c r="AF21" s="72"/>
      <c r="AG21" s="72"/>
      <c r="AH21" s="72"/>
      <c r="AI21" s="72"/>
      <c r="AJ21" s="72"/>
      <c r="AK21" s="72"/>
      <c r="AL21" s="101"/>
    </row>
    <row r="22" spans="1:38">
      <c r="A22" s="692"/>
      <c r="B22" s="693"/>
      <c r="C22" s="693"/>
      <c r="D22" s="693"/>
      <c r="E22" s="693"/>
      <c r="F22" s="693"/>
      <c r="G22" s="693"/>
      <c r="H22" s="693"/>
      <c r="I22" s="693"/>
      <c r="J22" s="693"/>
      <c r="K22" s="693"/>
      <c r="L22" s="693"/>
      <c r="M22" s="693"/>
      <c r="N22" s="693"/>
      <c r="O22" s="693"/>
      <c r="P22" s="693"/>
      <c r="Q22" s="693"/>
      <c r="R22" s="693"/>
      <c r="S22" s="694"/>
      <c r="T22" s="100"/>
      <c r="U22" s="72"/>
      <c r="V22" s="72"/>
      <c r="W22" s="72"/>
      <c r="X22" s="72"/>
      <c r="Y22" s="72"/>
      <c r="Z22" s="72"/>
      <c r="AA22" s="72"/>
      <c r="AB22" s="72"/>
      <c r="AC22" s="72"/>
      <c r="AD22" s="72"/>
      <c r="AE22" s="72"/>
      <c r="AF22" s="72"/>
      <c r="AG22" s="72"/>
      <c r="AH22" s="72"/>
      <c r="AI22" s="72"/>
      <c r="AJ22" s="72"/>
      <c r="AK22" s="72"/>
      <c r="AL22" s="101"/>
    </row>
    <row r="23" spans="1:38">
      <c r="A23" s="692"/>
      <c r="B23" s="693"/>
      <c r="C23" s="693"/>
      <c r="D23" s="693"/>
      <c r="E23" s="693"/>
      <c r="F23" s="693"/>
      <c r="G23" s="693"/>
      <c r="H23" s="693"/>
      <c r="I23" s="693"/>
      <c r="J23" s="693"/>
      <c r="K23" s="693"/>
      <c r="L23" s="693"/>
      <c r="M23" s="693"/>
      <c r="N23" s="693"/>
      <c r="O23" s="693"/>
      <c r="P23" s="693"/>
      <c r="Q23" s="693"/>
      <c r="R23" s="693"/>
      <c r="S23" s="694"/>
      <c r="T23" s="100"/>
      <c r="U23" s="72"/>
      <c r="V23" s="72"/>
      <c r="W23" s="72"/>
      <c r="X23" s="72"/>
      <c r="Y23" s="72"/>
      <c r="Z23" s="72"/>
      <c r="AA23" s="72"/>
      <c r="AB23" s="72"/>
      <c r="AC23" s="72"/>
      <c r="AD23" s="72"/>
      <c r="AE23" s="72"/>
      <c r="AF23" s="72"/>
      <c r="AG23" s="72"/>
      <c r="AH23" s="72"/>
      <c r="AI23" s="72"/>
      <c r="AJ23" s="72"/>
      <c r="AK23" s="72"/>
      <c r="AL23" s="101"/>
    </row>
    <row r="24" spans="1:38">
      <c r="A24" s="692"/>
      <c r="B24" s="693"/>
      <c r="C24" s="693"/>
      <c r="D24" s="693"/>
      <c r="E24" s="693"/>
      <c r="F24" s="693"/>
      <c r="G24" s="693"/>
      <c r="H24" s="693"/>
      <c r="I24" s="693"/>
      <c r="J24" s="693"/>
      <c r="K24" s="693"/>
      <c r="L24" s="693"/>
      <c r="M24" s="693"/>
      <c r="N24" s="693"/>
      <c r="O24" s="693"/>
      <c r="P24" s="693"/>
      <c r="Q24" s="693"/>
      <c r="R24" s="693"/>
      <c r="S24" s="694"/>
      <c r="T24" s="100"/>
      <c r="U24" s="72"/>
      <c r="V24" s="72"/>
      <c r="W24" s="72"/>
      <c r="X24" s="72"/>
      <c r="Y24" s="72"/>
      <c r="Z24" s="72"/>
      <c r="AA24" s="72"/>
      <c r="AB24" s="72"/>
      <c r="AC24" s="72"/>
      <c r="AD24" s="72"/>
      <c r="AE24" s="72"/>
      <c r="AF24" s="72"/>
      <c r="AG24" s="72"/>
      <c r="AH24" s="72"/>
      <c r="AI24" s="72"/>
      <c r="AJ24" s="72"/>
      <c r="AK24" s="72"/>
      <c r="AL24" s="101"/>
    </row>
    <row r="25" spans="1:38">
      <c r="A25" s="692"/>
      <c r="B25" s="693"/>
      <c r="C25" s="693"/>
      <c r="D25" s="693"/>
      <c r="E25" s="693"/>
      <c r="F25" s="693"/>
      <c r="G25" s="693"/>
      <c r="H25" s="693"/>
      <c r="I25" s="693"/>
      <c r="J25" s="693"/>
      <c r="K25" s="693"/>
      <c r="L25" s="693"/>
      <c r="M25" s="693"/>
      <c r="N25" s="693"/>
      <c r="O25" s="693"/>
      <c r="P25" s="693"/>
      <c r="Q25" s="693"/>
      <c r="R25" s="693"/>
      <c r="S25" s="694"/>
      <c r="T25" s="100"/>
      <c r="U25" s="72"/>
      <c r="V25" s="72"/>
      <c r="W25" s="72"/>
      <c r="X25" s="72"/>
      <c r="Y25" s="72"/>
      <c r="Z25" s="72"/>
      <c r="AA25" s="72"/>
      <c r="AB25" s="72"/>
      <c r="AC25" s="72"/>
      <c r="AD25" s="72"/>
      <c r="AE25" s="72"/>
      <c r="AF25" s="72"/>
      <c r="AG25" s="72"/>
      <c r="AH25" s="72"/>
      <c r="AI25" s="72"/>
      <c r="AJ25" s="72"/>
      <c r="AK25" s="72"/>
      <c r="AL25" s="101"/>
    </row>
    <row r="26" spans="1:38">
      <c r="A26" s="692"/>
      <c r="B26" s="693"/>
      <c r="C26" s="693"/>
      <c r="D26" s="693"/>
      <c r="E26" s="693"/>
      <c r="F26" s="693"/>
      <c r="G26" s="693"/>
      <c r="H26" s="693"/>
      <c r="I26" s="693"/>
      <c r="J26" s="693"/>
      <c r="K26" s="693"/>
      <c r="L26" s="693"/>
      <c r="M26" s="693"/>
      <c r="N26" s="693"/>
      <c r="O26" s="693"/>
      <c r="P26" s="693"/>
      <c r="Q26" s="693"/>
      <c r="R26" s="693"/>
      <c r="S26" s="694"/>
      <c r="T26" s="100"/>
      <c r="U26" s="72"/>
      <c r="V26" s="72"/>
      <c r="W26" s="72"/>
      <c r="X26" s="72"/>
      <c r="Y26" s="72"/>
      <c r="Z26" s="72"/>
      <c r="AA26" s="72"/>
      <c r="AB26" s="72"/>
      <c r="AC26" s="72"/>
      <c r="AD26" s="72"/>
      <c r="AE26" s="72"/>
      <c r="AF26" s="72"/>
      <c r="AG26" s="72"/>
      <c r="AH26" s="72"/>
      <c r="AI26" s="72"/>
      <c r="AJ26" s="72"/>
      <c r="AK26" s="72"/>
      <c r="AL26" s="101"/>
    </row>
    <row r="27" spans="1:38">
      <c r="A27" s="692"/>
      <c r="B27" s="693"/>
      <c r="C27" s="693"/>
      <c r="D27" s="693"/>
      <c r="E27" s="693"/>
      <c r="F27" s="693"/>
      <c r="G27" s="693"/>
      <c r="H27" s="693"/>
      <c r="I27" s="693"/>
      <c r="J27" s="693"/>
      <c r="K27" s="693"/>
      <c r="L27" s="693"/>
      <c r="M27" s="693"/>
      <c r="N27" s="693"/>
      <c r="O27" s="693"/>
      <c r="P27" s="693"/>
      <c r="Q27" s="693"/>
      <c r="R27" s="693"/>
      <c r="S27" s="694"/>
      <c r="T27" s="100"/>
      <c r="U27" s="72"/>
      <c r="V27" s="72"/>
      <c r="W27" s="72"/>
      <c r="X27" s="72"/>
      <c r="Y27" s="72"/>
      <c r="Z27" s="72"/>
      <c r="AA27" s="72"/>
      <c r="AB27" s="72"/>
      <c r="AC27" s="72"/>
      <c r="AD27" s="72"/>
      <c r="AE27" s="72"/>
      <c r="AF27" s="72"/>
      <c r="AG27" s="72"/>
      <c r="AH27" s="72"/>
      <c r="AI27" s="72"/>
      <c r="AJ27" s="72"/>
      <c r="AK27" s="72"/>
      <c r="AL27" s="101"/>
    </row>
    <row r="28" spans="1:38">
      <c r="A28" s="692"/>
      <c r="B28" s="693"/>
      <c r="C28" s="693"/>
      <c r="D28" s="693"/>
      <c r="E28" s="693"/>
      <c r="F28" s="693"/>
      <c r="G28" s="693"/>
      <c r="H28" s="693"/>
      <c r="I28" s="693"/>
      <c r="J28" s="693"/>
      <c r="K28" s="693"/>
      <c r="L28" s="693"/>
      <c r="M28" s="693"/>
      <c r="N28" s="693"/>
      <c r="O28" s="693"/>
      <c r="P28" s="693"/>
      <c r="Q28" s="693"/>
      <c r="R28" s="693"/>
      <c r="S28" s="694"/>
      <c r="T28" s="100"/>
      <c r="U28" s="72"/>
      <c r="V28" s="72"/>
      <c r="W28" s="72"/>
      <c r="X28" s="72"/>
      <c r="Y28" s="72"/>
      <c r="Z28" s="72"/>
      <c r="AA28" s="72"/>
      <c r="AB28" s="72"/>
      <c r="AC28" s="72"/>
      <c r="AD28" s="72"/>
      <c r="AE28" s="72"/>
      <c r="AF28" s="72"/>
      <c r="AG28" s="72"/>
      <c r="AH28" s="72"/>
      <c r="AI28" s="72"/>
      <c r="AJ28" s="72"/>
      <c r="AK28" s="72"/>
      <c r="AL28" s="101"/>
    </row>
    <row r="29" spans="1:38">
      <c r="A29" s="692"/>
      <c r="B29" s="693"/>
      <c r="C29" s="693"/>
      <c r="D29" s="693"/>
      <c r="E29" s="693"/>
      <c r="F29" s="693"/>
      <c r="G29" s="693"/>
      <c r="H29" s="693"/>
      <c r="I29" s="693"/>
      <c r="J29" s="693"/>
      <c r="K29" s="693"/>
      <c r="L29" s="693"/>
      <c r="M29" s="693"/>
      <c r="N29" s="693"/>
      <c r="O29" s="693"/>
      <c r="P29" s="693"/>
      <c r="Q29" s="693"/>
      <c r="R29" s="693"/>
      <c r="S29" s="694"/>
      <c r="T29" s="100"/>
      <c r="U29" s="72"/>
      <c r="V29" s="72"/>
      <c r="W29" s="72"/>
      <c r="X29" s="72"/>
      <c r="Y29" s="72"/>
      <c r="Z29" s="72"/>
      <c r="AA29" s="72"/>
      <c r="AB29" s="72"/>
      <c r="AC29" s="72"/>
      <c r="AD29" s="72"/>
      <c r="AE29" s="72"/>
      <c r="AF29" s="72"/>
      <c r="AG29" s="72"/>
      <c r="AH29" s="72"/>
      <c r="AI29" s="72"/>
      <c r="AJ29" s="72"/>
      <c r="AK29" s="72"/>
      <c r="AL29" s="101"/>
    </row>
    <row r="30" spans="1:38">
      <c r="A30" s="692"/>
      <c r="B30" s="693"/>
      <c r="C30" s="693"/>
      <c r="D30" s="693"/>
      <c r="E30" s="693"/>
      <c r="F30" s="693"/>
      <c r="G30" s="693"/>
      <c r="H30" s="693"/>
      <c r="I30" s="693"/>
      <c r="J30" s="693"/>
      <c r="K30" s="693"/>
      <c r="L30" s="693"/>
      <c r="M30" s="693"/>
      <c r="N30" s="693"/>
      <c r="O30" s="693"/>
      <c r="P30" s="693"/>
      <c r="Q30" s="693"/>
      <c r="R30" s="693"/>
      <c r="S30" s="694"/>
      <c r="T30" s="100"/>
      <c r="U30" s="72"/>
      <c r="V30" s="72"/>
      <c r="W30" s="72"/>
      <c r="X30" s="72"/>
      <c r="Y30" s="72"/>
      <c r="Z30" s="72"/>
      <c r="AA30" s="72"/>
      <c r="AB30" s="72"/>
      <c r="AC30" s="72"/>
      <c r="AD30" s="72"/>
      <c r="AE30" s="72"/>
      <c r="AF30" s="72"/>
      <c r="AG30" s="72"/>
      <c r="AH30" s="72"/>
      <c r="AI30" s="72"/>
      <c r="AJ30" s="72"/>
      <c r="AK30" s="72"/>
      <c r="AL30" s="101"/>
    </row>
    <row r="31" spans="1:38">
      <c r="A31" s="692"/>
      <c r="B31" s="693"/>
      <c r="C31" s="693"/>
      <c r="D31" s="693"/>
      <c r="E31" s="693"/>
      <c r="F31" s="693"/>
      <c r="G31" s="693"/>
      <c r="H31" s="693"/>
      <c r="I31" s="693"/>
      <c r="J31" s="693"/>
      <c r="K31" s="693"/>
      <c r="L31" s="693"/>
      <c r="M31" s="693"/>
      <c r="N31" s="693"/>
      <c r="O31" s="693"/>
      <c r="P31" s="693"/>
      <c r="Q31" s="693"/>
      <c r="R31" s="693"/>
      <c r="S31" s="694"/>
      <c r="T31" s="100"/>
      <c r="U31" s="72"/>
      <c r="V31" s="72"/>
      <c r="W31" s="72"/>
      <c r="X31" s="72"/>
      <c r="Y31" s="72"/>
      <c r="Z31" s="72"/>
      <c r="AA31" s="72"/>
      <c r="AB31" s="72"/>
      <c r="AC31" s="72"/>
      <c r="AD31" s="72"/>
      <c r="AE31" s="72"/>
      <c r="AF31" s="72"/>
      <c r="AG31" s="72"/>
      <c r="AH31" s="72"/>
      <c r="AI31" s="72"/>
      <c r="AJ31" s="72"/>
      <c r="AK31" s="72"/>
      <c r="AL31" s="101"/>
    </row>
    <row r="32" spans="1:38">
      <c r="A32" s="692"/>
      <c r="B32" s="693"/>
      <c r="C32" s="693"/>
      <c r="D32" s="693"/>
      <c r="E32" s="693"/>
      <c r="F32" s="693"/>
      <c r="G32" s="693"/>
      <c r="H32" s="693"/>
      <c r="I32" s="693"/>
      <c r="J32" s="693"/>
      <c r="K32" s="693"/>
      <c r="L32" s="693"/>
      <c r="M32" s="693"/>
      <c r="N32" s="693"/>
      <c r="O32" s="693"/>
      <c r="P32" s="693"/>
      <c r="Q32" s="693"/>
      <c r="R32" s="693"/>
      <c r="S32" s="694"/>
      <c r="T32" s="100"/>
      <c r="U32" s="72"/>
      <c r="V32" s="72"/>
      <c r="W32" s="72"/>
      <c r="X32" s="72"/>
      <c r="Y32" s="72"/>
      <c r="Z32" s="72"/>
      <c r="AA32" s="72"/>
      <c r="AB32" s="72"/>
      <c r="AC32" s="72"/>
      <c r="AD32" s="72"/>
      <c r="AE32" s="72"/>
      <c r="AF32" s="72"/>
      <c r="AG32" s="72"/>
      <c r="AH32" s="72"/>
      <c r="AI32" s="72"/>
      <c r="AJ32" s="72"/>
      <c r="AK32" s="72"/>
      <c r="AL32" s="101"/>
    </row>
    <row r="33" spans="1:38">
      <c r="A33" s="692"/>
      <c r="B33" s="693"/>
      <c r="C33" s="693"/>
      <c r="D33" s="693"/>
      <c r="E33" s="693"/>
      <c r="F33" s="693"/>
      <c r="G33" s="693"/>
      <c r="H33" s="693"/>
      <c r="I33" s="693"/>
      <c r="J33" s="693"/>
      <c r="K33" s="693"/>
      <c r="L33" s="693"/>
      <c r="M33" s="693"/>
      <c r="N33" s="693"/>
      <c r="O33" s="693"/>
      <c r="P33" s="693"/>
      <c r="Q33" s="693"/>
      <c r="R33" s="693"/>
      <c r="S33" s="694"/>
      <c r="T33" s="100"/>
      <c r="U33" s="72"/>
      <c r="V33" s="72"/>
      <c r="W33" s="72"/>
      <c r="X33" s="72"/>
      <c r="Y33" s="72"/>
      <c r="Z33" s="72"/>
      <c r="AA33" s="72"/>
      <c r="AB33" s="72"/>
      <c r="AC33" s="72"/>
      <c r="AD33" s="72"/>
      <c r="AE33" s="72"/>
      <c r="AF33" s="72"/>
      <c r="AG33" s="72"/>
      <c r="AH33" s="72"/>
      <c r="AI33" s="72"/>
      <c r="AJ33" s="72"/>
      <c r="AK33" s="72"/>
      <c r="AL33" s="101"/>
    </row>
    <row r="34" spans="1:38">
      <c r="A34" s="692"/>
      <c r="B34" s="693"/>
      <c r="C34" s="693"/>
      <c r="D34" s="693"/>
      <c r="E34" s="693"/>
      <c r="F34" s="693"/>
      <c r="G34" s="693"/>
      <c r="H34" s="693"/>
      <c r="I34" s="693"/>
      <c r="J34" s="693"/>
      <c r="K34" s="693"/>
      <c r="L34" s="693"/>
      <c r="M34" s="693"/>
      <c r="N34" s="693"/>
      <c r="O34" s="693"/>
      <c r="P34" s="693"/>
      <c r="Q34" s="693"/>
      <c r="R34" s="693"/>
      <c r="S34" s="694"/>
      <c r="T34" s="100"/>
      <c r="U34" s="72"/>
      <c r="V34" s="72"/>
      <c r="W34" s="72"/>
      <c r="X34" s="72"/>
      <c r="Y34" s="72"/>
      <c r="Z34" s="72"/>
      <c r="AA34" s="72"/>
      <c r="AB34" s="72"/>
      <c r="AC34" s="72"/>
      <c r="AD34" s="72"/>
      <c r="AE34" s="72"/>
      <c r="AF34" s="72"/>
      <c r="AG34" s="72"/>
      <c r="AH34" s="72"/>
      <c r="AI34" s="72"/>
      <c r="AJ34" s="72"/>
      <c r="AK34" s="72"/>
      <c r="AL34" s="101"/>
    </row>
    <row r="35" spans="1:38">
      <c r="A35" s="692"/>
      <c r="B35" s="693"/>
      <c r="C35" s="693"/>
      <c r="D35" s="693"/>
      <c r="E35" s="693"/>
      <c r="F35" s="693"/>
      <c r="G35" s="693"/>
      <c r="H35" s="693"/>
      <c r="I35" s="693"/>
      <c r="J35" s="693"/>
      <c r="K35" s="693"/>
      <c r="L35" s="693"/>
      <c r="M35" s="693"/>
      <c r="N35" s="693"/>
      <c r="O35" s="693"/>
      <c r="P35" s="693"/>
      <c r="Q35" s="693"/>
      <c r="R35" s="693"/>
      <c r="S35" s="694"/>
      <c r="T35" s="100"/>
      <c r="U35" s="72"/>
      <c r="V35" s="72"/>
      <c r="W35" s="72"/>
      <c r="X35" s="72"/>
      <c r="Y35" s="72"/>
      <c r="Z35" s="72"/>
      <c r="AA35" s="72"/>
      <c r="AB35" s="72"/>
      <c r="AC35" s="72"/>
      <c r="AD35" s="72"/>
      <c r="AE35" s="72"/>
      <c r="AF35" s="72"/>
      <c r="AG35" s="72"/>
      <c r="AH35" s="72"/>
      <c r="AI35" s="72"/>
      <c r="AJ35" s="72"/>
      <c r="AK35" s="72"/>
      <c r="AL35" s="101"/>
    </row>
    <row r="36" spans="1:38">
      <c r="A36" s="692"/>
      <c r="B36" s="693"/>
      <c r="C36" s="693"/>
      <c r="D36" s="693"/>
      <c r="E36" s="693"/>
      <c r="F36" s="693"/>
      <c r="G36" s="693"/>
      <c r="H36" s="693"/>
      <c r="I36" s="693"/>
      <c r="J36" s="693"/>
      <c r="K36" s="693"/>
      <c r="L36" s="693"/>
      <c r="M36" s="693"/>
      <c r="N36" s="693"/>
      <c r="O36" s="693"/>
      <c r="P36" s="693"/>
      <c r="Q36" s="693"/>
      <c r="R36" s="693"/>
      <c r="S36" s="694"/>
      <c r="T36" s="100"/>
      <c r="U36" s="72"/>
      <c r="V36" s="72"/>
      <c r="W36" s="72"/>
      <c r="X36" s="72"/>
      <c r="Y36" s="72"/>
      <c r="Z36" s="72"/>
      <c r="AA36" s="72"/>
      <c r="AB36" s="72"/>
      <c r="AC36" s="72"/>
      <c r="AD36" s="72"/>
      <c r="AE36" s="72"/>
      <c r="AF36" s="72"/>
      <c r="AG36" s="72"/>
      <c r="AH36" s="72"/>
      <c r="AI36" s="72"/>
      <c r="AJ36" s="72"/>
      <c r="AK36" s="72"/>
      <c r="AL36" s="101"/>
    </row>
    <row r="37" spans="1:38">
      <c r="A37" s="692"/>
      <c r="B37" s="693"/>
      <c r="C37" s="693"/>
      <c r="D37" s="693"/>
      <c r="E37" s="693"/>
      <c r="F37" s="693"/>
      <c r="G37" s="693"/>
      <c r="H37" s="693"/>
      <c r="I37" s="693"/>
      <c r="J37" s="693"/>
      <c r="K37" s="693"/>
      <c r="L37" s="693"/>
      <c r="M37" s="693"/>
      <c r="N37" s="693"/>
      <c r="O37" s="693"/>
      <c r="P37" s="693"/>
      <c r="Q37" s="693"/>
      <c r="R37" s="693"/>
      <c r="S37" s="694"/>
      <c r="T37" s="100"/>
      <c r="U37" s="72"/>
      <c r="V37" s="72"/>
      <c r="W37" s="72"/>
      <c r="X37" s="72"/>
      <c r="Y37" s="72"/>
      <c r="Z37" s="72"/>
      <c r="AA37" s="72"/>
      <c r="AB37" s="72"/>
      <c r="AC37" s="72"/>
      <c r="AD37" s="72"/>
      <c r="AE37" s="72"/>
      <c r="AF37" s="72"/>
      <c r="AG37" s="72"/>
      <c r="AH37" s="72"/>
      <c r="AI37" s="72"/>
      <c r="AJ37" s="72"/>
      <c r="AK37" s="72"/>
      <c r="AL37" s="101"/>
    </row>
    <row r="38" spans="1:38">
      <c r="A38" s="692"/>
      <c r="B38" s="693"/>
      <c r="C38" s="693"/>
      <c r="D38" s="693"/>
      <c r="E38" s="693"/>
      <c r="F38" s="693"/>
      <c r="G38" s="693"/>
      <c r="H38" s="693"/>
      <c r="I38" s="693"/>
      <c r="J38" s="693"/>
      <c r="K38" s="693"/>
      <c r="L38" s="693"/>
      <c r="M38" s="693"/>
      <c r="N38" s="693"/>
      <c r="O38" s="693"/>
      <c r="P38" s="693"/>
      <c r="Q38" s="693"/>
      <c r="R38" s="693"/>
      <c r="S38" s="694"/>
      <c r="T38" s="100"/>
      <c r="U38" s="72"/>
      <c r="V38" s="72"/>
      <c r="W38" s="72"/>
      <c r="X38" s="72"/>
      <c r="Y38" s="72"/>
      <c r="Z38" s="72"/>
      <c r="AA38" s="72"/>
      <c r="AB38" s="72"/>
      <c r="AC38" s="72"/>
      <c r="AD38" s="72"/>
      <c r="AE38" s="72"/>
      <c r="AF38" s="72"/>
      <c r="AG38" s="72"/>
      <c r="AH38" s="72"/>
      <c r="AI38" s="72"/>
      <c r="AJ38" s="72"/>
      <c r="AK38" s="72"/>
      <c r="AL38" s="101"/>
    </row>
    <row r="39" spans="1:38">
      <c r="A39" s="692"/>
      <c r="B39" s="693"/>
      <c r="C39" s="693"/>
      <c r="D39" s="693"/>
      <c r="E39" s="693"/>
      <c r="F39" s="693"/>
      <c r="G39" s="693"/>
      <c r="H39" s="693"/>
      <c r="I39" s="693"/>
      <c r="J39" s="693"/>
      <c r="K39" s="693"/>
      <c r="L39" s="693"/>
      <c r="M39" s="693"/>
      <c r="N39" s="693"/>
      <c r="O39" s="693"/>
      <c r="P39" s="693"/>
      <c r="Q39" s="693"/>
      <c r="R39" s="693"/>
      <c r="S39" s="694"/>
      <c r="T39" s="100"/>
      <c r="U39" s="72"/>
      <c r="V39" s="72"/>
      <c r="W39" s="72"/>
      <c r="X39" s="72"/>
      <c r="Y39" s="72"/>
      <c r="Z39" s="72"/>
      <c r="AA39" s="72"/>
      <c r="AB39" s="72"/>
      <c r="AC39" s="72"/>
      <c r="AD39" s="72"/>
      <c r="AE39" s="72"/>
      <c r="AF39" s="72"/>
      <c r="AG39" s="72"/>
      <c r="AH39" s="72"/>
      <c r="AI39" s="72"/>
      <c r="AJ39" s="72"/>
      <c r="AK39" s="72"/>
      <c r="AL39" s="101"/>
    </row>
    <row r="40" spans="1:38">
      <c r="A40" s="692"/>
      <c r="B40" s="693"/>
      <c r="C40" s="693"/>
      <c r="D40" s="693"/>
      <c r="E40" s="693"/>
      <c r="F40" s="693"/>
      <c r="G40" s="693"/>
      <c r="H40" s="693"/>
      <c r="I40" s="693"/>
      <c r="J40" s="693"/>
      <c r="K40" s="693"/>
      <c r="L40" s="693"/>
      <c r="M40" s="693"/>
      <c r="N40" s="693"/>
      <c r="O40" s="693"/>
      <c r="P40" s="693"/>
      <c r="Q40" s="693"/>
      <c r="R40" s="693"/>
      <c r="S40" s="694"/>
      <c r="T40" s="100"/>
      <c r="U40" s="72"/>
      <c r="V40" s="72"/>
      <c r="W40" s="72"/>
      <c r="X40" s="72"/>
      <c r="Y40" s="72"/>
      <c r="Z40" s="72"/>
      <c r="AA40" s="72"/>
      <c r="AB40" s="72"/>
      <c r="AC40" s="72"/>
      <c r="AD40" s="72"/>
      <c r="AE40" s="72"/>
      <c r="AF40" s="72"/>
      <c r="AG40" s="72"/>
      <c r="AH40" s="72"/>
      <c r="AI40" s="72"/>
      <c r="AJ40" s="72"/>
      <c r="AK40" s="72"/>
      <c r="AL40" s="101"/>
    </row>
    <row r="41" spans="1:38">
      <c r="A41" s="692"/>
      <c r="B41" s="693"/>
      <c r="C41" s="693"/>
      <c r="D41" s="693"/>
      <c r="E41" s="693"/>
      <c r="F41" s="693"/>
      <c r="G41" s="693"/>
      <c r="H41" s="693"/>
      <c r="I41" s="693"/>
      <c r="J41" s="693"/>
      <c r="K41" s="693"/>
      <c r="L41" s="693"/>
      <c r="M41" s="693"/>
      <c r="N41" s="693"/>
      <c r="O41" s="693"/>
      <c r="P41" s="693"/>
      <c r="Q41" s="693"/>
      <c r="R41" s="693"/>
      <c r="S41" s="694"/>
      <c r="T41" s="100"/>
      <c r="U41" s="72"/>
      <c r="V41" s="72"/>
      <c r="W41" s="72"/>
      <c r="X41" s="72"/>
      <c r="Y41" s="72"/>
      <c r="Z41" s="72"/>
      <c r="AA41" s="72"/>
      <c r="AB41" s="72"/>
      <c r="AC41" s="72"/>
      <c r="AD41" s="72"/>
      <c r="AE41" s="72"/>
      <c r="AF41" s="72"/>
      <c r="AG41" s="72"/>
      <c r="AH41" s="72"/>
      <c r="AI41" s="72"/>
      <c r="AJ41" s="72"/>
      <c r="AK41" s="72"/>
      <c r="AL41" s="101"/>
    </row>
    <row r="42" spans="1:38">
      <c r="A42" s="692"/>
      <c r="B42" s="693"/>
      <c r="C42" s="693"/>
      <c r="D42" s="693"/>
      <c r="E42" s="693"/>
      <c r="F42" s="693"/>
      <c r="G42" s="693"/>
      <c r="H42" s="693"/>
      <c r="I42" s="693"/>
      <c r="J42" s="693"/>
      <c r="K42" s="693"/>
      <c r="L42" s="693"/>
      <c r="M42" s="693"/>
      <c r="N42" s="693"/>
      <c r="O42" s="693"/>
      <c r="P42" s="693"/>
      <c r="Q42" s="693"/>
      <c r="R42" s="693"/>
      <c r="S42" s="694"/>
      <c r="T42" s="100"/>
      <c r="U42" s="72"/>
      <c r="V42" s="72"/>
      <c r="W42" s="72"/>
      <c r="X42" s="72"/>
      <c r="Y42" s="72"/>
      <c r="Z42" s="72"/>
      <c r="AA42" s="72"/>
      <c r="AB42" s="72"/>
      <c r="AC42" s="72"/>
      <c r="AD42" s="72"/>
      <c r="AE42" s="72"/>
      <c r="AF42" s="72"/>
      <c r="AG42" s="72"/>
      <c r="AH42" s="72"/>
      <c r="AI42" s="72"/>
      <c r="AJ42" s="72"/>
      <c r="AK42" s="72"/>
      <c r="AL42" s="101"/>
    </row>
    <row r="43" spans="1:38">
      <c r="A43" s="692"/>
      <c r="B43" s="693"/>
      <c r="C43" s="693"/>
      <c r="D43" s="693"/>
      <c r="E43" s="693"/>
      <c r="F43" s="693"/>
      <c r="G43" s="693"/>
      <c r="H43" s="693"/>
      <c r="I43" s="693"/>
      <c r="J43" s="693"/>
      <c r="K43" s="693"/>
      <c r="L43" s="693"/>
      <c r="M43" s="693"/>
      <c r="N43" s="693"/>
      <c r="O43" s="693"/>
      <c r="P43" s="693"/>
      <c r="Q43" s="693"/>
      <c r="R43" s="693"/>
      <c r="S43" s="694"/>
      <c r="T43" s="100"/>
      <c r="U43" s="72"/>
      <c r="V43" s="72"/>
      <c r="W43" s="72"/>
      <c r="X43" s="72"/>
      <c r="Y43" s="72"/>
      <c r="Z43" s="72"/>
      <c r="AA43" s="72"/>
      <c r="AB43" s="72"/>
      <c r="AC43" s="72"/>
      <c r="AD43" s="72"/>
      <c r="AE43" s="72"/>
      <c r="AF43" s="72"/>
      <c r="AG43" s="72"/>
      <c r="AH43" s="72"/>
      <c r="AI43" s="72"/>
      <c r="AJ43" s="72"/>
      <c r="AK43" s="72"/>
      <c r="AL43" s="101"/>
    </row>
    <row r="44" spans="1:38">
      <c r="A44" s="692"/>
      <c r="B44" s="693"/>
      <c r="C44" s="693"/>
      <c r="D44" s="693"/>
      <c r="E44" s="693"/>
      <c r="F44" s="693"/>
      <c r="G44" s="693"/>
      <c r="H44" s="693"/>
      <c r="I44" s="693"/>
      <c r="J44" s="693"/>
      <c r="K44" s="693"/>
      <c r="L44" s="693"/>
      <c r="M44" s="693"/>
      <c r="N44" s="693"/>
      <c r="O44" s="693"/>
      <c r="P44" s="693"/>
      <c r="Q44" s="693"/>
      <c r="R44" s="693"/>
      <c r="S44" s="694"/>
      <c r="T44" s="100"/>
      <c r="U44" s="72"/>
      <c r="V44" s="72"/>
      <c r="W44" s="72"/>
      <c r="X44" s="72"/>
      <c r="Y44" s="72"/>
      <c r="Z44" s="72"/>
      <c r="AA44" s="72"/>
      <c r="AB44" s="72"/>
      <c r="AC44" s="72"/>
      <c r="AD44" s="72"/>
      <c r="AE44" s="72"/>
      <c r="AF44" s="72"/>
      <c r="AG44" s="72"/>
      <c r="AH44" s="72"/>
      <c r="AI44" s="72"/>
      <c r="AJ44" s="72"/>
      <c r="AK44" s="72"/>
      <c r="AL44" s="101"/>
    </row>
    <row r="45" spans="1:38">
      <c r="A45" s="692"/>
      <c r="B45" s="693"/>
      <c r="C45" s="693"/>
      <c r="D45" s="693"/>
      <c r="E45" s="693"/>
      <c r="F45" s="693"/>
      <c r="G45" s="693"/>
      <c r="H45" s="693"/>
      <c r="I45" s="693"/>
      <c r="J45" s="693"/>
      <c r="K45" s="693"/>
      <c r="L45" s="693"/>
      <c r="M45" s="693"/>
      <c r="N45" s="693"/>
      <c r="O45" s="693"/>
      <c r="P45" s="693"/>
      <c r="Q45" s="693"/>
      <c r="R45" s="693"/>
      <c r="S45" s="694"/>
      <c r="T45" s="100"/>
      <c r="U45" s="72"/>
      <c r="V45" s="72"/>
      <c r="W45" s="72"/>
      <c r="X45" s="72"/>
      <c r="Y45" s="72"/>
      <c r="Z45" s="72"/>
      <c r="AA45" s="72"/>
      <c r="AB45" s="72"/>
      <c r="AC45" s="72"/>
      <c r="AD45" s="72"/>
      <c r="AE45" s="72"/>
      <c r="AF45" s="72"/>
      <c r="AG45" s="72"/>
      <c r="AH45" s="72"/>
      <c r="AI45" s="72"/>
      <c r="AJ45" s="72"/>
      <c r="AK45" s="72"/>
      <c r="AL45" s="101"/>
    </row>
    <row r="46" spans="1:38">
      <c r="A46" s="692"/>
      <c r="B46" s="693"/>
      <c r="C46" s="693"/>
      <c r="D46" s="693"/>
      <c r="E46" s="693"/>
      <c r="F46" s="693"/>
      <c r="G46" s="693"/>
      <c r="H46" s="693"/>
      <c r="I46" s="693"/>
      <c r="J46" s="693"/>
      <c r="K46" s="693"/>
      <c r="L46" s="693"/>
      <c r="M46" s="693"/>
      <c r="N46" s="693"/>
      <c r="O46" s="693"/>
      <c r="P46" s="693"/>
      <c r="Q46" s="693"/>
      <c r="R46" s="693"/>
      <c r="S46" s="694"/>
      <c r="T46" s="100"/>
      <c r="U46" s="72"/>
      <c r="V46" s="72"/>
      <c r="W46" s="72"/>
      <c r="X46" s="72"/>
      <c r="Y46" s="72"/>
      <c r="Z46" s="72"/>
      <c r="AA46" s="72"/>
      <c r="AB46" s="72"/>
      <c r="AC46" s="72"/>
      <c r="AD46" s="72"/>
      <c r="AE46" s="72"/>
      <c r="AF46" s="72"/>
      <c r="AG46" s="72"/>
      <c r="AH46" s="72"/>
      <c r="AI46" s="72"/>
      <c r="AJ46" s="72"/>
      <c r="AK46" s="72"/>
      <c r="AL46" s="101"/>
    </row>
    <row r="47" spans="1:38">
      <c r="A47" s="692"/>
      <c r="B47" s="693"/>
      <c r="C47" s="693"/>
      <c r="D47" s="693"/>
      <c r="E47" s="693"/>
      <c r="F47" s="693"/>
      <c r="G47" s="693"/>
      <c r="H47" s="693"/>
      <c r="I47" s="693"/>
      <c r="J47" s="693"/>
      <c r="K47" s="693"/>
      <c r="L47" s="693"/>
      <c r="M47" s="693"/>
      <c r="N47" s="693"/>
      <c r="O47" s="693"/>
      <c r="P47" s="693"/>
      <c r="Q47" s="693"/>
      <c r="R47" s="693"/>
      <c r="S47" s="694"/>
      <c r="T47" s="100"/>
      <c r="U47" s="72"/>
      <c r="V47" s="72"/>
      <c r="W47" s="72"/>
      <c r="X47" s="72"/>
      <c r="Y47" s="72"/>
      <c r="Z47" s="72"/>
      <c r="AA47" s="72"/>
      <c r="AB47" s="72"/>
      <c r="AC47" s="72"/>
      <c r="AD47" s="72"/>
      <c r="AE47" s="72"/>
      <c r="AF47" s="72"/>
      <c r="AG47" s="72"/>
      <c r="AH47" s="72"/>
      <c r="AI47" s="72"/>
      <c r="AJ47" s="72"/>
      <c r="AK47" s="72"/>
      <c r="AL47" s="101"/>
    </row>
    <row r="48" spans="1:38">
      <c r="A48" s="692"/>
      <c r="B48" s="693"/>
      <c r="C48" s="693"/>
      <c r="D48" s="693"/>
      <c r="E48" s="693"/>
      <c r="F48" s="693"/>
      <c r="G48" s="693"/>
      <c r="H48" s="693"/>
      <c r="I48" s="693"/>
      <c r="J48" s="693"/>
      <c r="K48" s="693"/>
      <c r="L48" s="693"/>
      <c r="M48" s="693"/>
      <c r="N48" s="693"/>
      <c r="O48" s="693"/>
      <c r="P48" s="693"/>
      <c r="Q48" s="693"/>
      <c r="R48" s="693"/>
      <c r="S48" s="694"/>
      <c r="T48" s="100"/>
      <c r="U48" s="72"/>
      <c r="V48" s="72"/>
      <c r="W48" s="72"/>
      <c r="X48" s="72"/>
      <c r="Y48" s="72"/>
      <c r="Z48" s="72"/>
      <c r="AA48" s="72"/>
      <c r="AB48" s="72"/>
      <c r="AC48" s="72"/>
      <c r="AD48" s="72"/>
      <c r="AE48" s="72"/>
      <c r="AF48" s="72"/>
      <c r="AG48" s="72"/>
      <c r="AH48" s="72"/>
      <c r="AI48" s="72"/>
      <c r="AJ48" s="72"/>
      <c r="AK48" s="72"/>
      <c r="AL48" s="101"/>
    </row>
    <row r="49" spans="1:38">
      <c r="A49" s="692"/>
      <c r="B49" s="693"/>
      <c r="C49" s="693"/>
      <c r="D49" s="693"/>
      <c r="E49" s="693"/>
      <c r="F49" s="693"/>
      <c r="G49" s="693"/>
      <c r="H49" s="693"/>
      <c r="I49" s="693"/>
      <c r="J49" s="693"/>
      <c r="K49" s="693"/>
      <c r="L49" s="693"/>
      <c r="M49" s="693"/>
      <c r="N49" s="693"/>
      <c r="O49" s="693"/>
      <c r="P49" s="693"/>
      <c r="Q49" s="693"/>
      <c r="R49" s="693"/>
      <c r="S49" s="694"/>
      <c r="T49" s="100"/>
      <c r="U49" s="72"/>
      <c r="V49" s="72"/>
      <c r="W49" s="72"/>
      <c r="X49" s="72"/>
      <c r="Y49" s="72"/>
      <c r="Z49" s="72"/>
      <c r="AA49" s="72"/>
      <c r="AB49" s="72"/>
      <c r="AC49" s="72"/>
      <c r="AD49" s="72"/>
      <c r="AE49" s="72"/>
      <c r="AF49" s="72"/>
      <c r="AG49" s="72"/>
      <c r="AH49" s="72"/>
      <c r="AI49" s="72"/>
      <c r="AJ49" s="72"/>
      <c r="AK49" s="72"/>
      <c r="AL49" s="101"/>
    </row>
    <row r="50" spans="1:38">
      <c r="A50" s="692"/>
      <c r="B50" s="693"/>
      <c r="C50" s="693"/>
      <c r="D50" s="693"/>
      <c r="E50" s="693"/>
      <c r="F50" s="693"/>
      <c r="G50" s="693"/>
      <c r="H50" s="693"/>
      <c r="I50" s="693"/>
      <c r="J50" s="693"/>
      <c r="K50" s="693"/>
      <c r="L50" s="693"/>
      <c r="M50" s="693"/>
      <c r="N50" s="693"/>
      <c r="O50" s="693"/>
      <c r="P50" s="693"/>
      <c r="Q50" s="693"/>
      <c r="R50" s="693"/>
      <c r="S50" s="694"/>
      <c r="T50" s="100"/>
      <c r="U50" s="72"/>
      <c r="V50" s="72"/>
      <c r="W50" s="72"/>
      <c r="X50" s="72"/>
      <c r="Y50" s="72"/>
      <c r="Z50" s="72"/>
      <c r="AA50" s="72"/>
      <c r="AB50" s="72"/>
      <c r="AC50" s="72"/>
      <c r="AD50" s="72"/>
      <c r="AE50" s="72"/>
      <c r="AF50" s="72"/>
      <c r="AG50" s="72"/>
      <c r="AH50" s="72"/>
      <c r="AI50" s="72"/>
      <c r="AJ50" s="72"/>
      <c r="AK50" s="72"/>
      <c r="AL50" s="101"/>
    </row>
    <row r="51" spans="1:38">
      <c r="A51" s="692"/>
      <c r="B51" s="693"/>
      <c r="C51" s="693"/>
      <c r="D51" s="693"/>
      <c r="E51" s="693"/>
      <c r="F51" s="693"/>
      <c r="G51" s="693"/>
      <c r="H51" s="693"/>
      <c r="I51" s="693"/>
      <c r="J51" s="693"/>
      <c r="K51" s="693"/>
      <c r="L51" s="693"/>
      <c r="M51" s="693"/>
      <c r="N51" s="693"/>
      <c r="O51" s="693"/>
      <c r="P51" s="693"/>
      <c r="Q51" s="693"/>
      <c r="R51" s="693"/>
      <c r="S51" s="694"/>
      <c r="T51" s="100"/>
      <c r="U51" s="72"/>
      <c r="V51" s="72"/>
      <c r="W51" s="72"/>
      <c r="X51" s="72"/>
      <c r="Y51" s="72"/>
      <c r="Z51" s="72"/>
      <c r="AA51" s="72"/>
      <c r="AB51" s="72"/>
      <c r="AC51" s="72"/>
      <c r="AD51" s="72"/>
      <c r="AE51" s="72"/>
      <c r="AF51" s="72"/>
      <c r="AG51" s="72"/>
      <c r="AH51" s="72"/>
      <c r="AI51" s="72"/>
      <c r="AJ51" s="72"/>
      <c r="AK51" s="72"/>
      <c r="AL51" s="101"/>
    </row>
    <row r="52" spans="1:38">
      <c r="A52" s="692"/>
      <c r="B52" s="693"/>
      <c r="C52" s="693"/>
      <c r="D52" s="693"/>
      <c r="E52" s="693"/>
      <c r="F52" s="693"/>
      <c r="G52" s="693"/>
      <c r="H52" s="693"/>
      <c r="I52" s="693"/>
      <c r="J52" s="693"/>
      <c r="K52" s="693"/>
      <c r="L52" s="693"/>
      <c r="M52" s="693"/>
      <c r="N52" s="693"/>
      <c r="O52" s="693"/>
      <c r="P52" s="693"/>
      <c r="Q52" s="693"/>
      <c r="R52" s="693"/>
      <c r="S52" s="694"/>
      <c r="T52" s="100"/>
      <c r="U52" s="72"/>
      <c r="V52" s="72"/>
      <c r="W52" s="72"/>
      <c r="X52" s="72"/>
      <c r="Y52" s="72"/>
      <c r="Z52" s="72"/>
      <c r="AA52" s="72"/>
      <c r="AB52" s="72"/>
      <c r="AC52" s="72"/>
      <c r="AD52" s="72"/>
      <c r="AE52" s="72"/>
      <c r="AF52" s="72"/>
      <c r="AG52" s="72"/>
      <c r="AH52" s="72"/>
      <c r="AI52" s="72"/>
      <c r="AJ52" s="72"/>
      <c r="AK52" s="72"/>
      <c r="AL52" s="101"/>
    </row>
    <row r="53" spans="1:38">
      <c r="A53" s="692"/>
      <c r="B53" s="693"/>
      <c r="C53" s="693"/>
      <c r="D53" s="693"/>
      <c r="E53" s="693"/>
      <c r="F53" s="693"/>
      <c r="G53" s="693"/>
      <c r="H53" s="693"/>
      <c r="I53" s="693"/>
      <c r="J53" s="693"/>
      <c r="K53" s="693"/>
      <c r="L53" s="693"/>
      <c r="M53" s="693"/>
      <c r="N53" s="693"/>
      <c r="O53" s="693"/>
      <c r="P53" s="693"/>
      <c r="Q53" s="693"/>
      <c r="R53" s="693"/>
      <c r="S53" s="694"/>
      <c r="T53" s="100"/>
      <c r="U53" s="72"/>
      <c r="V53" s="72"/>
      <c r="W53" s="72"/>
      <c r="X53" s="72"/>
      <c r="Y53" s="72"/>
      <c r="Z53" s="72"/>
      <c r="AA53" s="72"/>
      <c r="AB53" s="72"/>
      <c r="AC53" s="72"/>
      <c r="AD53" s="72"/>
      <c r="AE53" s="72"/>
      <c r="AF53" s="72"/>
      <c r="AG53" s="72"/>
      <c r="AH53" s="72"/>
      <c r="AI53" s="72"/>
      <c r="AJ53" s="72"/>
      <c r="AK53" s="72"/>
      <c r="AL53" s="101"/>
    </row>
    <row r="54" spans="1:38">
      <c r="A54" s="692"/>
      <c r="B54" s="693"/>
      <c r="C54" s="693"/>
      <c r="D54" s="693"/>
      <c r="E54" s="693"/>
      <c r="F54" s="693"/>
      <c r="G54" s="693"/>
      <c r="H54" s="693"/>
      <c r="I54" s="693"/>
      <c r="J54" s="693"/>
      <c r="K54" s="693"/>
      <c r="L54" s="693"/>
      <c r="M54" s="693"/>
      <c r="N54" s="693"/>
      <c r="O54" s="693"/>
      <c r="P54" s="693"/>
      <c r="Q54" s="693"/>
      <c r="R54" s="693"/>
      <c r="S54" s="694"/>
      <c r="T54" s="100"/>
      <c r="U54" s="72"/>
      <c r="V54" s="72"/>
      <c r="W54" s="72"/>
      <c r="X54" s="72"/>
      <c r="Y54" s="72"/>
      <c r="Z54" s="72"/>
      <c r="AA54" s="72"/>
      <c r="AB54" s="72"/>
      <c r="AC54" s="72"/>
      <c r="AD54" s="72"/>
      <c r="AE54" s="72"/>
      <c r="AF54" s="72"/>
      <c r="AG54" s="72"/>
      <c r="AH54" s="72"/>
      <c r="AI54" s="72"/>
      <c r="AJ54" s="72"/>
      <c r="AK54" s="72"/>
      <c r="AL54" s="101"/>
    </row>
    <row r="55" spans="1:38">
      <c r="A55" s="692"/>
      <c r="B55" s="693"/>
      <c r="C55" s="693"/>
      <c r="D55" s="693"/>
      <c r="E55" s="693"/>
      <c r="F55" s="693"/>
      <c r="G55" s="693"/>
      <c r="H55" s="693"/>
      <c r="I55" s="693"/>
      <c r="J55" s="693"/>
      <c r="K55" s="693"/>
      <c r="L55" s="693"/>
      <c r="M55" s="693"/>
      <c r="N55" s="693"/>
      <c r="O55" s="693"/>
      <c r="P55" s="693"/>
      <c r="Q55" s="693"/>
      <c r="R55" s="693"/>
      <c r="S55" s="694"/>
      <c r="T55" s="100"/>
      <c r="U55" s="72"/>
      <c r="V55" s="72"/>
      <c r="W55" s="72"/>
      <c r="X55" s="72"/>
      <c r="Y55" s="72"/>
      <c r="Z55" s="72"/>
      <c r="AA55" s="72"/>
      <c r="AB55" s="72"/>
      <c r="AC55" s="72"/>
      <c r="AD55" s="72"/>
      <c r="AE55" s="72"/>
      <c r="AF55" s="72"/>
      <c r="AG55" s="72"/>
      <c r="AH55" s="72"/>
      <c r="AI55" s="72"/>
      <c r="AJ55" s="72"/>
      <c r="AK55" s="72"/>
      <c r="AL55" s="101"/>
    </row>
    <row r="56" spans="1:38">
      <c r="A56" s="692"/>
      <c r="B56" s="693"/>
      <c r="C56" s="693"/>
      <c r="D56" s="693"/>
      <c r="E56" s="693"/>
      <c r="F56" s="693"/>
      <c r="G56" s="693"/>
      <c r="H56" s="693"/>
      <c r="I56" s="693"/>
      <c r="J56" s="693"/>
      <c r="K56" s="693"/>
      <c r="L56" s="693"/>
      <c r="M56" s="693"/>
      <c r="N56" s="693"/>
      <c r="O56" s="693"/>
      <c r="P56" s="693"/>
      <c r="Q56" s="693"/>
      <c r="R56" s="693"/>
      <c r="S56" s="694"/>
      <c r="T56" s="100"/>
      <c r="U56" s="72"/>
      <c r="V56" s="72"/>
      <c r="W56" s="72"/>
      <c r="X56" s="72"/>
      <c r="Y56" s="72"/>
      <c r="Z56" s="72"/>
      <c r="AA56" s="72"/>
      <c r="AB56" s="72"/>
      <c r="AC56" s="72"/>
      <c r="AD56" s="72"/>
      <c r="AE56" s="72"/>
      <c r="AF56" s="72"/>
      <c r="AG56" s="72"/>
      <c r="AH56" s="72"/>
      <c r="AI56" s="72"/>
      <c r="AJ56" s="72"/>
      <c r="AK56" s="72"/>
      <c r="AL56" s="101"/>
    </row>
    <row r="57" spans="1:38">
      <c r="A57" s="692"/>
      <c r="B57" s="693"/>
      <c r="C57" s="693"/>
      <c r="D57" s="693"/>
      <c r="E57" s="693"/>
      <c r="F57" s="693"/>
      <c r="G57" s="693"/>
      <c r="H57" s="693"/>
      <c r="I57" s="693"/>
      <c r="J57" s="693"/>
      <c r="K57" s="693"/>
      <c r="L57" s="693"/>
      <c r="M57" s="693"/>
      <c r="N57" s="693"/>
      <c r="O57" s="693"/>
      <c r="P57" s="693"/>
      <c r="Q57" s="693"/>
      <c r="R57" s="693"/>
      <c r="S57" s="694"/>
      <c r="T57" s="100"/>
      <c r="U57" s="72"/>
      <c r="V57" s="72"/>
      <c r="W57" s="72"/>
      <c r="X57" s="72"/>
      <c r="Y57" s="72"/>
      <c r="Z57" s="72"/>
      <c r="AA57" s="72"/>
      <c r="AB57" s="72"/>
      <c r="AC57" s="72"/>
      <c r="AD57" s="72"/>
      <c r="AE57" s="72"/>
      <c r="AF57" s="72"/>
      <c r="AG57" s="72"/>
      <c r="AH57" s="72"/>
      <c r="AI57" s="72"/>
      <c r="AJ57" s="72"/>
      <c r="AK57" s="72"/>
      <c r="AL57" s="101"/>
    </row>
    <row r="58" spans="1:38">
      <c r="A58" s="692"/>
      <c r="B58" s="693"/>
      <c r="C58" s="693"/>
      <c r="D58" s="693"/>
      <c r="E58" s="693"/>
      <c r="F58" s="693"/>
      <c r="G58" s="693"/>
      <c r="H58" s="693"/>
      <c r="I58" s="693"/>
      <c r="J58" s="693"/>
      <c r="K58" s="693"/>
      <c r="L58" s="693"/>
      <c r="M58" s="693"/>
      <c r="N58" s="693"/>
      <c r="O58" s="693"/>
      <c r="P58" s="693"/>
      <c r="Q58" s="693"/>
      <c r="R58" s="693"/>
      <c r="S58" s="694"/>
      <c r="T58" s="100"/>
      <c r="U58" s="72"/>
      <c r="V58" s="72"/>
      <c r="W58" s="72"/>
      <c r="X58" s="72"/>
      <c r="Y58" s="72"/>
      <c r="Z58" s="72"/>
      <c r="AA58" s="72"/>
      <c r="AB58" s="72"/>
      <c r="AC58" s="72"/>
      <c r="AD58" s="72"/>
      <c r="AE58" s="72"/>
      <c r="AF58" s="72"/>
      <c r="AG58" s="72"/>
      <c r="AH58" s="72"/>
      <c r="AI58" s="72"/>
      <c r="AJ58" s="72"/>
      <c r="AK58" s="72"/>
      <c r="AL58" s="101"/>
    </row>
    <row r="59" spans="1:38">
      <c r="A59" s="692"/>
      <c r="B59" s="693"/>
      <c r="C59" s="693"/>
      <c r="D59" s="693"/>
      <c r="E59" s="693"/>
      <c r="F59" s="693"/>
      <c r="G59" s="693"/>
      <c r="H59" s="693"/>
      <c r="I59" s="693"/>
      <c r="J59" s="693"/>
      <c r="K59" s="693"/>
      <c r="L59" s="693"/>
      <c r="M59" s="693"/>
      <c r="N59" s="693"/>
      <c r="O59" s="693"/>
      <c r="P59" s="693"/>
      <c r="Q59" s="693"/>
      <c r="R59" s="693"/>
      <c r="S59" s="694"/>
      <c r="T59" s="100"/>
      <c r="U59" s="72"/>
      <c r="V59" s="72"/>
      <c r="W59" s="72"/>
      <c r="X59" s="72"/>
      <c r="Y59" s="72"/>
      <c r="Z59" s="72"/>
      <c r="AA59" s="72"/>
      <c r="AB59" s="72"/>
      <c r="AC59" s="72"/>
      <c r="AD59" s="72"/>
      <c r="AE59" s="72"/>
      <c r="AF59" s="72"/>
      <c r="AG59" s="72"/>
      <c r="AH59" s="72"/>
      <c r="AI59" s="72"/>
      <c r="AJ59" s="72"/>
      <c r="AK59" s="72"/>
      <c r="AL59" s="101"/>
    </row>
    <row r="60" spans="1:38">
      <c r="A60" s="692"/>
      <c r="B60" s="693"/>
      <c r="C60" s="693"/>
      <c r="D60" s="693"/>
      <c r="E60" s="693"/>
      <c r="F60" s="693"/>
      <c r="G60" s="693"/>
      <c r="H60" s="693"/>
      <c r="I60" s="693"/>
      <c r="J60" s="693"/>
      <c r="K60" s="693"/>
      <c r="L60" s="693"/>
      <c r="M60" s="693"/>
      <c r="N60" s="693"/>
      <c r="O60" s="693"/>
      <c r="P60" s="693"/>
      <c r="Q60" s="693"/>
      <c r="R60" s="693"/>
      <c r="S60" s="694"/>
      <c r="T60" s="100"/>
      <c r="U60" s="72"/>
      <c r="V60" s="72"/>
      <c r="W60" s="72"/>
      <c r="X60" s="72"/>
      <c r="Y60" s="72"/>
      <c r="Z60" s="72"/>
      <c r="AA60" s="72"/>
      <c r="AB60" s="72"/>
      <c r="AC60" s="72"/>
      <c r="AD60" s="72"/>
      <c r="AE60" s="72"/>
      <c r="AF60" s="72"/>
      <c r="AG60" s="72"/>
      <c r="AH60" s="72"/>
      <c r="AI60" s="72"/>
      <c r="AJ60" s="72"/>
      <c r="AK60" s="72"/>
      <c r="AL60" s="101"/>
    </row>
    <row r="61" spans="1:38">
      <c r="A61" s="692"/>
      <c r="B61" s="693"/>
      <c r="C61" s="693"/>
      <c r="D61" s="693"/>
      <c r="E61" s="693"/>
      <c r="F61" s="693"/>
      <c r="G61" s="693"/>
      <c r="H61" s="693"/>
      <c r="I61" s="693"/>
      <c r="J61" s="693"/>
      <c r="K61" s="693"/>
      <c r="L61" s="693"/>
      <c r="M61" s="693"/>
      <c r="N61" s="693"/>
      <c r="O61" s="693"/>
      <c r="P61" s="693"/>
      <c r="Q61" s="693"/>
      <c r="R61" s="693"/>
      <c r="S61" s="694"/>
      <c r="T61" s="100"/>
      <c r="U61" s="72"/>
      <c r="V61" s="72"/>
      <c r="W61" s="72"/>
      <c r="X61" s="72"/>
      <c r="Y61" s="72"/>
      <c r="Z61" s="72"/>
      <c r="AA61" s="72"/>
      <c r="AB61" s="72"/>
      <c r="AC61" s="72"/>
      <c r="AD61" s="72"/>
      <c r="AE61" s="72"/>
      <c r="AF61" s="72"/>
      <c r="AG61" s="72"/>
      <c r="AH61" s="72"/>
      <c r="AI61" s="72"/>
      <c r="AJ61" s="72"/>
      <c r="AK61" s="72"/>
      <c r="AL61" s="101"/>
    </row>
    <row r="62" spans="1:38">
      <c r="A62" s="692"/>
      <c r="B62" s="693"/>
      <c r="C62" s="693"/>
      <c r="D62" s="693"/>
      <c r="E62" s="693"/>
      <c r="F62" s="693"/>
      <c r="G62" s="693"/>
      <c r="H62" s="693"/>
      <c r="I62" s="693"/>
      <c r="J62" s="693"/>
      <c r="K62" s="693"/>
      <c r="L62" s="693"/>
      <c r="M62" s="693"/>
      <c r="N62" s="693"/>
      <c r="O62" s="693"/>
      <c r="P62" s="693"/>
      <c r="Q62" s="693"/>
      <c r="R62" s="693"/>
      <c r="S62" s="694"/>
      <c r="T62" s="100"/>
      <c r="U62" s="72"/>
      <c r="V62" s="72"/>
      <c r="W62" s="72"/>
      <c r="X62" s="72"/>
      <c r="Y62" s="72"/>
      <c r="Z62" s="72"/>
      <c r="AA62" s="72"/>
      <c r="AB62" s="72"/>
      <c r="AC62" s="72"/>
      <c r="AD62" s="72"/>
      <c r="AE62" s="72"/>
      <c r="AF62" s="72"/>
      <c r="AG62" s="72"/>
      <c r="AH62" s="72"/>
      <c r="AI62" s="72"/>
      <c r="AJ62" s="72"/>
      <c r="AK62" s="72"/>
      <c r="AL62" s="101"/>
    </row>
    <row r="63" spans="1:38">
      <c r="A63" s="696"/>
      <c r="B63" s="697"/>
      <c r="C63" s="697"/>
      <c r="D63" s="697"/>
      <c r="E63" s="697"/>
      <c r="F63" s="697"/>
      <c r="G63" s="697"/>
      <c r="H63" s="697"/>
      <c r="I63" s="697"/>
      <c r="J63" s="697"/>
      <c r="K63" s="697"/>
      <c r="L63" s="697"/>
      <c r="M63" s="697"/>
      <c r="N63" s="697"/>
      <c r="O63" s="697"/>
      <c r="P63" s="697"/>
      <c r="Q63" s="697"/>
      <c r="R63" s="697"/>
      <c r="S63" s="698"/>
      <c r="T63" s="107"/>
      <c r="U63" s="108"/>
      <c r="V63" s="108"/>
      <c r="W63" s="108"/>
      <c r="X63" s="108"/>
      <c r="Y63" s="108"/>
      <c r="Z63" s="108"/>
      <c r="AA63" s="108"/>
      <c r="AB63" s="108"/>
      <c r="AC63" s="108"/>
      <c r="AD63" s="108"/>
      <c r="AE63" s="108"/>
      <c r="AF63" s="108"/>
      <c r="AG63" s="108"/>
      <c r="AH63" s="108"/>
      <c r="AI63" s="108"/>
      <c r="AJ63" s="108"/>
      <c r="AK63" s="108"/>
      <c r="AL63" s="180"/>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9" t="s">
        <v>711</v>
      </c>
      <c r="B1" s="9"/>
      <c r="C1" s="9"/>
      <c r="D1" s="9"/>
      <c r="E1" s="9"/>
      <c r="F1" s="9"/>
      <c r="G1" s="9"/>
      <c r="H1" s="9"/>
      <c r="I1" s="9"/>
      <c r="J1" s="9"/>
      <c r="K1" s="9"/>
      <c r="L1" s="9"/>
      <c r="M1" s="9"/>
      <c r="N1" s="9"/>
      <c r="O1" s="9"/>
      <c r="P1" s="9"/>
      <c r="Q1" s="9"/>
      <c r="R1" s="9"/>
      <c r="S1" s="9"/>
      <c r="T1" s="176"/>
      <c r="U1" s="177"/>
      <c r="V1" s="177"/>
      <c r="W1" s="177"/>
      <c r="X1" s="177"/>
      <c r="Y1" s="177"/>
      <c r="Z1" s="177"/>
      <c r="AA1" s="177"/>
      <c r="AB1" s="177"/>
      <c r="AC1" s="177"/>
      <c r="AD1" s="177"/>
      <c r="AE1" s="177"/>
      <c r="AF1" s="177"/>
      <c r="AG1" s="177"/>
      <c r="AH1" s="177"/>
      <c r="AI1" s="177"/>
      <c r="AJ1" s="177"/>
      <c r="AK1" s="177"/>
      <c r="AL1" s="178"/>
    </row>
    <row r="2" spans="1:38">
      <c r="T2" s="100"/>
      <c r="U2" s="72"/>
      <c r="V2" s="72"/>
      <c r="W2" s="72"/>
      <c r="X2" s="72"/>
      <c r="Y2" s="72"/>
      <c r="Z2" s="72"/>
      <c r="AA2" s="72"/>
      <c r="AB2" s="72"/>
      <c r="AC2" s="72"/>
      <c r="AD2" s="72"/>
      <c r="AE2" s="72"/>
      <c r="AF2" s="72"/>
      <c r="AG2" s="72"/>
      <c r="AH2" s="72"/>
      <c r="AI2" s="72"/>
      <c r="AJ2" s="72"/>
      <c r="AK2" s="72"/>
      <c r="AL2" s="101"/>
    </row>
    <row r="3" spans="1:38">
      <c r="A3" t="s">
        <v>48</v>
      </c>
      <c r="D3" s="792" t="str">
        <f>IF('Cover Sheet'!D14:J14&gt;0,'Cover Sheet'!D14:J14,"")</f>
        <v>Ecole Centrale Lyon</v>
      </c>
      <c r="E3" s="792"/>
      <c r="F3" s="792"/>
      <c r="G3" s="792"/>
      <c r="H3" s="792"/>
      <c r="I3" s="792"/>
      <c r="J3" s="792"/>
      <c r="K3" t="s">
        <v>50</v>
      </c>
      <c r="O3" s="792" t="str">
        <f>IF('Cover Sheet'!O14:S14&gt;0,'Cover Sheet'!O14:S14,"")</f>
        <v/>
      </c>
      <c r="P3" s="792"/>
      <c r="Q3" s="792"/>
      <c r="R3" s="792"/>
      <c r="S3" s="792"/>
      <c r="T3" s="100"/>
      <c r="U3" s="72"/>
      <c r="V3" s="72"/>
      <c r="W3" s="72"/>
      <c r="X3" s="72"/>
      <c r="Y3" s="72"/>
      <c r="Z3" s="72"/>
      <c r="AA3" s="72"/>
      <c r="AB3" s="72"/>
      <c r="AC3" s="72"/>
      <c r="AD3" s="72"/>
      <c r="AE3" s="72"/>
      <c r="AF3" s="72"/>
      <c r="AG3" s="72"/>
      <c r="AH3" s="72"/>
      <c r="AI3" s="72"/>
      <c r="AJ3" s="72"/>
      <c r="AK3" s="72"/>
      <c r="AL3" s="101"/>
    </row>
    <row r="4" spans="1:38">
      <c r="T4" s="100"/>
      <c r="U4" s="72"/>
      <c r="V4" s="72"/>
      <c r="W4" s="72"/>
      <c r="X4" s="72"/>
      <c r="Y4" s="72"/>
      <c r="Z4" s="72"/>
      <c r="AA4" s="72"/>
      <c r="AB4" s="72"/>
      <c r="AC4" s="72"/>
      <c r="AD4" s="72"/>
      <c r="AE4" s="72"/>
      <c r="AF4" s="72"/>
      <c r="AG4" s="72"/>
      <c r="AH4" s="72"/>
      <c r="AI4" s="72"/>
      <c r="AJ4" s="72"/>
      <c r="AK4" s="72"/>
      <c r="AL4" s="101"/>
    </row>
    <row r="5" spans="1:38" ht="12.75" customHeight="1">
      <c r="A5" s="938" t="s">
        <v>713</v>
      </c>
      <c r="B5" s="938"/>
      <c r="C5" s="938"/>
      <c r="D5" s="938"/>
      <c r="E5" s="938"/>
      <c r="F5" s="938"/>
      <c r="G5" s="938"/>
      <c r="H5" s="938"/>
      <c r="I5" s="938"/>
      <c r="J5" s="938"/>
      <c r="K5" s="938"/>
      <c r="L5" s="938"/>
      <c r="M5" s="938"/>
      <c r="N5" s="938"/>
      <c r="O5" s="938"/>
      <c r="P5" s="938"/>
      <c r="Q5" s="938"/>
      <c r="R5" s="938"/>
      <c r="S5" s="938"/>
      <c r="T5" s="100"/>
      <c r="U5" s="72"/>
      <c r="V5" s="72"/>
      <c r="W5" s="72"/>
      <c r="X5" s="72"/>
      <c r="Y5" s="72"/>
      <c r="Z5" s="72"/>
      <c r="AA5" s="72"/>
      <c r="AB5" s="72"/>
      <c r="AC5" s="72"/>
      <c r="AD5" s="72"/>
      <c r="AE5" s="72"/>
      <c r="AF5" s="72"/>
      <c r="AG5" s="72"/>
      <c r="AH5" s="72"/>
      <c r="AI5" s="72"/>
      <c r="AJ5" s="72"/>
      <c r="AK5" s="72"/>
      <c r="AL5" s="101"/>
    </row>
    <row r="6" spans="1:38">
      <c r="A6" s="938"/>
      <c r="B6" s="938"/>
      <c r="C6" s="938"/>
      <c r="D6" s="938"/>
      <c r="E6" s="938"/>
      <c r="F6" s="938"/>
      <c r="G6" s="938"/>
      <c r="H6" s="938"/>
      <c r="I6" s="938"/>
      <c r="J6" s="938"/>
      <c r="K6" s="938"/>
      <c r="L6" s="938"/>
      <c r="M6" s="938"/>
      <c r="N6" s="938"/>
      <c r="O6" s="938"/>
      <c r="P6" s="938"/>
      <c r="Q6" s="938"/>
      <c r="R6" s="938"/>
      <c r="S6" s="938"/>
      <c r="T6" s="100"/>
      <c r="U6" s="72"/>
      <c r="V6" s="72"/>
      <c r="W6" s="72"/>
      <c r="X6" s="72"/>
      <c r="Y6" s="72"/>
      <c r="Z6" s="72"/>
      <c r="AA6" s="72"/>
      <c r="AB6" s="72"/>
      <c r="AC6" s="72"/>
      <c r="AD6" s="72"/>
      <c r="AE6" s="72"/>
      <c r="AF6" s="72"/>
      <c r="AG6" s="72"/>
      <c r="AH6" s="72"/>
      <c r="AI6" s="72"/>
      <c r="AJ6" s="72"/>
      <c r="AK6" s="72"/>
      <c r="AL6" s="101"/>
    </row>
    <row r="7" spans="1:38">
      <c r="A7" s="688" t="s">
        <v>259</v>
      </c>
      <c r="B7" s="689"/>
      <c r="C7" s="689"/>
      <c r="D7" s="689"/>
      <c r="E7" s="690"/>
      <c r="F7" s="690"/>
      <c r="G7" s="690"/>
      <c r="H7" s="690"/>
      <c r="I7" s="690"/>
      <c r="J7" s="690"/>
      <c r="K7" s="690"/>
      <c r="L7" s="690"/>
      <c r="M7" s="690"/>
      <c r="N7" s="690"/>
      <c r="O7" s="690"/>
      <c r="P7" s="690"/>
      <c r="Q7" s="690"/>
      <c r="R7" s="690"/>
      <c r="S7" s="691"/>
      <c r="T7" s="100"/>
      <c r="U7" s="72"/>
      <c r="V7" s="72"/>
      <c r="W7" s="72"/>
      <c r="X7" s="72"/>
      <c r="Y7" s="72"/>
      <c r="Z7" s="72"/>
      <c r="AA7" s="72"/>
      <c r="AB7" s="72"/>
      <c r="AC7" s="72"/>
      <c r="AD7" s="72"/>
      <c r="AE7" s="72"/>
      <c r="AF7" s="72"/>
      <c r="AG7" s="72"/>
      <c r="AH7" s="72"/>
      <c r="AI7" s="72"/>
      <c r="AJ7" s="72"/>
      <c r="AK7" s="72"/>
      <c r="AL7" s="101"/>
    </row>
    <row r="8" spans="1:38">
      <c r="A8" s="692"/>
      <c r="B8" s="693"/>
      <c r="C8" s="693"/>
      <c r="D8" s="693"/>
      <c r="E8" s="693"/>
      <c r="F8" s="693"/>
      <c r="G8" s="693"/>
      <c r="H8" s="693"/>
      <c r="I8" s="693"/>
      <c r="J8" s="693"/>
      <c r="K8" s="693"/>
      <c r="L8" s="693"/>
      <c r="M8" s="693"/>
      <c r="N8" s="693"/>
      <c r="O8" s="693"/>
      <c r="P8" s="693"/>
      <c r="Q8" s="693"/>
      <c r="R8" s="693"/>
      <c r="S8" s="694"/>
      <c r="T8" s="100"/>
      <c r="U8" s="72"/>
      <c r="V8" s="72"/>
      <c r="W8" s="72"/>
      <c r="X8" s="72"/>
      <c r="Y8" s="72"/>
      <c r="Z8" s="72"/>
      <c r="AA8" s="72"/>
      <c r="AB8" s="72"/>
      <c r="AC8" s="72"/>
      <c r="AD8" s="72"/>
      <c r="AE8" s="72"/>
      <c r="AF8" s="72"/>
      <c r="AG8" s="72"/>
      <c r="AH8" s="72"/>
      <c r="AI8" s="72"/>
      <c r="AJ8" s="72"/>
      <c r="AK8" s="72"/>
      <c r="AL8" s="101"/>
    </row>
    <row r="9" spans="1:38">
      <c r="A9" s="692"/>
      <c r="B9" s="693"/>
      <c r="C9" s="693"/>
      <c r="D9" s="693"/>
      <c r="E9" s="693"/>
      <c r="F9" s="693"/>
      <c r="G9" s="693"/>
      <c r="H9" s="693"/>
      <c r="I9" s="693"/>
      <c r="J9" s="693"/>
      <c r="K9" s="693"/>
      <c r="L9" s="693"/>
      <c r="M9" s="693"/>
      <c r="N9" s="693"/>
      <c r="O9" s="693"/>
      <c r="P9" s="693"/>
      <c r="Q9" s="693"/>
      <c r="R9" s="693"/>
      <c r="S9" s="694"/>
      <c r="T9" s="100"/>
      <c r="U9" s="72"/>
      <c r="V9" s="72"/>
      <c r="W9" s="72"/>
      <c r="X9" s="72"/>
      <c r="Y9" s="72"/>
      <c r="Z9" s="72"/>
      <c r="AA9" s="72"/>
      <c r="AB9" s="72"/>
      <c r="AC9" s="72"/>
      <c r="AD9" s="72"/>
      <c r="AE9" s="72"/>
      <c r="AF9" s="72"/>
      <c r="AG9" s="72"/>
      <c r="AH9" s="72"/>
      <c r="AI9" s="72"/>
      <c r="AJ9" s="72"/>
      <c r="AK9" s="72"/>
      <c r="AL9" s="101"/>
    </row>
    <row r="10" spans="1:38">
      <c r="A10" s="692"/>
      <c r="B10" s="693"/>
      <c r="C10" s="693"/>
      <c r="D10" s="693"/>
      <c r="E10" s="693"/>
      <c r="F10" s="693"/>
      <c r="G10" s="693"/>
      <c r="H10" s="693"/>
      <c r="I10" s="693"/>
      <c r="J10" s="693"/>
      <c r="K10" s="693"/>
      <c r="L10" s="693"/>
      <c r="M10" s="693"/>
      <c r="N10" s="693"/>
      <c r="O10" s="693"/>
      <c r="P10" s="693"/>
      <c r="Q10" s="693"/>
      <c r="R10" s="693"/>
      <c r="S10" s="694"/>
      <c r="T10" s="100"/>
      <c r="U10" s="72"/>
      <c r="V10" s="72"/>
      <c r="W10" s="72"/>
      <c r="X10" s="72"/>
      <c r="Y10" s="72"/>
      <c r="Z10" s="72"/>
      <c r="AA10" s="72"/>
      <c r="AB10" s="72"/>
      <c r="AC10" s="72"/>
      <c r="AD10" s="72"/>
      <c r="AE10" s="72"/>
      <c r="AF10" s="72"/>
      <c r="AG10" s="72"/>
      <c r="AH10" s="72"/>
      <c r="AI10" s="72"/>
      <c r="AJ10" s="72"/>
      <c r="AK10" s="72"/>
      <c r="AL10" s="101"/>
    </row>
    <row r="11" spans="1:38">
      <c r="A11" s="692"/>
      <c r="B11" s="693"/>
      <c r="C11" s="693"/>
      <c r="D11" s="693"/>
      <c r="E11" s="693"/>
      <c r="F11" s="693"/>
      <c r="G11" s="693"/>
      <c r="H11" s="693"/>
      <c r="I11" s="693"/>
      <c r="J11" s="693"/>
      <c r="K11" s="693"/>
      <c r="L11" s="693"/>
      <c r="M11" s="693"/>
      <c r="N11" s="693"/>
      <c r="O11" s="693"/>
      <c r="P11" s="693"/>
      <c r="Q11" s="693"/>
      <c r="R11" s="693"/>
      <c r="S11" s="694"/>
      <c r="T11" s="100"/>
      <c r="U11" s="72"/>
      <c r="V11" s="72"/>
      <c r="W11" s="72"/>
      <c r="X11" s="72"/>
      <c r="Y11" s="72"/>
      <c r="Z11" s="72"/>
      <c r="AA11" s="72"/>
      <c r="AB11" s="72"/>
      <c r="AC11" s="72"/>
      <c r="AD11" s="72"/>
      <c r="AE11" s="72"/>
      <c r="AF11" s="72"/>
      <c r="AG11" s="72"/>
      <c r="AH11" s="72"/>
      <c r="AI11" s="72"/>
      <c r="AJ11" s="72"/>
      <c r="AK11" s="72"/>
      <c r="AL11" s="101"/>
    </row>
    <row r="12" spans="1:38">
      <c r="A12" s="692"/>
      <c r="B12" s="693"/>
      <c r="C12" s="693"/>
      <c r="D12" s="693"/>
      <c r="E12" s="693"/>
      <c r="F12" s="693"/>
      <c r="G12" s="693"/>
      <c r="H12" s="693"/>
      <c r="I12" s="693"/>
      <c r="J12" s="693"/>
      <c r="K12" s="693"/>
      <c r="L12" s="693"/>
      <c r="M12" s="693"/>
      <c r="N12" s="693"/>
      <c r="O12" s="693"/>
      <c r="P12" s="693"/>
      <c r="Q12" s="693"/>
      <c r="R12" s="693"/>
      <c r="S12" s="694"/>
      <c r="T12" s="100"/>
      <c r="U12" s="72"/>
      <c r="V12" s="72"/>
      <c r="W12" s="72"/>
      <c r="X12" s="72"/>
      <c r="Y12" s="72"/>
      <c r="Z12" s="72"/>
      <c r="AA12" s="72"/>
      <c r="AB12" s="72"/>
      <c r="AC12" s="72"/>
      <c r="AD12" s="72"/>
      <c r="AE12" s="72"/>
      <c r="AF12" s="72"/>
      <c r="AG12" s="72"/>
      <c r="AH12" s="72"/>
      <c r="AI12" s="72"/>
      <c r="AJ12" s="72"/>
      <c r="AK12" s="72"/>
      <c r="AL12" s="101"/>
    </row>
    <row r="13" spans="1:38">
      <c r="A13" s="692"/>
      <c r="B13" s="693"/>
      <c r="C13" s="693"/>
      <c r="D13" s="693"/>
      <c r="E13" s="693"/>
      <c r="F13" s="693"/>
      <c r="G13" s="693"/>
      <c r="H13" s="693"/>
      <c r="I13" s="693"/>
      <c r="J13" s="693"/>
      <c r="K13" s="693"/>
      <c r="L13" s="693"/>
      <c r="M13" s="693"/>
      <c r="N13" s="693"/>
      <c r="O13" s="693"/>
      <c r="P13" s="693"/>
      <c r="Q13" s="693"/>
      <c r="R13" s="693"/>
      <c r="S13" s="694"/>
      <c r="T13" s="100"/>
      <c r="U13" s="72"/>
      <c r="V13" s="72"/>
      <c r="W13" s="72"/>
      <c r="X13" s="72"/>
      <c r="Y13" s="72"/>
      <c r="Z13" s="72"/>
      <c r="AA13" s="72"/>
      <c r="AB13" s="72"/>
      <c r="AC13" s="72"/>
      <c r="AD13" s="72"/>
      <c r="AE13" s="72"/>
      <c r="AF13" s="72"/>
      <c r="AG13" s="72"/>
      <c r="AH13" s="72"/>
      <c r="AI13" s="72"/>
      <c r="AJ13" s="72"/>
      <c r="AK13" s="72"/>
      <c r="AL13" s="101"/>
    </row>
    <row r="14" spans="1:38">
      <c r="A14" s="692"/>
      <c r="B14" s="693"/>
      <c r="C14" s="693"/>
      <c r="D14" s="693"/>
      <c r="E14" s="693"/>
      <c r="F14" s="693"/>
      <c r="G14" s="693"/>
      <c r="H14" s="693"/>
      <c r="I14" s="693"/>
      <c r="J14" s="693"/>
      <c r="K14" s="693"/>
      <c r="L14" s="695"/>
      <c r="M14" s="693"/>
      <c r="N14" s="693"/>
      <c r="O14" s="693"/>
      <c r="P14" s="693"/>
      <c r="Q14" s="693"/>
      <c r="R14" s="693"/>
      <c r="S14" s="694"/>
      <c r="T14" s="100"/>
      <c r="U14" s="72"/>
      <c r="V14" s="72"/>
      <c r="W14" s="72"/>
      <c r="X14" s="72"/>
      <c r="Y14" s="72"/>
      <c r="Z14" s="72"/>
      <c r="AA14" s="72"/>
      <c r="AB14" s="72"/>
      <c r="AC14" s="72"/>
      <c r="AD14" s="72"/>
      <c r="AE14" s="72"/>
      <c r="AF14" s="72"/>
      <c r="AG14" s="72"/>
      <c r="AH14" s="72"/>
      <c r="AI14" s="72"/>
      <c r="AJ14" s="72"/>
      <c r="AK14" s="72"/>
      <c r="AL14" s="101"/>
    </row>
    <row r="15" spans="1:38">
      <c r="A15" s="692"/>
      <c r="B15" s="693"/>
      <c r="C15" s="693"/>
      <c r="D15" s="693"/>
      <c r="E15" s="693"/>
      <c r="F15" s="693"/>
      <c r="G15" s="693"/>
      <c r="H15" s="693"/>
      <c r="I15" s="693"/>
      <c r="J15" s="693"/>
      <c r="K15" s="693"/>
      <c r="L15" s="693"/>
      <c r="M15" s="693"/>
      <c r="N15" s="693"/>
      <c r="O15" s="693"/>
      <c r="P15" s="693"/>
      <c r="Q15" s="693"/>
      <c r="R15" s="693"/>
      <c r="S15" s="694"/>
      <c r="T15" s="100"/>
      <c r="U15" s="72"/>
      <c r="V15" s="72"/>
      <c r="W15" s="72"/>
      <c r="X15" s="72"/>
      <c r="Y15" s="72"/>
      <c r="Z15" s="72"/>
      <c r="AA15" s="72"/>
      <c r="AB15" s="72"/>
      <c r="AC15" s="72"/>
      <c r="AD15" s="72"/>
      <c r="AE15" s="72"/>
      <c r="AF15" s="72"/>
      <c r="AG15" s="72"/>
      <c r="AH15" s="72"/>
      <c r="AI15" s="72"/>
      <c r="AJ15" s="72"/>
      <c r="AK15" s="72"/>
      <c r="AL15" s="101"/>
    </row>
    <row r="16" spans="1:38">
      <c r="A16" s="692"/>
      <c r="B16" s="693"/>
      <c r="C16" s="693"/>
      <c r="D16" s="693"/>
      <c r="E16" s="693"/>
      <c r="F16" s="693"/>
      <c r="G16" s="693"/>
      <c r="H16" s="693"/>
      <c r="I16" s="693"/>
      <c r="J16" s="693"/>
      <c r="K16" s="693"/>
      <c r="L16" s="693"/>
      <c r="M16" s="693"/>
      <c r="N16" s="693"/>
      <c r="O16" s="693"/>
      <c r="P16" s="693"/>
      <c r="Q16" s="693"/>
      <c r="R16" s="693"/>
      <c r="S16" s="694"/>
      <c r="T16" s="100"/>
      <c r="U16" s="72"/>
      <c r="V16" s="72"/>
      <c r="W16" s="72"/>
      <c r="X16" s="72"/>
      <c r="Y16" s="72"/>
      <c r="Z16" s="72"/>
      <c r="AA16" s="72"/>
      <c r="AB16" s="72"/>
      <c r="AC16" s="72"/>
      <c r="AD16" s="72"/>
      <c r="AE16" s="72"/>
      <c r="AF16" s="72"/>
      <c r="AG16" s="72"/>
      <c r="AH16" s="72"/>
      <c r="AI16" s="72"/>
      <c r="AJ16" s="72"/>
      <c r="AK16" s="72"/>
      <c r="AL16" s="101"/>
    </row>
    <row r="17" spans="1:38">
      <c r="A17" s="692"/>
      <c r="B17" s="693"/>
      <c r="C17" s="693"/>
      <c r="D17" s="693"/>
      <c r="E17" s="693"/>
      <c r="F17" s="693"/>
      <c r="G17" s="693"/>
      <c r="H17" s="693"/>
      <c r="I17" s="693"/>
      <c r="J17" s="693"/>
      <c r="K17" s="693"/>
      <c r="L17" s="693"/>
      <c r="M17" s="693"/>
      <c r="N17" s="693"/>
      <c r="O17" s="693"/>
      <c r="P17" s="693"/>
      <c r="Q17" s="693"/>
      <c r="R17" s="693"/>
      <c r="S17" s="694"/>
      <c r="T17" s="100"/>
      <c r="U17" s="72"/>
      <c r="V17" s="72"/>
      <c r="W17" s="72"/>
      <c r="X17" s="72"/>
      <c r="Y17" s="72"/>
      <c r="Z17" s="72"/>
      <c r="AA17" s="72"/>
      <c r="AB17" s="72"/>
      <c r="AC17" s="72"/>
      <c r="AD17" s="72"/>
      <c r="AE17" s="72"/>
      <c r="AF17" s="72"/>
      <c r="AG17" s="72"/>
      <c r="AH17" s="72"/>
      <c r="AI17" s="72"/>
      <c r="AJ17" s="72"/>
      <c r="AK17" s="72"/>
      <c r="AL17" s="101"/>
    </row>
    <row r="18" spans="1:38">
      <c r="A18" s="692"/>
      <c r="B18" s="693"/>
      <c r="C18" s="693"/>
      <c r="D18" s="693"/>
      <c r="E18" s="693"/>
      <c r="F18" s="693"/>
      <c r="G18" s="693"/>
      <c r="H18" s="693"/>
      <c r="I18" s="693"/>
      <c r="J18" s="693"/>
      <c r="K18" s="693"/>
      <c r="L18" s="693"/>
      <c r="M18" s="693"/>
      <c r="N18" s="693"/>
      <c r="O18" s="693"/>
      <c r="P18" s="693"/>
      <c r="Q18" s="693"/>
      <c r="R18" s="693"/>
      <c r="S18" s="694"/>
      <c r="T18" s="100"/>
      <c r="U18" s="72"/>
      <c r="V18" s="72"/>
      <c r="W18" s="72"/>
      <c r="X18" s="72"/>
      <c r="Y18" s="72"/>
      <c r="Z18" s="72"/>
      <c r="AA18" s="72"/>
      <c r="AB18" s="72"/>
      <c r="AC18" s="72"/>
      <c r="AD18" s="72"/>
      <c r="AE18" s="72"/>
      <c r="AF18" s="72"/>
      <c r="AG18" s="72"/>
      <c r="AH18" s="72"/>
      <c r="AI18" s="72"/>
      <c r="AJ18" s="72"/>
      <c r="AK18" s="72"/>
      <c r="AL18" s="101"/>
    </row>
    <row r="19" spans="1:38">
      <c r="A19" s="692"/>
      <c r="B19" s="693"/>
      <c r="C19" s="693"/>
      <c r="D19" s="693"/>
      <c r="E19" s="693"/>
      <c r="F19" s="693"/>
      <c r="G19" s="693"/>
      <c r="H19" s="693"/>
      <c r="I19" s="693"/>
      <c r="J19" s="693"/>
      <c r="K19" s="693"/>
      <c r="L19" s="693"/>
      <c r="M19" s="693"/>
      <c r="N19" s="693"/>
      <c r="O19" s="693"/>
      <c r="P19" s="693"/>
      <c r="Q19" s="693"/>
      <c r="R19" s="693"/>
      <c r="S19" s="694"/>
      <c r="T19" s="100"/>
      <c r="U19" s="72"/>
      <c r="V19" s="72"/>
      <c r="W19" s="72"/>
      <c r="X19" s="72"/>
      <c r="Y19" s="72"/>
      <c r="Z19" s="72"/>
      <c r="AA19" s="72"/>
      <c r="AB19" s="72"/>
      <c r="AC19" s="72"/>
      <c r="AD19" s="72"/>
      <c r="AE19" s="72"/>
      <c r="AF19" s="72"/>
      <c r="AG19" s="72"/>
      <c r="AH19" s="72"/>
      <c r="AI19" s="72"/>
      <c r="AJ19" s="72"/>
      <c r="AK19" s="72"/>
      <c r="AL19" s="101"/>
    </row>
    <row r="20" spans="1:38">
      <c r="A20" s="692"/>
      <c r="B20" s="693"/>
      <c r="C20" s="693"/>
      <c r="D20" s="693"/>
      <c r="E20" s="693"/>
      <c r="F20" s="693"/>
      <c r="G20" s="693"/>
      <c r="H20" s="693"/>
      <c r="I20" s="693"/>
      <c r="J20" s="693"/>
      <c r="K20" s="693"/>
      <c r="L20" s="693"/>
      <c r="M20" s="693"/>
      <c r="N20" s="693"/>
      <c r="O20" s="693"/>
      <c r="P20" s="693"/>
      <c r="Q20" s="693"/>
      <c r="R20" s="693"/>
      <c r="S20" s="694"/>
      <c r="T20" s="100"/>
      <c r="U20" s="72"/>
      <c r="V20" s="72"/>
      <c r="W20" s="72"/>
      <c r="X20" s="72"/>
      <c r="Y20" s="72"/>
      <c r="Z20" s="72"/>
      <c r="AA20" s="72"/>
      <c r="AB20" s="72"/>
      <c r="AC20" s="72"/>
      <c r="AD20" s="72"/>
      <c r="AE20" s="72"/>
      <c r="AF20" s="72"/>
      <c r="AG20" s="72"/>
      <c r="AH20" s="72"/>
      <c r="AI20" s="72"/>
      <c r="AJ20" s="72"/>
      <c r="AK20" s="72"/>
      <c r="AL20" s="101"/>
    </row>
    <row r="21" spans="1:38">
      <c r="A21" s="692"/>
      <c r="B21" s="693"/>
      <c r="C21" s="693"/>
      <c r="D21" s="693"/>
      <c r="E21" s="693"/>
      <c r="F21" s="693"/>
      <c r="G21" s="693"/>
      <c r="H21" s="693"/>
      <c r="I21" s="693"/>
      <c r="J21" s="693"/>
      <c r="K21" s="693"/>
      <c r="L21" s="693"/>
      <c r="M21" s="693"/>
      <c r="N21" s="693"/>
      <c r="O21" s="693"/>
      <c r="P21" s="693"/>
      <c r="Q21" s="693"/>
      <c r="R21" s="693"/>
      <c r="S21" s="694"/>
      <c r="T21" s="100"/>
      <c r="U21" s="72"/>
      <c r="V21" s="72"/>
      <c r="W21" s="72"/>
      <c r="X21" s="72"/>
      <c r="Y21" s="72"/>
      <c r="Z21" s="72"/>
      <c r="AA21" s="72"/>
      <c r="AB21" s="72"/>
      <c r="AC21" s="72"/>
      <c r="AD21" s="72"/>
      <c r="AE21" s="72"/>
      <c r="AF21" s="72"/>
      <c r="AG21" s="72"/>
      <c r="AH21" s="72"/>
      <c r="AI21" s="72"/>
      <c r="AJ21" s="72"/>
      <c r="AK21" s="72"/>
      <c r="AL21" s="101"/>
    </row>
    <row r="22" spans="1:38">
      <c r="A22" s="692"/>
      <c r="B22" s="693"/>
      <c r="C22" s="693"/>
      <c r="D22" s="693"/>
      <c r="E22" s="693"/>
      <c r="F22" s="693"/>
      <c r="G22" s="693"/>
      <c r="H22" s="693"/>
      <c r="I22" s="693"/>
      <c r="J22" s="693"/>
      <c r="K22" s="693"/>
      <c r="L22" s="693"/>
      <c r="M22" s="693"/>
      <c r="N22" s="693"/>
      <c r="O22" s="693"/>
      <c r="P22" s="693"/>
      <c r="Q22" s="693"/>
      <c r="R22" s="693"/>
      <c r="S22" s="694"/>
      <c r="T22" s="100"/>
      <c r="U22" s="72"/>
      <c r="V22" s="72"/>
      <c r="W22" s="72"/>
      <c r="X22" s="72"/>
      <c r="Y22" s="72"/>
      <c r="Z22" s="72"/>
      <c r="AA22" s="72"/>
      <c r="AB22" s="72"/>
      <c r="AC22" s="72"/>
      <c r="AD22" s="72"/>
      <c r="AE22" s="72"/>
      <c r="AF22" s="72"/>
      <c r="AG22" s="72"/>
      <c r="AH22" s="72"/>
      <c r="AI22" s="72"/>
      <c r="AJ22" s="72"/>
      <c r="AK22" s="72"/>
      <c r="AL22" s="101"/>
    </row>
    <row r="23" spans="1:38">
      <c r="A23" s="692"/>
      <c r="B23" s="693"/>
      <c r="C23" s="693"/>
      <c r="D23" s="693"/>
      <c r="E23" s="693"/>
      <c r="F23" s="693"/>
      <c r="G23" s="693"/>
      <c r="H23" s="693"/>
      <c r="I23" s="693"/>
      <c r="J23" s="693"/>
      <c r="K23" s="693"/>
      <c r="L23" s="693"/>
      <c r="M23" s="693"/>
      <c r="N23" s="693"/>
      <c r="O23" s="693"/>
      <c r="P23" s="693"/>
      <c r="Q23" s="693"/>
      <c r="R23" s="693"/>
      <c r="S23" s="694"/>
      <c r="T23" s="100"/>
      <c r="U23" s="72"/>
      <c r="V23" s="72"/>
      <c r="W23" s="72"/>
      <c r="X23" s="72"/>
      <c r="Y23" s="72"/>
      <c r="Z23" s="72"/>
      <c r="AA23" s="72"/>
      <c r="AB23" s="72"/>
      <c r="AC23" s="72"/>
      <c r="AD23" s="72"/>
      <c r="AE23" s="72"/>
      <c r="AF23" s="72"/>
      <c r="AG23" s="72"/>
      <c r="AH23" s="72"/>
      <c r="AI23" s="72"/>
      <c r="AJ23" s="72"/>
      <c r="AK23" s="72"/>
      <c r="AL23" s="101"/>
    </row>
    <row r="24" spans="1:38">
      <c r="A24" s="692"/>
      <c r="B24" s="693"/>
      <c r="C24" s="693"/>
      <c r="D24" s="693"/>
      <c r="E24" s="693"/>
      <c r="F24" s="693"/>
      <c r="G24" s="693"/>
      <c r="H24" s="693"/>
      <c r="I24" s="693"/>
      <c r="J24" s="693"/>
      <c r="K24" s="693"/>
      <c r="L24" s="693"/>
      <c r="M24" s="693"/>
      <c r="N24" s="693"/>
      <c r="O24" s="693"/>
      <c r="P24" s="693"/>
      <c r="Q24" s="693"/>
      <c r="R24" s="693"/>
      <c r="S24" s="694"/>
      <c r="T24" s="100"/>
      <c r="U24" s="72"/>
      <c r="V24" s="72"/>
      <c r="W24" s="72"/>
      <c r="X24" s="72"/>
      <c r="Y24" s="72"/>
      <c r="Z24" s="72"/>
      <c r="AA24" s="72"/>
      <c r="AB24" s="72"/>
      <c r="AC24" s="72"/>
      <c r="AD24" s="72"/>
      <c r="AE24" s="72"/>
      <c r="AF24" s="72"/>
      <c r="AG24" s="72"/>
      <c r="AH24" s="72"/>
      <c r="AI24" s="72"/>
      <c r="AJ24" s="72"/>
      <c r="AK24" s="72"/>
      <c r="AL24" s="101"/>
    </row>
    <row r="25" spans="1:38">
      <c r="A25" s="692"/>
      <c r="B25" s="693"/>
      <c r="C25" s="693"/>
      <c r="D25" s="693"/>
      <c r="E25" s="693"/>
      <c r="F25" s="693"/>
      <c r="G25" s="693"/>
      <c r="H25" s="693"/>
      <c r="I25" s="693"/>
      <c r="J25" s="693"/>
      <c r="K25" s="693"/>
      <c r="L25" s="693"/>
      <c r="M25" s="693"/>
      <c r="N25" s="693"/>
      <c r="O25" s="693"/>
      <c r="P25" s="693"/>
      <c r="Q25" s="693"/>
      <c r="R25" s="693"/>
      <c r="S25" s="694"/>
      <c r="T25" s="100"/>
      <c r="U25" s="72"/>
      <c r="V25" s="72"/>
      <c r="W25" s="72"/>
      <c r="X25" s="72"/>
      <c r="Y25" s="72"/>
      <c r="Z25" s="72"/>
      <c r="AA25" s="72"/>
      <c r="AB25" s="72"/>
      <c r="AC25" s="72"/>
      <c r="AD25" s="72"/>
      <c r="AE25" s="72"/>
      <c r="AF25" s="72"/>
      <c r="AG25" s="72"/>
      <c r="AH25" s="72"/>
      <c r="AI25" s="72"/>
      <c r="AJ25" s="72"/>
      <c r="AK25" s="72"/>
      <c r="AL25" s="101"/>
    </row>
    <row r="26" spans="1:38">
      <c r="A26" s="692"/>
      <c r="B26" s="693"/>
      <c r="C26" s="693"/>
      <c r="D26" s="693"/>
      <c r="E26" s="693"/>
      <c r="F26" s="693"/>
      <c r="G26" s="693"/>
      <c r="H26" s="693"/>
      <c r="I26" s="693"/>
      <c r="J26" s="693"/>
      <c r="K26" s="693"/>
      <c r="L26" s="693"/>
      <c r="M26" s="693"/>
      <c r="N26" s="693"/>
      <c r="O26" s="693"/>
      <c r="P26" s="693"/>
      <c r="Q26" s="693"/>
      <c r="R26" s="693"/>
      <c r="S26" s="694"/>
      <c r="T26" s="100"/>
      <c r="U26" s="72"/>
      <c r="V26" s="72"/>
      <c r="W26" s="72"/>
      <c r="X26" s="72"/>
      <c r="Y26" s="72"/>
      <c r="Z26" s="72"/>
      <c r="AA26" s="72"/>
      <c r="AB26" s="72"/>
      <c r="AC26" s="72"/>
      <c r="AD26" s="72"/>
      <c r="AE26" s="72"/>
      <c r="AF26" s="72"/>
      <c r="AG26" s="72"/>
      <c r="AH26" s="72"/>
      <c r="AI26" s="72"/>
      <c r="AJ26" s="72"/>
      <c r="AK26" s="72"/>
      <c r="AL26" s="101"/>
    </row>
    <row r="27" spans="1:38">
      <c r="A27" s="692"/>
      <c r="B27" s="693"/>
      <c r="C27" s="693"/>
      <c r="D27" s="693"/>
      <c r="E27" s="693"/>
      <c r="F27" s="693"/>
      <c r="G27" s="693"/>
      <c r="H27" s="693"/>
      <c r="I27" s="693"/>
      <c r="J27" s="693"/>
      <c r="K27" s="693"/>
      <c r="L27" s="693"/>
      <c r="M27" s="693"/>
      <c r="N27" s="693"/>
      <c r="O27" s="693"/>
      <c r="P27" s="693"/>
      <c r="Q27" s="693"/>
      <c r="R27" s="693"/>
      <c r="S27" s="694"/>
      <c r="T27" s="100"/>
      <c r="U27" s="72"/>
      <c r="V27" s="72"/>
      <c r="W27" s="72"/>
      <c r="X27" s="72"/>
      <c r="Y27" s="72"/>
      <c r="Z27" s="72"/>
      <c r="AA27" s="72"/>
      <c r="AB27" s="72"/>
      <c r="AC27" s="72"/>
      <c r="AD27" s="72"/>
      <c r="AE27" s="72"/>
      <c r="AF27" s="72"/>
      <c r="AG27" s="72"/>
      <c r="AH27" s="72"/>
      <c r="AI27" s="72"/>
      <c r="AJ27" s="72"/>
      <c r="AK27" s="72"/>
      <c r="AL27" s="101"/>
    </row>
    <row r="28" spans="1:38">
      <c r="A28" s="692"/>
      <c r="B28" s="693"/>
      <c r="C28" s="693"/>
      <c r="D28" s="693"/>
      <c r="E28" s="693"/>
      <c r="F28" s="693"/>
      <c r="G28" s="693"/>
      <c r="H28" s="693"/>
      <c r="I28" s="693"/>
      <c r="J28" s="693"/>
      <c r="K28" s="693"/>
      <c r="L28" s="693"/>
      <c r="M28" s="693"/>
      <c r="N28" s="693"/>
      <c r="O28" s="693"/>
      <c r="P28" s="693"/>
      <c r="Q28" s="693"/>
      <c r="R28" s="693"/>
      <c r="S28" s="694"/>
      <c r="T28" s="100"/>
      <c r="U28" s="72"/>
      <c r="V28" s="72"/>
      <c r="W28" s="72"/>
      <c r="X28" s="72"/>
      <c r="Y28" s="72"/>
      <c r="Z28" s="72"/>
      <c r="AA28" s="72"/>
      <c r="AB28" s="72"/>
      <c r="AC28" s="72"/>
      <c r="AD28" s="72"/>
      <c r="AE28" s="72"/>
      <c r="AF28" s="72"/>
      <c r="AG28" s="72"/>
      <c r="AH28" s="72"/>
      <c r="AI28" s="72"/>
      <c r="AJ28" s="72"/>
      <c r="AK28" s="72"/>
      <c r="AL28" s="101"/>
    </row>
    <row r="29" spans="1:38">
      <c r="A29" s="692"/>
      <c r="B29" s="693"/>
      <c r="C29" s="693"/>
      <c r="D29" s="693"/>
      <c r="E29" s="693"/>
      <c r="F29" s="693"/>
      <c r="G29" s="693"/>
      <c r="H29" s="693"/>
      <c r="I29" s="693"/>
      <c r="J29" s="693"/>
      <c r="K29" s="693"/>
      <c r="L29" s="693"/>
      <c r="M29" s="693"/>
      <c r="N29" s="693"/>
      <c r="O29" s="693"/>
      <c r="P29" s="693"/>
      <c r="Q29" s="693"/>
      <c r="R29" s="693"/>
      <c r="S29" s="694"/>
      <c r="T29" s="100"/>
      <c r="U29" s="72"/>
      <c r="V29" s="72"/>
      <c r="W29" s="72"/>
      <c r="X29" s="72"/>
      <c r="Y29" s="72"/>
      <c r="Z29" s="72"/>
      <c r="AA29" s="72"/>
      <c r="AB29" s="72"/>
      <c r="AC29" s="72"/>
      <c r="AD29" s="72"/>
      <c r="AE29" s="72"/>
      <c r="AF29" s="72"/>
      <c r="AG29" s="72"/>
      <c r="AH29" s="72"/>
      <c r="AI29" s="72"/>
      <c r="AJ29" s="72"/>
      <c r="AK29" s="72"/>
      <c r="AL29" s="101"/>
    </row>
    <row r="30" spans="1:38">
      <c r="A30" s="692"/>
      <c r="B30" s="693"/>
      <c r="C30" s="693"/>
      <c r="D30" s="693"/>
      <c r="E30" s="693"/>
      <c r="F30" s="693"/>
      <c r="G30" s="693"/>
      <c r="H30" s="693"/>
      <c r="I30" s="693"/>
      <c r="J30" s="693"/>
      <c r="K30" s="693"/>
      <c r="L30" s="693"/>
      <c r="M30" s="693"/>
      <c r="N30" s="693"/>
      <c r="O30" s="693"/>
      <c r="P30" s="693"/>
      <c r="Q30" s="693"/>
      <c r="R30" s="693"/>
      <c r="S30" s="694"/>
      <c r="T30" s="100"/>
      <c r="U30" s="72"/>
      <c r="V30" s="72"/>
      <c r="W30" s="72"/>
      <c r="X30" s="72"/>
      <c r="Y30" s="72"/>
      <c r="Z30" s="72"/>
      <c r="AA30" s="72"/>
      <c r="AB30" s="72"/>
      <c r="AC30" s="72"/>
      <c r="AD30" s="72"/>
      <c r="AE30" s="72"/>
      <c r="AF30" s="72"/>
      <c r="AG30" s="72"/>
      <c r="AH30" s="72"/>
      <c r="AI30" s="72"/>
      <c r="AJ30" s="72"/>
      <c r="AK30" s="72"/>
      <c r="AL30" s="101"/>
    </row>
    <row r="31" spans="1:38">
      <c r="A31" s="692"/>
      <c r="B31" s="693"/>
      <c r="C31" s="693"/>
      <c r="D31" s="693"/>
      <c r="E31" s="693"/>
      <c r="F31" s="693"/>
      <c r="G31" s="693"/>
      <c r="H31" s="693"/>
      <c r="I31" s="693"/>
      <c r="J31" s="693"/>
      <c r="K31" s="693"/>
      <c r="L31" s="693"/>
      <c r="M31" s="693"/>
      <c r="N31" s="693"/>
      <c r="O31" s="693"/>
      <c r="P31" s="693"/>
      <c r="Q31" s="693"/>
      <c r="R31" s="693"/>
      <c r="S31" s="694"/>
      <c r="T31" s="100"/>
      <c r="U31" s="72"/>
      <c r="V31" s="72"/>
      <c r="W31" s="72"/>
      <c r="X31" s="72"/>
      <c r="Y31" s="72"/>
      <c r="Z31" s="72"/>
      <c r="AA31" s="72"/>
      <c r="AB31" s="72"/>
      <c r="AC31" s="72"/>
      <c r="AD31" s="72"/>
      <c r="AE31" s="72"/>
      <c r="AF31" s="72"/>
      <c r="AG31" s="72"/>
      <c r="AH31" s="72"/>
      <c r="AI31" s="72"/>
      <c r="AJ31" s="72"/>
      <c r="AK31" s="72"/>
      <c r="AL31" s="101"/>
    </row>
    <row r="32" spans="1:38">
      <c r="A32" s="692"/>
      <c r="B32" s="693"/>
      <c r="C32" s="693"/>
      <c r="D32" s="693"/>
      <c r="E32" s="693"/>
      <c r="F32" s="693"/>
      <c r="G32" s="693"/>
      <c r="H32" s="693"/>
      <c r="I32" s="693"/>
      <c r="J32" s="693"/>
      <c r="K32" s="693"/>
      <c r="L32" s="693"/>
      <c r="M32" s="693"/>
      <c r="N32" s="693"/>
      <c r="O32" s="693"/>
      <c r="P32" s="693"/>
      <c r="Q32" s="693"/>
      <c r="R32" s="693"/>
      <c r="S32" s="694"/>
      <c r="T32" s="100"/>
      <c r="U32" s="72"/>
      <c r="V32" s="72"/>
      <c r="W32" s="72"/>
      <c r="X32" s="72"/>
      <c r="Y32" s="72"/>
      <c r="Z32" s="72"/>
      <c r="AA32" s="72"/>
      <c r="AB32" s="72"/>
      <c r="AC32" s="72"/>
      <c r="AD32" s="72"/>
      <c r="AE32" s="72"/>
      <c r="AF32" s="72"/>
      <c r="AG32" s="72"/>
      <c r="AH32" s="72"/>
      <c r="AI32" s="72"/>
      <c r="AJ32" s="72"/>
      <c r="AK32" s="72"/>
      <c r="AL32" s="101"/>
    </row>
    <row r="33" spans="1:38">
      <c r="A33" s="692"/>
      <c r="B33" s="693"/>
      <c r="C33" s="693"/>
      <c r="D33" s="693"/>
      <c r="E33" s="693"/>
      <c r="F33" s="693"/>
      <c r="G33" s="693"/>
      <c r="H33" s="693"/>
      <c r="I33" s="693"/>
      <c r="J33" s="693"/>
      <c r="K33" s="693"/>
      <c r="L33" s="693"/>
      <c r="M33" s="693"/>
      <c r="N33" s="693"/>
      <c r="O33" s="693"/>
      <c r="P33" s="693"/>
      <c r="Q33" s="693"/>
      <c r="R33" s="693"/>
      <c r="S33" s="694"/>
      <c r="T33" s="100"/>
      <c r="U33" s="72"/>
      <c r="V33" s="72"/>
      <c r="W33" s="72"/>
      <c r="X33" s="72"/>
      <c r="Y33" s="72"/>
      <c r="Z33" s="72"/>
      <c r="AA33" s="72"/>
      <c r="AB33" s="72"/>
      <c r="AC33" s="72"/>
      <c r="AD33" s="72"/>
      <c r="AE33" s="72"/>
      <c r="AF33" s="72"/>
      <c r="AG33" s="72"/>
      <c r="AH33" s="72"/>
      <c r="AI33" s="72"/>
      <c r="AJ33" s="72"/>
      <c r="AK33" s="72"/>
      <c r="AL33" s="101"/>
    </row>
    <row r="34" spans="1:38">
      <c r="A34" s="692"/>
      <c r="B34" s="693"/>
      <c r="C34" s="693"/>
      <c r="D34" s="693"/>
      <c r="E34" s="693"/>
      <c r="F34" s="693"/>
      <c r="G34" s="693"/>
      <c r="H34" s="693"/>
      <c r="I34" s="693"/>
      <c r="J34" s="693"/>
      <c r="K34" s="693"/>
      <c r="L34" s="693"/>
      <c r="M34" s="693"/>
      <c r="N34" s="693"/>
      <c r="O34" s="693"/>
      <c r="P34" s="693"/>
      <c r="Q34" s="693"/>
      <c r="R34" s="693"/>
      <c r="S34" s="694"/>
      <c r="T34" s="100"/>
      <c r="U34" s="72"/>
      <c r="V34" s="72"/>
      <c r="W34" s="72"/>
      <c r="X34" s="72"/>
      <c r="Y34" s="72"/>
      <c r="Z34" s="72"/>
      <c r="AA34" s="72"/>
      <c r="AB34" s="72"/>
      <c r="AC34" s="72"/>
      <c r="AD34" s="72"/>
      <c r="AE34" s="72"/>
      <c r="AF34" s="72"/>
      <c r="AG34" s="72"/>
      <c r="AH34" s="72"/>
      <c r="AI34" s="72"/>
      <c r="AJ34" s="72"/>
      <c r="AK34" s="72"/>
      <c r="AL34" s="101"/>
    </row>
    <row r="35" spans="1:38">
      <c r="A35" s="692"/>
      <c r="B35" s="693"/>
      <c r="C35" s="693"/>
      <c r="D35" s="693"/>
      <c r="E35" s="693"/>
      <c r="F35" s="693"/>
      <c r="G35" s="693"/>
      <c r="H35" s="693"/>
      <c r="I35" s="693"/>
      <c r="J35" s="693"/>
      <c r="K35" s="693"/>
      <c r="L35" s="693"/>
      <c r="M35" s="693"/>
      <c r="N35" s="693"/>
      <c r="O35" s="693"/>
      <c r="P35" s="693"/>
      <c r="Q35" s="693"/>
      <c r="R35" s="693"/>
      <c r="S35" s="694"/>
      <c r="T35" s="100"/>
      <c r="U35" s="72"/>
      <c r="V35" s="72"/>
      <c r="W35" s="72"/>
      <c r="X35" s="72"/>
      <c r="Y35" s="72"/>
      <c r="Z35" s="72"/>
      <c r="AA35" s="72"/>
      <c r="AB35" s="72"/>
      <c r="AC35" s="72"/>
      <c r="AD35" s="72"/>
      <c r="AE35" s="72"/>
      <c r="AF35" s="72"/>
      <c r="AG35" s="72"/>
      <c r="AH35" s="72"/>
      <c r="AI35" s="72"/>
      <c r="AJ35" s="72"/>
      <c r="AK35" s="72"/>
      <c r="AL35" s="101"/>
    </row>
    <row r="36" spans="1:38">
      <c r="A36" s="692"/>
      <c r="B36" s="693"/>
      <c r="C36" s="693"/>
      <c r="D36" s="693"/>
      <c r="E36" s="693"/>
      <c r="F36" s="693"/>
      <c r="G36" s="693"/>
      <c r="H36" s="693"/>
      <c r="I36" s="693"/>
      <c r="J36" s="693"/>
      <c r="K36" s="693"/>
      <c r="L36" s="693"/>
      <c r="M36" s="693"/>
      <c r="N36" s="693"/>
      <c r="O36" s="693"/>
      <c r="P36" s="693"/>
      <c r="Q36" s="693"/>
      <c r="R36" s="693"/>
      <c r="S36" s="694"/>
      <c r="T36" s="100"/>
      <c r="U36" s="72"/>
      <c r="V36" s="72"/>
      <c r="W36" s="72"/>
      <c r="X36" s="72"/>
      <c r="Y36" s="72"/>
      <c r="Z36" s="72"/>
      <c r="AA36" s="72"/>
      <c r="AB36" s="72"/>
      <c r="AC36" s="72"/>
      <c r="AD36" s="72"/>
      <c r="AE36" s="72"/>
      <c r="AF36" s="72"/>
      <c r="AG36" s="72"/>
      <c r="AH36" s="72"/>
      <c r="AI36" s="72"/>
      <c r="AJ36" s="72"/>
      <c r="AK36" s="72"/>
      <c r="AL36" s="101"/>
    </row>
    <row r="37" spans="1:38">
      <c r="A37" s="692"/>
      <c r="B37" s="693"/>
      <c r="C37" s="693"/>
      <c r="D37" s="693"/>
      <c r="E37" s="693"/>
      <c r="F37" s="693"/>
      <c r="G37" s="693"/>
      <c r="H37" s="693"/>
      <c r="I37" s="693"/>
      <c r="J37" s="693"/>
      <c r="K37" s="693"/>
      <c r="L37" s="693"/>
      <c r="M37" s="693"/>
      <c r="N37" s="693"/>
      <c r="O37" s="693"/>
      <c r="P37" s="693"/>
      <c r="Q37" s="693"/>
      <c r="R37" s="693"/>
      <c r="S37" s="694"/>
      <c r="T37" s="100"/>
      <c r="U37" s="72"/>
      <c r="V37" s="72"/>
      <c r="W37" s="72"/>
      <c r="X37" s="72"/>
      <c r="Y37" s="72"/>
      <c r="Z37" s="72"/>
      <c r="AA37" s="72"/>
      <c r="AB37" s="72"/>
      <c r="AC37" s="72"/>
      <c r="AD37" s="72"/>
      <c r="AE37" s="72"/>
      <c r="AF37" s="72"/>
      <c r="AG37" s="72"/>
      <c r="AH37" s="72"/>
      <c r="AI37" s="72"/>
      <c r="AJ37" s="72"/>
      <c r="AK37" s="72"/>
      <c r="AL37" s="101"/>
    </row>
    <row r="38" spans="1:38">
      <c r="A38" s="692"/>
      <c r="B38" s="693"/>
      <c r="C38" s="693"/>
      <c r="D38" s="693"/>
      <c r="E38" s="693"/>
      <c r="F38" s="693"/>
      <c r="G38" s="693"/>
      <c r="H38" s="693"/>
      <c r="I38" s="693"/>
      <c r="J38" s="693"/>
      <c r="K38" s="693"/>
      <c r="L38" s="693"/>
      <c r="M38" s="693"/>
      <c r="N38" s="693"/>
      <c r="O38" s="693"/>
      <c r="P38" s="693"/>
      <c r="Q38" s="693"/>
      <c r="R38" s="693"/>
      <c r="S38" s="694"/>
      <c r="T38" s="100"/>
      <c r="U38" s="72"/>
      <c r="V38" s="72"/>
      <c r="W38" s="72"/>
      <c r="X38" s="72"/>
      <c r="Y38" s="72"/>
      <c r="Z38" s="72"/>
      <c r="AA38" s="72"/>
      <c r="AB38" s="72"/>
      <c r="AC38" s="72"/>
      <c r="AD38" s="72"/>
      <c r="AE38" s="72"/>
      <c r="AF38" s="72"/>
      <c r="AG38" s="72"/>
      <c r="AH38" s="72"/>
      <c r="AI38" s="72"/>
      <c r="AJ38" s="72"/>
      <c r="AK38" s="72"/>
      <c r="AL38" s="101"/>
    </row>
    <row r="39" spans="1:38">
      <c r="A39" s="692"/>
      <c r="B39" s="693"/>
      <c r="C39" s="693"/>
      <c r="D39" s="693"/>
      <c r="E39" s="693"/>
      <c r="F39" s="693"/>
      <c r="G39" s="693"/>
      <c r="H39" s="693"/>
      <c r="I39" s="693"/>
      <c r="J39" s="693"/>
      <c r="K39" s="693"/>
      <c r="L39" s="693"/>
      <c r="M39" s="693"/>
      <c r="N39" s="693"/>
      <c r="O39" s="693"/>
      <c r="P39" s="693"/>
      <c r="Q39" s="693"/>
      <c r="R39" s="693"/>
      <c r="S39" s="694"/>
      <c r="T39" s="100"/>
      <c r="U39" s="72"/>
      <c r="V39" s="72"/>
      <c r="W39" s="72"/>
      <c r="X39" s="72"/>
      <c r="Y39" s="72"/>
      <c r="Z39" s="72"/>
      <c r="AA39" s="72"/>
      <c r="AB39" s="72"/>
      <c r="AC39" s="72"/>
      <c r="AD39" s="72"/>
      <c r="AE39" s="72"/>
      <c r="AF39" s="72"/>
      <c r="AG39" s="72"/>
      <c r="AH39" s="72"/>
      <c r="AI39" s="72"/>
      <c r="AJ39" s="72"/>
      <c r="AK39" s="72"/>
      <c r="AL39" s="101"/>
    </row>
    <row r="40" spans="1:38">
      <c r="A40" s="692"/>
      <c r="B40" s="693"/>
      <c r="C40" s="693"/>
      <c r="D40" s="693"/>
      <c r="E40" s="693"/>
      <c r="F40" s="693"/>
      <c r="G40" s="693"/>
      <c r="H40" s="693"/>
      <c r="I40" s="693"/>
      <c r="J40" s="693"/>
      <c r="K40" s="693"/>
      <c r="L40" s="693"/>
      <c r="M40" s="693"/>
      <c r="N40" s="693"/>
      <c r="O40" s="693"/>
      <c r="P40" s="693"/>
      <c r="Q40" s="693"/>
      <c r="R40" s="693"/>
      <c r="S40" s="694"/>
      <c r="T40" s="100"/>
      <c r="U40" s="72"/>
      <c r="V40" s="72"/>
      <c r="W40" s="72"/>
      <c r="X40" s="72"/>
      <c r="Y40" s="72"/>
      <c r="Z40" s="72"/>
      <c r="AA40" s="72"/>
      <c r="AB40" s="72"/>
      <c r="AC40" s="72"/>
      <c r="AD40" s="72"/>
      <c r="AE40" s="72"/>
      <c r="AF40" s="72"/>
      <c r="AG40" s="72"/>
      <c r="AH40" s="72"/>
      <c r="AI40" s="72"/>
      <c r="AJ40" s="72"/>
      <c r="AK40" s="72"/>
      <c r="AL40" s="101"/>
    </row>
    <row r="41" spans="1:38">
      <c r="A41" s="692"/>
      <c r="B41" s="693"/>
      <c r="C41" s="693"/>
      <c r="D41" s="693"/>
      <c r="E41" s="693"/>
      <c r="F41" s="693"/>
      <c r="G41" s="693"/>
      <c r="H41" s="693"/>
      <c r="I41" s="693"/>
      <c r="J41" s="693"/>
      <c r="K41" s="693"/>
      <c r="L41" s="693"/>
      <c r="M41" s="693"/>
      <c r="N41" s="693"/>
      <c r="O41" s="693"/>
      <c r="P41" s="693"/>
      <c r="Q41" s="693"/>
      <c r="R41" s="693"/>
      <c r="S41" s="694"/>
      <c r="T41" s="100"/>
      <c r="U41" s="72"/>
      <c r="V41" s="72"/>
      <c r="W41" s="72"/>
      <c r="X41" s="72"/>
      <c r="Y41" s="72"/>
      <c r="Z41" s="72"/>
      <c r="AA41" s="72"/>
      <c r="AB41" s="72"/>
      <c r="AC41" s="72"/>
      <c r="AD41" s="72"/>
      <c r="AE41" s="72"/>
      <c r="AF41" s="72"/>
      <c r="AG41" s="72"/>
      <c r="AH41" s="72"/>
      <c r="AI41" s="72"/>
      <c r="AJ41" s="72"/>
      <c r="AK41" s="72"/>
      <c r="AL41" s="101"/>
    </row>
    <row r="42" spans="1:38">
      <c r="A42" s="692"/>
      <c r="B42" s="693"/>
      <c r="C42" s="693"/>
      <c r="D42" s="693"/>
      <c r="E42" s="693"/>
      <c r="F42" s="693"/>
      <c r="G42" s="693"/>
      <c r="H42" s="693"/>
      <c r="I42" s="693"/>
      <c r="J42" s="693"/>
      <c r="K42" s="693"/>
      <c r="L42" s="693"/>
      <c r="M42" s="693"/>
      <c r="N42" s="693"/>
      <c r="O42" s="693"/>
      <c r="P42" s="693"/>
      <c r="Q42" s="693"/>
      <c r="R42" s="693"/>
      <c r="S42" s="694"/>
      <c r="T42" s="100"/>
      <c r="U42" s="72"/>
      <c r="V42" s="72"/>
      <c r="W42" s="72"/>
      <c r="X42" s="72"/>
      <c r="Y42" s="72"/>
      <c r="Z42" s="72"/>
      <c r="AA42" s="72"/>
      <c r="AB42" s="72"/>
      <c r="AC42" s="72"/>
      <c r="AD42" s="72"/>
      <c r="AE42" s="72"/>
      <c r="AF42" s="72"/>
      <c r="AG42" s="72"/>
      <c r="AH42" s="72"/>
      <c r="AI42" s="72"/>
      <c r="AJ42" s="72"/>
      <c r="AK42" s="72"/>
      <c r="AL42" s="101"/>
    </row>
    <row r="43" spans="1:38">
      <c r="A43" s="692"/>
      <c r="B43" s="693"/>
      <c r="C43" s="693"/>
      <c r="D43" s="693"/>
      <c r="E43" s="693"/>
      <c r="F43" s="693"/>
      <c r="G43" s="693"/>
      <c r="H43" s="693"/>
      <c r="I43" s="693"/>
      <c r="J43" s="693"/>
      <c r="K43" s="693"/>
      <c r="L43" s="693"/>
      <c r="M43" s="693"/>
      <c r="N43" s="693"/>
      <c r="O43" s="693"/>
      <c r="P43" s="693"/>
      <c r="Q43" s="693"/>
      <c r="R43" s="693"/>
      <c r="S43" s="694"/>
      <c r="T43" s="100"/>
      <c r="U43" s="72"/>
      <c r="V43" s="72"/>
      <c r="W43" s="72"/>
      <c r="X43" s="72"/>
      <c r="Y43" s="72"/>
      <c r="Z43" s="72"/>
      <c r="AA43" s="72"/>
      <c r="AB43" s="72"/>
      <c r="AC43" s="72"/>
      <c r="AD43" s="72"/>
      <c r="AE43" s="72"/>
      <c r="AF43" s="72"/>
      <c r="AG43" s="72"/>
      <c r="AH43" s="72"/>
      <c r="AI43" s="72"/>
      <c r="AJ43" s="72"/>
      <c r="AK43" s="72"/>
      <c r="AL43" s="101"/>
    </row>
    <row r="44" spans="1:38">
      <c r="A44" s="692"/>
      <c r="B44" s="693"/>
      <c r="C44" s="693"/>
      <c r="D44" s="693"/>
      <c r="E44" s="693"/>
      <c r="F44" s="693"/>
      <c r="G44" s="693"/>
      <c r="H44" s="693"/>
      <c r="I44" s="693"/>
      <c r="J44" s="693"/>
      <c r="K44" s="693"/>
      <c r="L44" s="693"/>
      <c r="M44" s="693"/>
      <c r="N44" s="693"/>
      <c r="O44" s="693"/>
      <c r="P44" s="693"/>
      <c r="Q44" s="693"/>
      <c r="R44" s="693"/>
      <c r="S44" s="694"/>
      <c r="T44" s="100"/>
      <c r="U44" s="72"/>
      <c r="V44" s="72"/>
      <c r="W44" s="72"/>
      <c r="X44" s="72"/>
      <c r="Y44" s="72"/>
      <c r="Z44" s="72"/>
      <c r="AA44" s="72"/>
      <c r="AB44" s="72"/>
      <c r="AC44" s="72"/>
      <c r="AD44" s="72"/>
      <c r="AE44" s="72"/>
      <c r="AF44" s="72"/>
      <c r="AG44" s="72"/>
      <c r="AH44" s="72"/>
      <c r="AI44" s="72"/>
      <c r="AJ44" s="72"/>
      <c r="AK44" s="72"/>
      <c r="AL44" s="101"/>
    </row>
    <row r="45" spans="1:38">
      <c r="A45" s="692"/>
      <c r="B45" s="693"/>
      <c r="C45" s="693"/>
      <c r="D45" s="693"/>
      <c r="E45" s="693"/>
      <c r="F45" s="693"/>
      <c r="G45" s="693"/>
      <c r="H45" s="693"/>
      <c r="I45" s="693"/>
      <c r="J45" s="693"/>
      <c r="K45" s="693"/>
      <c r="L45" s="693"/>
      <c r="M45" s="693"/>
      <c r="N45" s="693"/>
      <c r="O45" s="693"/>
      <c r="P45" s="693"/>
      <c r="Q45" s="693"/>
      <c r="R45" s="693"/>
      <c r="S45" s="694"/>
      <c r="T45" s="100"/>
      <c r="U45" s="72"/>
      <c r="V45" s="72"/>
      <c r="W45" s="72"/>
      <c r="X45" s="72"/>
      <c r="Y45" s="72"/>
      <c r="Z45" s="72"/>
      <c r="AA45" s="72"/>
      <c r="AB45" s="72"/>
      <c r="AC45" s="72"/>
      <c r="AD45" s="72"/>
      <c r="AE45" s="72"/>
      <c r="AF45" s="72"/>
      <c r="AG45" s="72"/>
      <c r="AH45" s="72"/>
      <c r="AI45" s="72"/>
      <c r="AJ45" s="72"/>
      <c r="AK45" s="72"/>
      <c r="AL45" s="101"/>
    </row>
    <row r="46" spans="1:38">
      <c r="A46" s="692"/>
      <c r="B46" s="693"/>
      <c r="C46" s="693"/>
      <c r="D46" s="693"/>
      <c r="E46" s="693"/>
      <c r="F46" s="693"/>
      <c r="G46" s="693"/>
      <c r="H46" s="693"/>
      <c r="I46" s="693"/>
      <c r="J46" s="693"/>
      <c r="K46" s="693"/>
      <c r="L46" s="693"/>
      <c r="M46" s="693"/>
      <c r="N46" s="693"/>
      <c r="O46" s="693"/>
      <c r="P46" s="693"/>
      <c r="Q46" s="693"/>
      <c r="R46" s="693"/>
      <c r="S46" s="694"/>
      <c r="T46" s="100"/>
      <c r="U46" s="72"/>
      <c r="V46" s="72"/>
      <c r="W46" s="72"/>
      <c r="X46" s="72"/>
      <c r="Y46" s="72"/>
      <c r="Z46" s="72"/>
      <c r="AA46" s="72"/>
      <c r="AB46" s="72"/>
      <c r="AC46" s="72"/>
      <c r="AD46" s="72"/>
      <c r="AE46" s="72"/>
      <c r="AF46" s="72"/>
      <c r="AG46" s="72"/>
      <c r="AH46" s="72"/>
      <c r="AI46" s="72"/>
      <c r="AJ46" s="72"/>
      <c r="AK46" s="72"/>
      <c r="AL46" s="101"/>
    </row>
    <row r="47" spans="1:38">
      <c r="A47" s="692"/>
      <c r="B47" s="693"/>
      <c r="C47" s="693"/>
      <c r="D47" s="693"/>
      <c r="E47" s="693"/>
      <c r="F47" s="693"/>
      <c r="G47" s="693"/>
      <c r="H47" s="693"/>
      <c r="I47" s="693"/>
      <c r="J47" s="693"/>
      <c r="K47" s="693"/>
      <c r="L47" s="693"/>
      <c r="M47" s="693"/>
      <c r="N47" s="693"/>
      <c r="O47" s="693"/>
      <c r="P47" s="693"/>
      <c r="Q47" s="693"/>
      <c r="R47" s="693"/>
      <c r="S47" s="694"/>
      <c r="T47" s="100"/>
      <c r="U47" s="72"/>
      <c r="V47" s="72"/>
      <c r="W47" s="72"/>
      <c r="X47" s="72"/>
      <c r="Y47" s="72"/>
      <c r="Z47" s="72"/>
      <c r="AA47" s="72"/>
      <c r="AB47" s="72"/>
      <c r="AC47" s="72"/>
      <c r="AD47" s="72"/>
      <c r="AE47" s="72"/>
      <c r="AF47" s="72"/>
      <c r="AG47" s="72"/>
      <c r="AH47" s="72"/>
      <c r="AI47" s="72"/>
      <c r="AJ47" s="72"/>
      <c r="AK47" s="72"/>
      <c r="AL47" s="101"/>
    </row>
    <row r="48" spans="1:38">
      <c r="A48" s="692"/>
      <c r="B48" s="693"/>
      <c r="C48" s="693"/>
      <c r="D48" s="693"/>
      <c r="E48" s="693"/>
      <c r="F48" s="693"/>
      <c r="G48" s="693"/>
      <c r="H48" s="693"/>
      <c r="I48" s="693"/>
      <c r="J48" s="693"/>
      <c r="K48" s="693"/>
      <c r="L48" s="693"/>
      <c r="M48" s="693"/>
      <c r="N48" s="693"/>
      <c r="O48" s="693"/>
      <c r="P48" s="693"/>
      <c r="Q48" s="693"/>
      <c r="R48" s="693"/>
      <c r="S48" s="694"/>
      <c r="T48" s="100"/>
      <c r="U48" s="72"/>
      <c r="V48" s="72"/>
      <c r="W48" s="72"/>
      <c r="X48" s="72"/>
      <c r="Y48" s="72"/>
      <c r="Z48" s="72"/>
      <c r="AA48" s="72"/>
      <c r="AB48" s="72"/>
      <c r="AC48" s="72"/>
      <c r="AD48" s="72"/>
      <c r="AE48" s="72"/>
      <c r="AF48" s="72"/>
      <c r="AG48" s="72"/>
      <c r="AH48" s="72"/>
      <c r="AI48" s="72"/>
      <c r="AJ48" s="72"/>
      <c r="AK48" s="72"/>
      <c r="AL48" s="101"/>
    </row>
    <row r="49" spans="1:38">
      <c r="A49" s="692"/>
      <c r="B49" s="693"/>
      <c r="C49" s="693"/>
      <c r="D49" s="693"/>
      <c r="E49" s="693"/>
      <c r="F49" s="693"/>
      <c r="G49" s="693"/>
      <c r="H49" s="693"/>
      <c r="I49" s="693"/>
      <c r="J49" s="693"/>
      <c r="K49" s="693"/>
      <c r="L49" s="693"/>
      <c r="M49" s="693"/>
      <c r="N49" s="693"/>
      <c r="O49" s="693"/>
      <c r="P49" s="693"/>
      <c r="Q49" s="693"/>
      <c r="R49" s="693"/>
      <c r="S49" s="694"/>
      <c r="T49" s="100"/>
      <c r="U49" s="72"/>
      <c r="V49" s="72"/>
      <c r="W49" s="72"/>
      <c r="X49" s="72"/>
      <c r="Y49" s="72"/>
      <c r="Z49" s="72"/>
      <c r="AA49" s="72"/>
      <c r="AB49" s="72"/>
      <c r="AC49" s="72"/>
      <c r="AD49" s="72"/>
      <c r="AE49" s="72"/>
      <c r="AF49" s="72"/>
      <c r="AG49" s="72"/>
      <c r="AH49" s="72"/>
      <c r="AI49" s="72"/>
      <c r="AJ49" s="72"/>
      <c r="AK49" s="72"/>
      <c r="AL49" s="101"/>
    </row>
    <row r="50" spans="1:38">
      <c r="A50" s="692"/>
      <c r="B50" s="693"/>
      <c r="C50" s="693"/>
      <c r="D50" s="693"/>
      <c r="E50" s="693"/>
      <c r="F50" s="693"/>
      <c r="G50" s="693"/>
      <c r="H50" s="693"/>
      <c r="I50" s="693"/>
      <c r="J50" s="693"/>
      <c r="K50" s="693"/>
      <c r="L50" s="693"/>
      <c r="M50" s="693"/>
      <c r="N50" s="693"/>
      <c r="O50" s="693"/>
      <c r="P50" s="693"/>
      <c r="Q50" s="693"/>
      <c r="R50" s="693"/>
      <c r="S50" s="694"/>
      <c r="T50" s="100"/>
      <c r="U50" s="72"/>
      <c r="V50" s="72"/>
      <c r="W50" s="72"/>
      <c r="X50" s="72"/>
      <c r="Y50" s="72"/>
      <c r="Z50" s="72"/>
      <c r="AA50" s="72"/>
      <c r="AB50" s="72"/>
      <c r="AC50" s="72"/>
      <c r="AD50" s="72"/>
      <c r="AE50" s="72"/>
      <c r="AF50" s="72"/>
      <c r="AG50" s="72"/>
      <c r="AH50" s="72"/>
      <c r="AI50" s="72"/>
      <c r="AJ50" s="72"/>
      <c r="AK50" s="72"/>
      <c r="AL50" s="101"/>
    </row>
    <row r="51" spans="1:38">
      <c r="A51" s="692"/>
      <c r="B51" s="693"/>
      <c r="C51" s="693"/>
      <c r="D51" s="693"/>
      <c r="E51" s="693"/>
      <c r="F51" s="693"/>
      <c r="G51" s="693"/>
      <c r="H51" s="693"/>
      <c r="I51" s="693"/>
      <c r="J51" s="693"/>
      <c r="K51" s="693"/>
      <c r="L51" s="693"/>
      <c r="M51" s="693"/>
      <c r="N51" s="693"/>
      <c r="O51" s="693"/>
      <c r="P51" s="693"/>
      <c r="Q51" s="693"/>
      <c r="R51" s="693"/>
      <c r="S51" s="694"/>
      <c r="T51" s="100"/>
      <c r="U51" s="72"/>
      <c r="V51" s="72"/>
      <c r="W51" s="72"/>
      <c r="X51" s="72"/>
      <c r="Y51" s="72"/>
      <c r="Z51" s="72"/>
      <c r="AA51" s="72"/>
      <c r="AB51" s="72"/>
      <c r="AC51" s="72"/>
      <c r="AD51" s="72"/>
      <c r="AE51" s="72"/>
      <c r="AF51" s="72"/>
      <c r="AG51" s="72"/>
      <c r="AH51" s="72"/>
      <c r="AI51" s="72"/>
      <c r="AJ51" s="72"/>
      <c r="AK51" s="72"/>
      <c r="AL51" s="101"/>
    </row>
    <row r="52" spans="1:38">
      <c r="A52" s="692"/>
      <c r="B52" s="693"/>
      <c r="C52" s="693"/>
      <c r="D52" s="693"/>
      <c r="E52" s="693"/>
      <c r="F52" s="693"/>
      <c r="G52" s="693"/>
      <c r="H52" s="693"/>
      <c r="I52" s="693"/>
      <c r="J52" s="693"/>
      <c r="K52" s="693"/>
      <c r="L52" s="693"/>
      <c r="M52" s="693"/>
      <c r="N52" s="693"/>
      <c r="O52" s="693"/>
      <c r="P52" s="693"/>
      <c r="Q52" s="693"/>
      <c r="R52" s="693"/>
      <c r="S52" s="694"/>
      <c r="T52" s="100"/>
      <c r="U52" s="72"/>
      <c r="V52" s="72"/>
      <c r="W52" s="72"/>
      <c r="X52" s="72"/>
      <c r="Y52" s="72"/>
      <c r="Z52" s="72"/>
      <c r="AA52" s="72"/>
      <c r="AB52" s="72"/>
      <c r="AC52" s="72"/>
      <c r="AD52" s="72"/>
      <c r="AE52" s="72"/>
      <c r="AF52" s="72"/>
      <c r="AG52" s="72"/>
      <c r="AH52" s="72"/>
      <c r="AI52" s="72"/>
      <c r="AJ52" s="72"/>
      <c r="AK52" s="72"/>
      <c r="AL52" s="101"/>
    </row>
    <row r="53" spans="1:38">
      <c r="A53" s="692"/>
      <c r="B53" s="693"/>
      <c r="C53" s="693"/>
      <c r="D53" s="693"/>
      <c r="E53" s="693"/>
      <c r="F53" s="693"/>
      <c r="G53" s="693"/>
      <c r="H53" s="693"/>
      <c r="I53" s="693"/>
      <c r="J53" s="693"/>
      <c r="K53" s="693"/>
      <c r="L53" s="693"/>
      <c r="M53" s="693"/>
      <c r="N53" s="693"/>
      <c r="O53" s="693"/>
      <c r="P53" s="693"/>
      <c r="Q53" s="693"/>
      <c r="R53" s="693"/>
      <c r="S53" s="694"/>
      <c r="T53" s="100"/>
      <c r="U53" s="72"/>
      <c r="V53" s="72"/>
      <c r="W53" s="72"/>
      <c r="X53" s="72"/>
      <c r="Y53" s="72"/>
      <c r="Z53" s="72"/>
      <c r="AA53" s="72"/>
      <c r="AB53" s="72"/>
      <c r="AC53" s="72"/>
      <c r="AD53" s="72"/>
      <c r="AE53" s="72"/>
      <c r="AF53" s="72"/>
      <c r="AG53" s="72"/>
      <c r="AH53" s="72"/>
      <c r="AI53" s="72"/>
      <c r="AJ53" s="72"/>
      <c r="AK53" s="72"/>
      <c r="AL53" s="101"/>
    </row>
    <row r="54" spans="1:38">
      <c r="A54" s="692"/>
      <c r="B54" s="693"/>
      <c r="C54" s="693"/>
      <c r="D54" s="693"/>
      <c r="E54" s="693"/>
      <c r="F54" s="693"/>
      <c r="G54" s="693"/>
      <c r="H54" s="693"/>
      <c r="I54" s="693"/>
      <c r="J54" s="693"/>
      <c r="K54" s="693"/>
      <c r="L54" s="693"/>
      <c r="M54" s="693"/>
      <c r="N54" s="693"/>
      <c r="O54" s="693"/>
      <c r="P54" s="693"/>
      <c r="Q54" s="693"/>
      <c r="R54" s="693"/>
      <c r="S54" s="694"/>
      <c r="T54" s="100"/>
      <c r="U54" s="72"/>
      <c r="V54" s="72"/>
      <c r="W54" s="72"/>
      <c r="X54" s="72"/>
      <c r="Y54" s="72"/>
      <c r="Z54" s="72"/>
      <c r="AA54" s="72"/>
      <c r="AB54" s="72"/>
      <c r="AC54" s="72"/>
      <c r="AD54" s="72"/>
      <c r="AE54" s="72"/>
      <c r="AF54" s="72"/>
      <c r="AG54" s="72"/>
      <c r="AH54" s="72"/>
      <c r="AI54" s="72"/>
      <c r="AJ54" s="72"/>
      <c r="AK54" s="72"/>
      <c r="AL54" s="101"/>
    </row>
    <row r="55" spans="1:38">
      <c r="A55" s="692"/>
      <c r="B55" s="693"/>
      <c r="C55" s="693"/>
      <c r="D55" s="693"/>
      <c r="E55" s="693"/>
      <c r="F55" s="693"/>
      <c r="G55" s="693"/>
      <c r="H55" s="693"/>
      <c r="I55" s="693"/>
      <c r="J55" s="693"/>
      <c r="K55" s="693"/>
      <c r="L55" s="693"/>
      <c r="M55" s="693"/>
      <c r="N55" s="693"/>
      <c r="O55" s="693"/>
      <c r="P55" s="693"/>
      <c r="Q55" s="693"/>
      <c r="R55" s="693"/>
      <c r="S55" s="694"/>
      <c r="T55" s="100"/>
      <c r="U55" s="72"/>
      <c r="V55" s="72"/>
      <c r="W55" s="72"/>
      <c r="X55" s="72"/>
      <c r="Y55" s="72"/>
      <c r="Z55" s="72"/>
      <c r="AA55" s="72"/>
      <c r="AB55" s="72"/>
      <c r="AC55" s="72"/>
      <c r="AD55" s="72"/>
      <c r="AE55" s="72"/>
      <c r="AF55" s="72"/>
      <c r="AG55" s="72"/>
      <c r="AH55" s="72"/>
      <c r="AI55" s="72"/>
      <c r="AJ55" s="72"/>
      <c r="AK55" s="72"/>
      <c r="AL55" s="101"/>
    </row>
    <row r="56" spans="1:38">
      <c r="A56" s="692"/>
      <c r="B56" s="693"/>
      <c r="C56" s="693"/>
      <c r="D56" s="693"/>
      <c r="E56" s="693"/>
      <c r="F56" s="693"/>
      <c r="G56" s="693"/>
      <c r="H56" s="693"/>
      <c r="I56" s="693"/>
      <c r="J56" s="693"/>
      <c r="K56" s="693"/>
      <c r="L56" s="693"/>
      <c r="M56" s="693"/>
      <c r="N56" s="693"/>
      <c r="O56" s="693"/>
      <c r="P56" s="693"/>
      <c r="Q56" s="693"/>
      <c r="R56" s="693"/>
      <c r="S56" s="694"/>
      <c r="T56" s="100"/>
      <c r="U56" s="72"/>
      <c r="V56" s="72"/>
      <c r="W56" s="72"/>
      <c r="X56" s="72"/>
      <c r="Y56" s="72"/>
      <c r="Z56" s="72"/>
      <c r="AA56" s="72"/>
      <c r="AB56" s="72"/>
      <c r="AC56" s="72"/>
      <c r="AD56" s="72"/>
      <c r="AE56" s="72"/>
      <c r="AF56" s="72"/>
      <c r="AG56" s="72"/>
      <c r="AH56" s="72"/>
      <c r="AI56" s="72"/>
      <c r="AJ56" s="72"/>
      <c r="AK56" s="72"/>
      <c r="AL56" s="101"/>
    </row>
    <row r="57" spans="1:38">
      <c r="A57" s="692"/>
      <c r="B57" s="693"/>
      <c r="C57" s="693"/>
      <c r="D57" s="693"/>
      <c r="E57" s="693"/>
      <c r="F57" s="693"/>
      <c r="G57" s="693"/>
      <c r="H57" s="693"/>
      <c r="I57" s="693"/>
      <c r="J57" s="693"/>
      <c r="K57" s="693"/>
      <c r="L57" s="693"/>
      <c r="M57" s="693"/>
      <c r="N57" s="693"/>
      <c r="O57" s="693"/>
      <c r="P57" s="693"/>
      <c r="Q57" s="693"/>
      <c r="R57" s="693"/>
      <c r="S57" s="694"/>
      <c r="T57" s="100"/>
      <c r="U57" s="72"/>
      <c r="V57" s="72"/>
      <c r="W57" s="72"/>
      <c r="X57" s="72"/>
      <c r="Y57" s="72"/>
      <c r="Z57" s="72"/>
      <c r="AA57" s="72"/>
      <c r="AB57" s="72"/>
      <c r="AC57" s="72"/>
      <c r="AD57" s="72"/>
      <c r="AE57" s="72"/>
      <c r="AF57" s="72"/>
      <c r="AG57" s="72"/>
      <c r="AH57" s="72"/>
      <c r="AI57" s="72"/>
      <c r="AJ57" s="72"/>
      <c r="AK57" s="72"/>
      <c r="AL57" s="101"/>
    </row>
    <row r="58" spans="1:38">
      <c r="A58" s="692"/>
      <c r="B58" s="693"/>
      <c r="C58" s="693"/>
      <c r="D58" s="693"/>
      <c r="E58" s="693"/>
      <c r="F58" s="693"/>
      <c r="G58" s="693"/>
      <c r="H58" s="693"/>
      <c r="I58" s="693"/>
      <c r="J58" s="693"/>
      <c r="K58" s="693"/>
      <c r="L58" s="693"/>
      <c r="M58" s="693"/>
      <c r="N58" s="693"/>
      <c r="O58" s="693"/>
      <c r="P58" s="693"/>
      <c r="Q58" s="693"/>
      <c r="R58" s="693"/>
      <c r="S58" s="694"/>
      <c r="T58" s="100"/>
      <c r="U58" s="72"/>
      <c r="V58" s="72"/>
      <c r="W58" s="72"/>
      <c r="X58" s="72"/>
      <c r="Y58" s="72"/>
      <c r="Z58" s="72"/>
      <c r="AA58" s="72"/>
      <c r="AB58" s="72"/>
      <c r="AC58" s="72"/>
      <c r="AD58" s="72"/>
      <c r="AE58" s="72"/>
      <c r="AF58" s="72"/>
      <c r="AG58" s="72"/>
      <c r="AH58" s="72"/>
      <c r="AI58" s="72"/>
      <c r="AJ58" s="72"/>
      <c r="AK58" s="72"/>
      <c r="AL58" s="101"/>
    </row>
    <row r="59" spans="1:38">
      <c r="A59" s="692"/>
      <c r="B59" s="693"/>
      <c r="C59" s="693"/>
      <c r="D59" s="693"/>
      <c r="E59" s="693"/>
      <c r="F59" s="693"/>
      <c r="G59" s="693"/>
      <c r="H59" s="693"/>
      <c r="I59" s="693"/>
      <c r="J59" s="693"/>
      <c r="K59" s="693"/>
      <c r="L59" s="693"/>
      <c r="M59" s="693"/>
      <c r="N59" s="693"/>
      <c r="O59" s="693"/>
      <c r="P59" s="693"/>
      <c r="Q59" s="693"/>
      <c r="R59" s="693"/>
      <c r="S59" s="694"/>
      <c r="T59" s="100"/>
      <c r="U59" s="72"/>
      <c r="V59" s="72"/>
      <c r="W59" s="72"/>
      <c r="X59" s="72"/>
      <c r="Y59" s="72"/>
      <c r="Z59" s="72"/>
      <c r="AA59" s="72"/>
      <c r="AB59" s="72"/>
      <c r="AC59" s="72"/>
      <c r="AD59" s="72"/>
      <c r="AE59" s="72"/>
      <c r="AF59" s="72"/>
      <c r="AG59" s="72"/>
      <c r="AH59" s="72"/>
      <c r="AI59" s="72"/>
      <c r="AJ59" s="72"/>
      <c r="AK59" s="72"/>
      <c r="AL59" s="101"/>
    </row>
    <row r="60" spans="1:38">
      <c r="A60" s="692"/>
      <c r="B60" s="693"/>
      <c r="C60" s="693"/>
      <c r="D60" s="693"/>
      <c r="E60" s="693"/>
      <c r="F60" s="693"/>
      <c r="G60" s="693"/>
      <c r="H60" s="693"/>
      <c r="I60" s="693"/>
      <c r="J60" s="693"/>
      <c r="K60" s="693"/>
      <c r="L60" s="693"/>
      <c r="M60" s="693"/>
      <c r="N60" s="693"/>
      <c r="O60" s="693"/>
      <c r="P60" s="693"/>
      <c r="Q60" s="693"/>
      <c r="R60" s="693"/>
      <c r="S60" s="694"/>
      <c r="T60" s="100"/>
      <c r="U60" s="72"/>
      <c r="V60" s="72"/>
      <c r="W60" s="72"/>
      <c r="X60" s="72"/>
      <c r="Y60" s="72"/>
      <c r="Z60" s="72"/>
      <c r="AA60" s="72"/>
      <c r="AB60" s="72"/>
      <c r="AC60" s="72"/>
      <c r="AD60" s="72"/>
      <c r="AE60" s="72"/>
      <c r="AF60" s="72"/>
      <c r="AG60" s="72"/>
      <c r="AH60" s="72"/>
      <c r="AI60" s="72"/>
      <c r="AJ60" s="72"/>
      <c r="AK60" s="72"/>
      <c r="AL60" s="101"/>
    </row>
    <row r="61" spans="1:38">
      <c r="A61" s="692"/>
      <c r="B61" s="693"/>
      <c r="C61" s="693"/>
      <c r="D61" s="693"/>
      <c r="E61" s="693"/>
      <c r="F61" s="693"/>
      <c r="G61" s="693"/>
      <c r="H61" s="693"/>
      <c r="I61" s="693"/>
      <c r="J61" s="693"/>
      <c r="K61" s="693"/>
      <c r="L61" s="693"/>
      <c r="M61" s="693"/>
      <c r="N61" s="693"/>
      <c r="O61" s="693"/>
      <c r="P61" s="693"/>
      <c r="Q61" s="693"/>
      <c r="R61" s="693"/>
      <c r="S61" s="694"/>
      <c r="T61" s="100"/>
      <c r="U61" s="72"/>
      <c r="V61" s="72"/>
      <c r="W61" s="72"/>
      <c r="X61" s="72"/>
      <c r="Y61" s="72"/>
      <c r="Z61" s="72"/>
      <c r="AA61" s="72"/>
      <c r="AB61" s="72"/>
      <c r="AC61" s="72"/>
      <c r="AD61" s="72"/>
      <c r="AE61" s="72"/>
      <c r="AF61" s="72"/>
      <c r="AG61" s="72"/>
      <c r="AH61" s="72"/>
      <c r="AI61" s="72"/>
      <c r="AJ61" s="72"/>
      <c r="AK61" s="72"/>
      <c r="AL61" s="101"/>
    </row>
    <row r="62" spans="1:38">
      <c r="A62" s="692"/>
      <c r="B62" s="693"/>
      <c r="C62" s="693"/>
      <c r="D62" s="693"/>
      <c r="E62" s="693"/>
      <c r="F62" s="693"/>
      <c r="G62" s="693"/>
      <c r="H62" s="693"/>
      <c r="I62" s="693"/>
      <c r="J62" s="693"/>
      <c r="K62" s="693"/>
      <c r="L62" s="693"/>
      <c r="M62" s="693"/>
      <c r="N62" s="693"/>
      <c r="O62" s="693"/>
      <c r="P62" s="693"/>
      <c r="Q62" s="693"/>
      <c r="R62" s="693"/>
      <c r="S62" s="694"/>
      <c r="T62" s="100"/>
      <c r="U62" s="72"/>
      <c r="V62" s="72"/>
      <c r="W62" s="72"/>
      <c r="X62" s="72"/>
      <c r="Y62" s="72"/>
      <c r="Z62" s="72"/>
      <c r="AA62" s="72"/>
      <c r="AB62" s="72"/>
      <c r="AC62" s="72"/>
      <c r="AD62" s="72"/>
      <c r="AE62" s="72"/>
      <c r="AF62" s="72"/>
      <c r="AG62" s="72"/>
      <c r="AH62" s="72"/>
      <c r="AI62" s="72"/>
      <c r="AJ62" s="72"/>
      <c r="AK62" s="72"/>
      <c r="AL62" s="101"/>
    </row>
    <row r="63" spans="1:38">
      <c r="A63" s="696"/>
      <c r="B63" s="697"/>
      <c r="C63" s="697"/>
      <c r="D63" s="697"/>
      <c r="E63" s="697"/>
      <c r="F63" s="697"/>
      <c r="G63" s="697"/>
      <c r="H63" s="697"/>
      <c r="I63" s="697"/>
      <c r="J63" s="697"/>
      <c r="K63" s="697"/>
      <c r="L63" s="697"/>
      <c r="M63" s="697"/>
      <c r="N63" s="697"/>
      <c r="O63" s="697"/>
      <c r="P63" s="697"/>
      <c r="Q63" s="697"/>
      <c r="R63" s="697"/>
      <c r="S63" s="698"/>
      <c r="T63" s="107"/>
      <c r="U63" s="108"/>
      <c r="V63" s="108"/>
      <c r="W63" s="108"/>
      <c r="X63" s="108"/>
      <c r="Y63" s="108"/>
      <c r="Z63" s="108"/>
      <c r="AA63" s="108"/>
      <c r="AB63" s="108"/>
      <c r="AC63" s="108"/>
      <c r="AD63" s="108"/>
      <c r="AE63" s="108"/>
      <c r="AF63" s="108"/>
      <c r="AG63" s="108"/>
      <c r="AH63" s="108"/>
      <c r="AI63" s="108"/>
      <c r="AJ63" s="108"/>
      <c r="AK63" s="108"/>
      <c r="AL63" s="180"/>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140" zoomScaleNormal="100" zoomScalePageLayoutView="140" workbookViewId="0"/>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18" t="s">
        <v>714</v>
      </c>
      <c r="B1" s="818"/>
      <c r="C1" s="818"/>
      <c r="D1" s="818"/>
      <c r="E1" s="818"/>
      <c r="F1" s="818"/>
      <c r="G1" s="818"/>
      <c r="H1" s="818"/>
      <c r="I1" s="818"/>
      <c r="J1" s="818"/>
      <c r="K1" s="818"/>
      <c r="L1" s="818"/>
      <c r="M1" s="818"/>
      <c r="N1" s="818"/>
      <c r="O1" s="818"/>
      <c r="P1" s="818"/>
      <c r="Q1" s="818"/>
      <c r="R1" s="818"/>
      <c r="S1" s="818"/>
      <c r="T1" s="431"/>
      <c r="U1" s="432"/>
      <c r="V1" s="432"/>
      <c r="W1" s="432"/>
      <c r="X1" s="432"/>
      <c r="Y1" s="432"/>
      <c r="Z1" s="432"/>
      <c r="AA1" s="432"/>
      <c r="AB1" s="432"/>
      <c r="AC1" s="432"/>
      <c r="AD1" s="432"/>
      <c r="AE1" s="432"/>
      <c r="AF1" s="432"/>
      <c r="AG1" s="432"/>
      <c r="AH1" s="432"/>
      <c r="AI1" s="432"/>
      <c r="AJ1" s="432"/>
      <c r="AK1" s="432"/>
      <c r="AL1" s="435"/>
    </row>
    <row r="2" spans="1:38">
      <c r="A2" s="699"/>
      <c r="B2" s="700"/>
      <c r="C2" s="700"/>
      <c r="D2" s="700"/>
      <c r="E2" s="700"/>
      <c r="F2" s="700"/>
      <c r="G2" s="700"/>
      <c r="H2" s="700"/>
      <c r="I2" s="700"/>
      <c r="J2" s="700"/>
      <c r="K2" s="700"/>
      <c r="L2" s="700"/>
      <c r="M2" s="700"/>
      <c r="N2" s="700"/>
      <c r="O2" s="700"/>
      <c r="P2" s="700"/>
      <c r="Q2" s="700"/>
      <c r="R2" s="700"/>
      <c r="S2" s="701"/>
      <c r="T2" s="293"/>
      <c r="AL2" s="294"/>
    </row>
    <row r="3" spans="1:38">
      <c r="A3" s="588"/>
      <c r="B3" s="702" t="s">
        <v>715</v>
      </c>
      <c r="C3" s="589"/>
      <c r="D3" s="589"/>
      <c r="E3" s="589"/>
      <c r="F3" s="589"/>
      <c r="G3" s="589"/>
      <c r="H3" s="589"/>
      <c r="I3" s="589"/>
      <c r="J3" s="589"/>
      <c r="K3" s="589"/>
      <c r="L3" s="589"/>
      <c r="M3" s="589"/>
      <c r="N3" s="589"/>
      <c r="O3" s="589"/>
      <c r="P3" s="589"/>
      <c r="Q3" s="42" t="s">
        <v>716</v>
      </c>
      <c r="R3" s="589"/>
      <c r="S3" s="703"/>
      <c r="T3" s="293"/>
      <c r="U3" s="334" t="s">
        <v>717</v>
      </c>
      <c r="AL3" s="294"/>
    </row>
    <row r="4" spans="1:38">
      <c r="A4" s="588"/>
      <c r="B4" s="702" t="s">
        <v>718</v>
      </c>
      <c r="C4" s="589"/>
      <c r="D4" s="589"/>
      <c r="E4" s="589"/>
      <c r="F4" s="589"/>
      <c r="G4" s="589"/>
      <c r="H4" s="589"/>
      <c r="I4" s="589"/>
      <c r="J4" s="589"/>
      <c r="K4" s="589"/>
      <c r="L4" s="589"/>
      <c r="M4" s="589"/>
      <c r="N4" s="589"/>
      <c r="O4" s="589"/>
      <c r="P4" s="589"/>
      <c r="Q4" s="589"/>
      <c r="R4" s="589"/>
      <c r="S4" s="703"/>
      <c r="T4" s="293"/>
      <c r="U4" s="334" t="s">
        <v>719</v>
      </c>
      <c r="AL4" s="294"/>
    </row>
    <row r="5" spans="1:38">
      <c r="A5" s="588"/>
      <c r="B5" s="702"/>
      <c r="C5" s="589"/>
      <c r="D5" s="589"/>
      <c r="E5" s="589"/>
      <c r="F5" s="589"/>
      <c r="G5" s="589"/>
      <c r="H5" s="589"/>
      <c r="I5" s="589"/>
      <c r="J5" s="589"/>
      <c r="K5" s="589"/>
      <c r="L5" s="589"/>
      <c r="M5" s="589"/>
      <c r="N5" s="589"/>
      <c r="O5" s="589"/>
      <c r="P5" s="589"/>
      <c r="Q5" s="589"/>
      <c r="R5" s="589"/>
      <c r="S5" s="703"/>
      <c r="T5" s="293"/>
      <c r="U5" s="334" t="s">
        <v>720</v>
      </c>
      <c r="AL5" s="294"/>
    </row>
    <row r="6" spans="1:38">
      <c r="A6" s="588"/>
      <c r="B6" s="702" t="s">
        <v>721</v>
      </c>
      <c r="C6" s="589"/>
      <c r="D6" s="589"/>
      <c r="E6" s="589"/>
      <c r="F6" s="589"/>
      <c r="G6" s="589"/>
      <c r="H6" s="589"/>
      <c r="I6" s="589"/>
      <c r="J6" s="589"/>
      <c r="K6" s="589"/>
      <c r="L6" s="589"/>
      <c r="M6" s="589"/>
      <c r="N6" s="589"/>
      <c r="O6" s="589"/>
      <c r="P6" s="589"/>
      <c r="Q6" s="589"/>
      <c r="R6" s="589"/>
      <c r="S6" s="703"/>
      <c r="T6" s="293"/>
      <c r="U6" s="334"/>
      <c r="AL6" s="294"/>
    </row>
    <row r="7" spans="1:38">
      <c r="A7" s="588"/>
      <c r="B7" s="702" t="s">
        <v>722</v>
      </c>
      <c r="C7" s="589"/>
      <c r="D7" s="589"/>
      <c r="E7" s="589"/>
      <c r="F7" s="589"/>
      <c r="G7" s="589"/>
      <c r="H7" s="589"/>
      <c r="I7" s="589"/>
      <c r="J7" s="589"/>
      <c r="K7" s="589"/>
      <c r="L7" s="589"/>
      <c r="M7" s="589"/>
      <c r="N7" s="589"/>
      <c r="O7" s="589"/>
      <c r="P7" s="589"/>
      <c r="Q7" s="589"/>
      <c r="R7" s="589"/>
      <c r="S7" s="703"/>
      <c r="T7" s="293"/>
      <c r="AL7" s="294"/>
    </row>
    <row r="8" spans="1:38">
      <c r="A8" s="588"/>
      <c r="B8" s="702" t="s">
        <v>723</v>
      </c>
      <c r="C8" s="589"/>
      <c r="D8" s="589"/>
      <c r="E8" s="589"/>
      <c r="F8" s="589"/>
      <c r="G8" s="589"/>
      <c r="H8" s="589"/>
      <c r="I8" s="589"/>
      <c r="J8" s="589"/>
      <c r="K8" s="589"/>
      <c r="L8" s="589"/>
      <c r="M8" s="589"/>
      <c r="N8" s="589"/>
      <c r="O8" s="589"/>
      <c r="P8" s="589"/>
      <c r="Q8" s="589"/>
      <c r="R8" s="589"/>
      <c r="S8" s="703"/>
      <c r="T8" s="293"/>
      <c r="AL8" s="294"/>
    </row>
    <row r="9" spans="1:38">
      <c r="A9" s="588"/>
      <c r="B9" s="702" t="s">
        <v>724</v>
      </c>
      <c r="C9" s="589"/>
      <c r="D9" s="589"/>
      <c r="E9" s="589"/>
      <c r="F9" s="589"/>
      <c r="G9" s="589"/>
      <c r="H9" s="589"/>
      <c r="I9" s="589"/>
      <c r="J9" s="589"/>
      <c r="K9" s="589"/>
      <c r="L9" s="594"/>
      <c r="M9" s="589"/>
      <c r="N9" s="589"/>
      <c r="O9" s="589"/>
      <c r="P9" s="589"/>
      <c r="Q9" s="589"/>
      <c r="R9" s="589"/>
      <c r="S9" s="703"/>
      <c r="T9" s="293"/>
      <c r="AL9" s="294"/>
    </row>
    <row r="10" spans="1:38">
      <c r="A10" s="588"/>
      <c r="B10" s="702" t="s">
        <v>725</v>
      </c>
      <c r="C10" s="589"/>
      <c r="D10" s="589"/>
      <c r="E10" s="589"/>
      <c r="F10" s="589"/>
      <c r="G10" s="589"/>
      <c r="H10" s="589"/>
      <c r="I10" s="589"/>
      <c r="J10" s="589"/>
      <c r="K10" s="589"/>
      <c r="L10" s="594"/>
      <c r="M10" s="589"/>
      <c r="N10" s="589"/>
      <c r="O10" s="589"/>
      <c r="P10" s="589"/>
      <c r="Q10" s="589"/>
      <c r="R10" s="589"/>
      <c r="S10" s="703"/>
      <c r="T10" s="293"/>
      <c r="AL10" s="294"/>
    </row>
    <row r="11" spans="1:38">
      <c r="A11" s="588"/>
      <c r="B11" s="702"/>
      <c r="C11" s="589"/>
      <c r="D11" s="589"/>
      <c r="E11" s="589"/>
      <c r="F11" s="589"/>
      <c r="G11" s="589"/>
      <c r="H11" s="589"/>
      <c r="I11" s="589"/>
      <c r="J11" s="589"/>
      <c r="K11" s="589"/>
      <c r="L11" s="594"/>
      <c r="M11" s="589"/>
      <c r="N11" s="589"/>
      <c r="O11" s="589"/>
      <c r="P11" s="589"/>
      <c r="Q11" s="589"/>
      <c r="R11" s="589"/>
      <c r="S11" s="703"/>
      <c r="T11" s="293"/>
      <c r="AL11" s="294"/>
    </row>
    <row r="12" spans="1:38">
      <c r="A12" s="588"/>
      <c r="B12" s="702" t="s">
        <v>726</v>
      </c>
      <c r="C12" s="589"/>
      <c r="D12" s="589"/>
      <c r="E12" s="589"/>
      <c r="F12" s="589"/>
      <c r="G12" s="589"/>
      <c r="H12" s="589"/>
      <c r="I12" s="589"/>
      <c r="J12" s="589"/>
      <c r="K12" s="589"/>
      <c r="L12" s="594"/>
      <c r="M12" s="589"/>
      <c r="N12" s="589"/>
      <c r="O12" s="589"/>
      <c r="P12" s="589"/>
      <c r="Q12" s="589"/>
      <c r="R12" s="589"/>
      <c r="S12" s="703"/>
      <c r="T12" s="293"/>
      <c r="AL12" s="294"/>
    </row>
    <row r="13" spans="1:38">
      <c r="A13" s="588"/>
      <c r="B13" s="702"/>
      <c r="C13" s="589"/>
      <c r="D13" s="589"/>
      <c r="E13" s="589"/>
      <c r="F13" s="589"/>
      <c r="G13" s="589"/>
      <c r="H13" s="589"/>
      <c r="I13" s="589"/>
      <c r="J13" s="589"/>
      <c r="K13" s="589"/>
      <c r="L13" s="594"/>
      <c r="M13" s="589"/>
      <c r="N13" s="589"/>
      <c r="O13" s="589"/>
      <c r="P13" s="589"/>
      <c r="Q13" s="589"/>
      <c r="R13" s="589"/>
      <c r="S13" s="703"/>
      <c r="T13" s="293"/>
      <c r="AL13" s="294"/>
    </row>
    <row r="14" spans="1:38">
      <c r="A14" s="588"/>
      <c r="B14" s="702" t="s">
        <v>727</v>
      </c>
      <c r="C14" s="589"/>
      <c r="D14" s="589"/>
      <c r="E14" s="589"/>
      <c r="F14" s="589"/>
      <c r="G14" s="589"/>
      <c r="H14" s="589"/>
      <c r="I14" s="589"/>
      <c r="J14" s="589"/>
      <c r="K14" s="589"/>
      <c r="L14" s="589"/>
      <c r="M14" s="589"/>
      <c r="N14" s="589"/>
      <c r="O14" s="589"/>
      <c r="P14" s="589"/>
      <c r="Q14" s="589"/>
      <c r="R14" s="589"/>
      <c r="S14" s="703"/>
      <c r="T14" s="293"/>
      <c r="AL14" s="294"/>
    </row>
    <row r="15" spans="1:38">
      <c r="A15" s="588"/>
      <c r="B15" s="702" t="s">
        <v>728</v>
      </c>
      <c r="C15" s="589"/>
      <c r="D15" s="589"/>
      <c r="E15" s="589"/>
      <c r="F15" s="589"/>
      <c r="G15" s="589"/>
      <c r="H15" s="589"/>
      <c r="I15" s="589"/>
      <c r="J15" s="589"/>
      <c r="K15" s="589"/>
      <c r="L15" s="589"/>
      <c r="M15" s="589"/>
      <c r="N15" s="589"/>
      <c r="O15" s="589"/>
      <c r="P15" s="589"/>
      <c r="Q15" s="589"/>
      <c r="R15" s="589"/>
      <c r="S15" s="703"/>
      <c r="T15" s="293"/>
      <c r="AL15" s="294"/>
    </row>
    <row r="16" spans="1:38">
      <c r="A16" s="588"/>
      <c r="B16" s="702" t="s">
        <v>729</v>
      </c>
      <c r="C16" s="589"/>
      <c r="D16" s="589"/>
      <c r="E16" s="589"/>
      <c r="F16" s="589"/>
      <c r="G16" s="589"/>
      <c r="H16" s="589"/>
      <c r="I16" s="589"/>
      <c r="J16" s="589"/>
      <c r="K16" s="589"/>
      <c r="L16" s="589"/>
      <c r="M16" s="589"/>
      <c r="N16" s="589"/>
      <c r="O16" s="589"/>
      <c r="P16" s="589"/>
      <c r="Q16" s="589"/>
      <c r="R16" s="589"/>
      <c r="S16" s="703"/>
      <c r="T16" s="293"/>
      <c r="AL16" s="294"/>
    </row>
    <row r="17" spans="1:38">
      <c r="A17" s="588"/>
      <c r="B17" s="702"/>
      <c r="C17" s="589"/>
      <c r="D17" s="589"/>
      <c r="E17" s="589"/>
      <c r="F17" s="589"/>
      <c r="G17" s="589"/>
      <c r="H17" s="589"/>
      <c r="I17" s="589"/>
      <c r="J17" s="589"/>
      <c r="K17" s="589"/>
      <c r="L17" s="589"/>
      <c r="M17" s="589"/>
      <c r="N17" s="589"/>
      <c r="O17" s="589"/>
      <c r="P17" s="589"/>
      <c r="Q17" s="589"/>
      <c r="R17" s="589"/>
      <c r="S17" s="703"/>
      <c r="T17" s="293"/>
      <c r="AL17" s="294"/>
    </row>
    <row r="18" spans="1:38">
      <c r="A18" s="588"/>
      <c r="B18" s="702" t="s">
        <v>730</v>
      </c>
      <c r="C18" s="589"/>
      <c r="D18" s="589"/>
      <c r="E18" s="589"/>
      <c r="F18" s="589"/>
      <c r="G18" s="589"/>
      <c r="H18" s="589"/>
      <c r="I18" s="589"/>
      <c r="J18" s="589"/>
      <c r="K18" s="589"/>
      <c r="L18" s="589"/>
      <c r="M18" s="589"/>
      <c r="N18" s="589"/>
      <c r="O18" s="589"/>
      <c r="P18" s="589"/>
      <c r="Q18" s="589"/>
      <c r="R18" s="589"/>
      <c r="S18" s="703"/>
      <c r="T18" s="293"/>
      <c r="AL18" s="294"/>
    </row>
    <row r="19" spans="1:38">
      <c r="A19" s="588"/>
      <c r="B19" s="589"/>
      <c r="C19" s="589"/>
      <c r="D19" s="589"/>
      <c r="E19" s="589"/>
      <c r="F19" s="589"/>
      <c r="G19" s="589"/>
      <c r="H19" s="589"/>
      <c r="I19" s="589"/>
      <c r="J19" s="589"/>
      <c r="K19" s="589"/>
      <c r="L19" s="589"/>
      <c r="M19" s="589"/>
      <c r="N19" s="589"/>
      <c r="O19" s="589"/>
      <c r="P19" s="589"/>
      <c r="Q19" s="589"/>
      <c r="R19" s="589"/>
      <c r="S19" s="703"/>
      <c r="T19" s="293"/>
      <c r="AL19" s="294"/>
    </row>
    <row r="20" spans="1:38">
      <c r="A20" s="588"/>
      <c r="B20" s="589"/>
      <c r="C20" s="589"/>
      <c r="D20" s="589"/>
      <c r="E20" s="589"/>
      <c r="F20" s="589"/>
      <c r="G20" s="589"/>
      <c r="H20" s="589"/>
      <c r="I20" s="589"/>
      <c r="J20" s="589"/>
      <c r="K20" s="589"/>
      <c r="L20" s="589"/>
      <c r="M20" s="589"/>
      <c r="N20" s="589"/>
      <c r="O20" s="589"/>
      <c r="P20" s="589"/>
      <c r="Q20" s="589"/>
      <c r="R20" s="589"/>
      <c r="S20" s="703"/>
      <c r="T20" s="293"/>
      <c r="AL20" s="294"/>
    </row>
    <row r="21" spans="1:38">
      <c r="A21" s="588"/>
      <c r="B21" s="702" t="s">
        <v>731</v>
      </c>
      <c r="C21" s="589"/>
      <c r="D21" s="589"/>
      <c r="E21" s="589"/>
      <c r="F21" s="589"/>
      <c r="G21" s="589"/>
      <c r="H21" s="589"/>
      <c r="I21" s="589"/>
      <c r="J21" s="589"/>
      <c r="K21" s="589"/>
      <c r="L21" s="589"/>
      <c r="M21" s="589"/>
      <c r="N21" s="589"/>
      <c r="O21" s="589"/>
      <c r="P21" s="589"/>
      <c r="Q21" s="589"/>
      <c r="R21" s="589"/>
      <c r="S21" s="703"/>
      <c r="T21" s="293"/>
      <c r="AL21" s="294"/>
    </row>
    <row r="22" spans="1:38">
      <c r="A22" s="588"/>
      <c r="B22" s="702" t="s">
        <v>732</v>
      </c>
      <c r="C22" s="589"/>
      <c r="D22" s="589"/>
      <c r="E22" s="589"/>
      <c r="F22" s="589"/>
      <c r="G22" s="589"/>
      <c r="H22" s="589"/>
      <c r="I22" s="589"/>
      <c r="J22" s="589"/>
      <c r="K22" s="589"/>
      <c r="L22" s="589"/>
      <c r="M22" s="589"/>
      <c r="N22" s="589"/>
      <c r="O22" s="589"/>
      <c r="P22" s="589"/>
      <c r="Q22" s="589"/>
      <c r="R22" s="589"/>
      <c r="S22" s="703"/>
      <c r="T22" s="293"/>
      <c r="AL22" s="294"/>
    </row>
    <row r="23" spans="1:38">
      <c r="A23" s="588"/>
      <c r="C23" s="589"/>
      <c r="D23" s="589"/>
      <c r="E23" s="589"/>
      <c r="F23" s="589"/>
      <c r="G23" s="589"/>
      <c r="H23" s="589"/>
      <c r="I23" s="589"/>
      <c r="J23" s="589"/>
      <c r="K23" s="589"/>
      <c r="L23" s="589"/>
      <c r="M23" s="589"/>
      <c r="N23" s="589"/>
      <c r="O23" s="589"/>
      <c r="P23" s="589"/>
      <c r="Q23" s="589"/>
      <c r="R23" s="589"/>
      <c r="S23" s="703"/>
      <c r="T23" s="293"/>
      <c r="AL23" s="294"/>
    </row>
    <row r="24" spans="1:38">
      <c r="A24" s="588"/>
      <c r="B24" s="334" t="s">
        <v>733</v>
      </c>
      <c r="C24" s="589"/>
      <c r="D24" s="589"/>
      <c r="E24" s="589"/>
      <c r="F24" s="589"/>
      <c r="G24" s="589"/>
      <c r="H24" s="589"/>
      <c r="I24" s="589"/>
      <c r="J24" s="589"/>
      <c r="K24" s="589"/>
      <c r="L24" s="589"/>
      <c r="M24" s="589"/>
      <c r="N24" s="589"/>
      <c r="O24" s="589"/>
      <c r="P24" s="589"/>
      <c r="Q24" s="589"/>
      <c r="R24" s="589"/>
      <c r="S24" s="703"/>
      <c r="T24" s="293"/>
      <c r="AL24" s="294"/>
    </row>
    <row r="25" spans="1:38">
      <c r="A25" s="588"/>
      <c r="B25" s="334" t="s">
        <v>734</v>
      </c>
      <c r="C25" s="589"/>
      <c r="D25" s="589"/>
      <c r="E25" s="589"/>
      <c r="F25" s="589"/>
      <c r="G25" s="589"/>
      <c r="H25" s="589"/>
      <c r="I25" s="589"/>
      <c r="J25" s="589"/>
      <c r="K25" s="589"/>
      <c r="L25" s="589"/>
      <c r="M25" s="589"/>
      <c r="N25" s="589"/>
      <c r="O25" s="589"/>
      <c r="P25" s="589"/>
      <c r="Q25" s="589"/>
      <c r="R25" s="589"/>
      <c r="S25" s="703"/>
      <c r="T25" s="293"/>
      <c r="AL25" s="294"/>
    </row>
    <row r="26" spans="1:38">
      <c r="A26" s="588"/>
      <c r="C26" s="589"/>
      <c r="D26" s="589"/>
      <c r="E26" s="589"/>
      <c r="F26" s="589"/>
      <c r="G26" s="589"/>
      <c r="H26" s="589"/>
      <c r="I26" s="589"/>
      <c r="J26" s="589"/>
      <c r="K26" s="589"/>
      <c r="L26" s="589"/>
      <c r="M26" s="589"/>
      <c r="N26" s="589"/>
      <c r="O26" s="589"/>
      <c r="P26" s="589"/>
      <c r="Q26" s="589"/>
      <c r="R26" s="589"/>
      <c r="S26" s="703"/>
      <c r="T26" s="293"/>
      <c r="AL26" s="294"/>
    </row>
    <row r="27" spans="1:38">
      <c r="A27" s="588"/>
      <c r="B27" s="702" t="s">
        <v>735</v>
      </c>
      <c r="C27" s="589"/>
      <c r="D27" s="589"/>
      <c r="E27" s="589"/>
      <c r="F27" s="589"/>
      <c r="G27" s="589"/>
      <c r="H27" s="589"/>
      <c r="I27" s="589"/>
      <c r="J27" s="589"/>
      <c r="K27" s="589"/>
      <c r="L27" s="589"/>
      <c r="M27" s="589"/>
      <c r="N27" s="589"/>
      <c r="O27" s="589"/>
      <c r="P27" s="589"/>
      <c r="Q27" s="589"/>
      <c r="R27" s="589"/>
      <c r="S27" s="703"/>
      <c r="T27" s="293"/>
      <c r="AL27" s="294"/>
    </row>
    <row r="28" spans="1:38">
      <c r="A28" s="588"/>
      <c r="B28" s="702" t="s">
        <v>736</v>
      </c>
      <c r="C28" s="589"/>
      <c r="D28" s="589"/>
      <c r="E28" s="589"/>
      <c r="F28" s="589"/>
      <c r="G28" s="589"/>
      <c r="H28" s="589"/>
      <c r="I28" s="589"/>
      <c r="J28" s="589"/>
      <c r="K28" s="589"/>
      <c r="L28" s="589"/>
      <c r="M28" s="589"/>
      <c r="N28" s="589"/>
      <c r="O28" s="589"/>
      <c r="P28" s="589"/>
      <c r="Q28" s="589"/>
      <c r="R28" s="589"/>
      <c r="S28" s="703"/>
      <c r="T28" s="293"/>
      <c r="AL28" s="294"/>
    </row>
    <row r="29" spans="1:38">
      <c r="A29" s="588"/>
      <c r="B29" s="702" t="s">
        <v>737</v>
      </c>
      <c r="C29" s="589"/>
      <c r="D29" s="589"/>
      <c r="E29" s="589"/>
      <c r="F29" s="589"/>
      <c r="G29" s="589"/>
      <c r="H29" s="589"/>
      <c r="I29" s="589"/>
      <c r="J29" s="589"/>
      <c r="K29" s="589"/>
      <c r="L29" s="589"/>
      <c r="M29" s="589"/>
      <c r="N29" s="589"/>
      <c r="O29" s="589"/>
      <c r="P29" s="589"/>
      <c r="Q29" s="589"/>
      <c r="R29" s="589"/>
      <c r="S29" s="703"/>
      <c r="T29" s="293"/>
      <c r="AL29" s="294"/>
    </row>
    <row r="30" spans="1:38">
      <c r="A30" s="588"/>
      <c r="B30" s="589"/>
      <c r="C30" s="589"/>
      <c r="D30" s="589"/>
      <c r="E30" s="589"/>
      <c r="F30" s="589"/>
      <c r="G30" s="589"/>
      <c r="H30" s="589"/>
      <c r="I30" s="589"/>
      <c r="J30" s="589"/>
      <c r="K30" s="589"/>
      <c r="L30" s="589"/>
      <c r="M30" s="589"/>
      <c r="N30" s="589"/>
      <c r="O30" s="589"/>
      <c r="P30" s="589"/>
      <c r="Q30" s="589"/>
      <c r="R30" s="589"/>
      <c r="S30" s="703"/>
      <c r="T30" s="293"/>
      <c r="AL30" s="294"/>
    </row>
    <row r="31" spans="1:38">
      <c r="A31" s="588"/>
      <c r="B31" s="702" t="s">
        <v>738</v>
      </c>
      <c r="C31" s="589"/>
      <c r="D31" s="589"/>
      <c r="E31" s="589"/>
      <c r="F31" s="589"/>
      <c r="G31" s="589"/>
      <c r="H31" s="589"/>
      <c r="I31" s="589"/>
      <c r="J31" s="589"/>
      <c r="K31" s="589"/>
      <c r="L31" s="589"/>
      <c r="M31" s="589"/>
      <c r="N31" s="589"/>
      <c r="O31" s="589"/>
      <c r="P31" s="589"/>
      <c r="Q31" s="589"/>
      <c r="R31" s="589"/>
      <c r="S31" s="703"/>
      <c r="T31" s="293"/>
      <c r="AL31" s="294"/>
    </row>
    <row r="32" spans="1:38">
      <c r="A32" s="588"/>
      <c r="B32" s="702" t="s">
        <v>739</v>
      </c>
      <c r="C32" s="589"/>
      <c r="D32" s="589"/>
      <c r="E32" s="589"/>
      <c r="F32" s="589"/>
      <c r="G32" s="589"/>
      <c r="H32" s="589"/>
      <c r="I32" s="589"/>
      <c r="J32" s="589"/>
      <c r="K32" s="589"/>
      <c r="L32" s="589"/>
      <c r="M32" s="589"/>
      <c r="N32" s="589"/>
      <c r="O32" s="589"/>
      <c r="P32" s="589"/>
      <c r="Q32" s="589"/>
      <c r="R32" s="589"/>
      <c r="S32" s="703"/>
      <c r="T32" s="293"/>
      <c r="AL32" s="294"/>
    </row>
    <row r="33" spans="1:38">
      <c r="A33" s="588"/>
      <c r="B33" s="589"/>
      <c r="C33" s="589"/>
      <c r="D33" s="589"/>
      <c r="E33" s="589"/>
      <c r="F33" s="589"/>
      <c r="G33" s="589"/>
      <c r="H33" s="589"/>
      <c r="I33" s="589"/>
      <c r="J33" s="589"/>
      <c r="K33" s="589"/>
      <c r="L33" s="589"/>
      <c r="M33" s="589"/>
      <c r="N33" s="589"/>
      <c r="O33" s="589"/>
      <c r="P33" s="589"/>
      <c r="Q33" s="589"/>
      <c r="R33" s="589"/>
      <c r="S33" s="703"/>
      <c r="T33" s="293"/>
      <c r="AL33" s="294"/>
    </row>
    <row r="34" spans="1:38">
      <c r="A34" s="588"/>
      <c r="B34" s="702" t="s">
        <v>740</v>
      </c>
      <c r="C34" s="589"/>
      <c r="D34" s="589"/>
      <c r="E34" s="589"/>
      <c r="F34" s="589"/>
      <c r="G34" s="589"/>
      <c r="H34" s="589"/>
      <c r="I34" s="589"/>
      <c r="J34" s="589"/>
      <c r="K34" s="589"/>
      <c r="L34" s="589"/>
      <c r="M34" s="589"/>
      <c r="N34" s="589"/>
      <c r="O34" s="589"/>
      <c r="P34" s="589"/>
      <c r="Q34" s="589"/>
      <c r="R34" s="589"/>
      <c r="S34" s="703"/>
      <c r="T34" s="293"/>
      <c r="AL34" s="294"/>
    </row>
    <row r="35" spans="1:38">
      <c r="A35" s="588"/>
      <c r="B35" s="702" t="s">
        <v>741</v>
      </c>
      <c r="C35" s="589"/>
      <c r="D35" s="589"/>
      <c r="E35" s="589"/>
      <c r="F35" s="589"/>
      <c r="G35" s="589"/>
      <c r="H35" s="589"/>
      <c r="I35" s="589"/>
      <c r="J35" s="589"/>
      <c r="K35" s="589"/>
      <c r="L35" s="589"/>
      <c r="M35" s="589"/>
      <c r="N35" s="589"/>
      <c r="O35" s="589"/>
      <c r="P35" s="589"/>
      <c r="Q35" s="589"/>
      <c r="R35" s="589"/>
      <c r="S35" s="703"/>
      <c r="T35" s="293"/>
      <c r="AL35" s="294"/>
    </row>
    <row r="36" spans="1:38">
      <c r="A36" s="588"/>
      <c r="B36" s="702" t="s">
        <v>742</v>
      </c>
      <c r="C36" s="589"/>
      <c r="D36" s="589"/>
      <c r="E36" s="589"/>
      <c r="F36" s="589"/>
      <c r="G36" s="589"/>
      <c r="H36" s="589"/>
      <c r="I36" s="589"/>
      <c r="J36" s="589"/>
      <c r="K36" s="589"/>
      <c r="L36" s="589"/>
      <c r="M36" s="589"/>
      <c r="N36" s="589"/>
      <c r="O36" s="589"/>
      <c r="P36" s="589"/>
      <c r="Q36" s="589"/>
      <c r="R36" s="589"/>
      <c r="S36" s="703"/>
      <c r="T36" s="293"/>
      <c r="AL36" s="294"/>
    </row>
    <row r="37" spans="1:38">
      <c r="A37" s="588"/>
      <c r="B37" s="589"/>
      <c r="C37" s="589"/>
      <c r="D37" s="589"/>
      <c r="E37" s="589"/>
      <c r="F37" s="589"/>
      <c r="G37" s="589"/>
      <c r="H37" s="589"/>
      <c r="I37" s="589"/>
      <c r="J37" s="589"/>
      <c r="K37" s="589"/>
      <c r="L37" s="589"/>
      <c r="M37" s="589"/>
      <c r="N37" s="589"/>
      <c r="O37" s="589"/>
      <c r="P37" s="589"/>
      <c r="Q37" s="589"/>
      <c r="R37" s="589"/>
      <c r="S37" s="703"/>
      <c r="T37" s="293"/>
      <c r="AL37" s="294"/>
    </row>
    <row r="38" spans="1:38">
      <c r="A38" s="588"/>
      <c r="B38" s="589"/>
      <c r="C38" s="589"/>
      <c r="D38" s="589"/>
      <c r="E38" s="589"/>
      <c r="F38" s="589"/>
      <c r="G38" s="589"/>
      <c r="H38" s="589"/>
      <c r="I38" s="589"/>
      <c r="J38" s="589"/>
      <c r="K38" s="589"/>
      <c r="L38" s="589"/>
      <c r="M38" s="589"/>
      <c r="N38" s="589"/>
      <c r="O38" s="589"/>
      <c r="P38" s="589"/>
      <c r="Q38" s="589"/>
      <c r="R38" s="589"/>
      <c r="S38" s="703"/>
      <c r="T38" s="293"/>
      <c r="AL38" s="294"/>
    </row>
    <row r="39" spans="1:38">
      <c r="A39" s="588"/>
      <c r="B39" s="589"/>
      <c r="C39" s="589"/>
      <c r="D39" s="589"/>
      <c r="E39" s="589"/>
      <c r="F39" s="589"/>
      <c r="G39" s="589"/>
      <c r="H39" s="589"/>
      <c r="I39" s="589"/>
      <c r="J39" s="589"/>
      <c r="K39" s="589"/>
      <c r="L39" s="589"/>
      <c r="M39" s="589"/>
      <c r="N39" s="589"/>
      <c r="O39" s="589"/>
      <c r="P39" s="589"/>
      <c r="Q39" s="589"/>
      <c r="R39" s="589"/>
      <c r="S39" s="703"/>
      <c r="T39" s="293"/>
      <c r="AL39" s="294"/>
    </row>
    <row r="40" spans="1:38">
      <c r="A40" s="588"/>
      <c r="B40" s="589"/>
      <c r="C40" s="589"/>
      <c r="D40" s="589"/>
      <c r="E40" s="589"/>
      <c r="F40" s="589"/>
      <c r="G40" s="589"/>
      <c r="H40" s="589"/>
      <c r="I40" s="589"/>
      <c r="J40" s="589"/>
      <c r="K40" s="589"/>
      <c r="L40" s="589"/>
      <c r="M40" s="589"/>
      <c r="N40" s="589"/>
      <c r="O40" s="589"/>
      <c r="P40" s="589"/>
      <c r="Q40" s="589"/>
      <c r="R40" s="589"/>
      <c r="S40" s="703"/>
      <c r="T40" s="293"/>
      <c r="AL40" s="294"/>
    </row>
    <row r="41" spans="1:38">
      <c r="A41" s="588"/>
      <c r="B41" s="589"/>
      <c r="C41" s="589"/>
      <c r="D41" s="589"/>
      <c r="E41" s="589"/>
      <c r="F41" s="589"/>
      <c r="G41" s="589"/>
      <c r="H41" s="589"/>
      <c r="I41" s="589"/>
      <c r="J41" s="589"/>
      <c r="K41" s="589"/>
      <c r="L41" s="589"/>
      <c r="M41" s="589"/>
      <c r="N41" s="589"/>
      <c r="O41" s="589"/>
      <c r="P41" s="589"/>
      <c r="Q41" s="589"/>
      <c r="R41" s="589"/>
      <c r="S41" s="703"/>
      <c r="T41" s="293"/>
      <c r="AL41" s="294"/>
    </row>
    <row r="42" spans="1:38">
      <c r="A42" s="588"/>
      <c r="B42" s="589"/>
      <c r="C42" s="589"/>
      <c r="D42" s="589"/>
      <c r="E42" s="589"/>
      <c r="F42" s="589"/>
      <c r="G42" s="589"/>
      <c r="H42" s="589"/>
      <c r="I42" s="589"/>
      <c r="J42" s="589"/>
      <c r="K42" s="589"/>
      <c r="L42" s="589"/>
      <c r="M42" s="589"/>
      <c r="N42" s="589"/>
      <c r="O42" s="589"/>
      <c r="P42" s="589"/>
      <c r="Q42" s="589"/>
      <c r="R42" s="589"/>
      <c r="S42" s="703"/>
      <c r="T42" s="293"/>
      <c r="AL42" s="294"/>
    </row>
    <row r="43" spans="1:38">
      <c r="A43" s="588"/>
      <c r="B43" s="589"/>
      <c r="C43" s="589"/>
      <c r="D43" s="589"/>
      <c r="E43" s="589"/>
      <c r="F43" s="589"/>
      <c r="G43" s="589"/>
      <c r="H43" s="589"/>
      <c r="I43" s="589"/>
      <c r="J43" s="589"/>
      <c r="K43" s="589"/>
      <c r="L43" s="589"/>
      <c r="M43" s="589"/>
      <c r="N43" s="589"/>
      <c r="O43" s="589"/>
      <c r="P43" s="589"/>
      <c r="Q43" s="589"/>
      <c r="R43" s="589"/>
      <c r="S43" s="703"/>
      <c r="T43" s="293"/>
      <c r="AL43" s="294"/>
    </row>
    <row r="44" spans="1:38">
      <c r="A44" s="588"/>
      <c r="B44" s="589"/>
      <c r="C44" s="589"/>
      <c r="D44" s="589"/>
      <c r="E44" s="589"/>
      <c r="F44" s="589"/>
      <c r="G44" s="589"/>
      <c r="H44" s="589"/>
      <c r="I44" s="589"/>
      <c r="J44" s="589"/>
      <c r="K44" s="589"/>
      <c r="L44" s="589"/>
      <c r="M44" s="589"/>
      <c r="N44" s="589"/>
      <c r="O44" s="589"/>
      <c r="P44" s="589"/>
      <c r="Q44" s="589"/>
      <c r="R44" s="589"/>
      <c r="S44" s="703"/>
      <c r="T44" s="293"/>
      <c r="AL44" s="294"/>
    </row>
    <row r="45" spans="1:38">
      <c r="A45" s="588"/>
      <c r="B45" s="589"/>
      <c r="C45" s="589"/>
      <c r="D45" s="589"/>
      <c r="E45" s="589"/>
      <c r="F45" s="589"/>
      <c r="G45" s="589"/>
      <c r="H45" s="589"/>
      <c r="I45" s="589"/>
      <c r="J45" s="589"/>
      <c r="K45" s="589"/>
      <c r="L45" s="589"/>
      <c r="M45" s="589"/>
      <c r="N45" s="589"/>
      <c r="O45" s="589"/>
      <c r="P45" s="589"/>
      <c r="Q45" s="589"/>
      <c r="R45" s="589"/>
      <c r="S45" s="703"/>
      <c r="T45" s="293"/>
      <c r="V45" s="42"/>
      <c r="AL45" s="294"/>
    </row>
    <row r="46" spans="1:38">
      <c r="A46" s="588"/>
      <c r="B46" s="589"/>
      <c r="C46" s="589"/>
      <c r="D46" s="589"/>
      <c r="E46" s="589"/>
      <c r="F46" s="589"/>
      <c r="G46" s="589"/>
      <c r="H46" s="589"/>
      <c r="I46" s="589"/>
      <c r="J46" s="589"/>
      <c r="K46" s="589"/>
      <c r="L46" s="589"/>
      <c r="M46" s="589"/>
      <c r="N46" s="589"/>
      <c r="O46" s="589"/>
      <c r="P46" s="589"/>
      <c r="Q46" s="589"/>
      <c r="R46" s="589"/>
      <c r="S46" s="703"/>
      <c r="T46" s="293"/>
      <c r="AL46" s="294"/>
    </row>
    <row r="47" spans="1:38">
      <c r="A47" s="588"/>
      <c r="B47" s="589"/>
      <c r="C47" s="589"/>
      <c r="D47" s="589"/>
      <c r="E47" s="589"/>
      <c r="F47" s="589"/>
      <c r="G47" s="589"/>
      <c r="H47" s="589"/>
      <c r="I47" s="589"/>
      <c r="J47" s="589"/>
      <c r="K47" s="589"/>
      <c r="L47" s="589"/>
      <c r="M47" s="589"/>
      <c r="N47" s="589"/>
      <c r="O47" s="589"/>
      <c r="P47" s="589"/>
      <c r="Q47" s="589"/>
      <c r="R47" s="589"/>
      <c r="S47" s="703"/>
      <c r="T47" s="293"/>
      <c r="AL47" s="294"/>
    </row>
    <row r="48" spans="1:38">
      <c r="A48" s="588"/>
      <c r="B48" s="589"/>
      <c r="C48" s="589"/>
      <c r="D48" s="589"/>
      <c r="E48" s="589"/>
      <c r="F48" s="589"/>
      <c r="G48" s="589"/>
      <c r="H48" s="589"/>
      <c r="I48" s="589"/>
      <c r="J48" s="589"/>
      <c r="K48" s="589"/>
      <c r="L48" s="589"/>
      <c r="M48" s="589"/>
      <c r="N48" s="589"/>
      <c r="O48" s="589"/>
      <c r="P48" s="589"/>
      <c r="Q48" s="589"/>
      <c r="R48" s="589"/>
      <c r="S48" s="703"/>
      <c r="T48" s="293"/>
      <c r="AL48" s="294"/>
    </row>
    <row r="49" spans="1:38">
      <c r="A49" s="588"/>
      <c r="B49" s="589"/>
      <c r="C49" s="589"/>
      <c r="D49" s="589"/>
      <c r="E49" s="589"/>
      <c r="F49" s="589"/>
      <c r="G49" s="589"/>
      <c r="H49" s="589"/>
      <c r="I49" s="589"/>
      <c r="J49" s="589"/>
      <c r="K49" s="589"/>
      <c r="L49" s="589"/>
      <c r="M49" s="589"/>
      <c r="N49" s="589"/>
      <c r="O49" s="589"/>
      <c r="P49" s="589"/>
      <c r="Q49" s="589"/>
      <c r="R49" s="589"/>
      <c r="S49" s="703"/>
      <c r="T49" s="293"/>
      <c r="AL49" s="294"/>
    </row>
    <row r="50" spans="1:38">
      <c r="A50" s="588"/>
      <c r="B50" s="589"/>
      <c r="C50" s="589"/>
      <c r="D50" s="589"/>
      <c r="E50" s="589"/>
      <c r="F50" s="589"/>
      <c r="G50" s="589"/>
      <c r="H50" s="589"/>
      <c r="I50" s="589"/>
      <c r="J50" s="589"/>
      <c r="K50" s="589"/>
      <c r="L50" s="589"/>
      <c r="M50" s="589"/>
      <c r="N50" s="589"/>
      <c r="O50" s="589"/>
      <c r="P50" s="589"/>
      <c r="Q50" s="589"/>
      <c r="R50" s="589"/>
      <c r="S50" s="703"/>
      <c r="T50" s="293"/>
      <c r="AL50" s="294"/>
    </row>
    <row r="51" spans="1:38">
      <c r="A51" s="588"/>
      <c r="B51" s="589"/>
      <c r="C51" s="589"/>
      <c r="D51" s="589"/>
      <c r="E51" s="589"/>
      <c r="F51" s="589"/>
      <c r="G51" s="589"/>
      <c r="H51" s="589"/>
      <c r="I51" s="589"/>
      <c r="J51" s="589"/>
      <c r="K51" s="589"/>
      <c r="L51" s="589"/>
      <c r="M51" s="589"/>
      <c r="N51" s="589"/>
      <c r="O51" s="589"/>
      <c r="P51" s="589"/>
      <c r="Q51" s="589"/>
      <c r="R51" s="589"/>
      <c r="S51" s="703"/>
      <c r="T51" s="293"/>
      <c r="AL51" s="294"/>
    </row>
    <row r="52" spans="1:38">
      <c r="A52" s="588"/>
      <c r="B52" s="589"/>
      <c r="C52" s="589"/>
      <c r="D52" s="589"/>
      <c r="E52" s="589"/>
      <c r="F52" s="589"/>
      <c r="G52" s="589"/>
      <c r="H52" s="589"/>
      <c r="I52" s="589"/>
      <c r="J52" s="589"/>
      <c r="K52" s="589"/>
      <c r="L52" s="589"/>
      <c r="M52" s="589"/>
      <c r="N52" s="589"/>
      <c r="O52" s="589"/>
      <c r="P52" s="589"/>
      <c r="Q52" s="589"/>
      <c r="R52" s="589"/>
      <c r="S52" s="703"/>
      <c r="T52" s="293"/>
      <c r="AL52" s="294"/>
    </row>
    <row r="53" spans="1:38">
      <c r="A53" s="588"/>
      <c r="B53" s="589"/>
      <c r="C53" s="589"/>
      <c r="D53" s="589"/>
      <c r="E53" s="589"/>
      <c r="F53" s="589"/>
      <c r="G53" s="589"/>
      <c r="H53" s="589"/>
      <c r="I53" s="589"/>
      <c r="J53" s="589"/>
      <c r="K53" s="589"/>
      <c r="L53" s="589"/>
      <c r="M53" s="589"/>
      <c r="N53" s="589"/>
      <c r="O53" s="589"/>
      <c r="P53" s="589"/>
      <c r="Q53" s="589"/>
      <c r="R53" s="589"/>
      <c r="S53" s="703"/>
      <c r="T53" s="293"/>
      <c r="AL53" s="294"/>
    </row>
    <row r="54" spans="1:38">
      <c r="A54" s="588"/>
      <c r="B54" s="589"/>
      <c r="C54" s="589"/>
      <c r="D54" s="589"/>
      <c r="E54" s="589"/>
      <c r="F54" s="589"/>
      <c r="G54" s="589"/>
      <c r="H54" s="589"/>
      <c r="I54" s="589"/>
      <c r="J54" s="589"/>
      <c r="K54" s="589"/>
      <c r="L54" s="589"/>
      <c r="M54" s="589"/>
      <c r="N54" s="589"/>
      <c r="O54" s="589"/>
      <c r="P54" s="589"/>
      <c r="Q54" s="589"/>
      <c r="R54" s="589"/>
      <c r="S54" s="703"/>
      <c r="T54" s="293"/>
      <c r="AL54" s="294"/>
    </row>
    <row r="55" spans="1:38">
      <c r="A55" s="588"/>
      <c r="B55" s="589"/>
      <c r="C55" s="589"/>
      <c r="D55" s="589"/>
      <c r="E55" s="589"/>
      <c r="F55" s="589"/>
      <c r="G55" s="589"/>
      <c r="H55" s="589"/>
      <c r="I55" s="589"/>
      <c r="J55" s="589"/>
      <c r="K55" s="589"/>
      <c r="L55" s="589"/>
      <c r="M55" s="589"/>
      <c r="N55" s="589"/>
      <c r="O55" s="589"/>
      <c r="P55" s="589"/>
      <c r="Q55" s="589"/>
      <c r="R55" s="589"/>
      <c r="S55" s="703"/>
      <c r="T55" s="293"/>
      <c r="AL55" s="294"/>
    </row>
    <row r="56" spans="1:38">
      <c r="A56" s="588"/>
      <c r="B56" s="589"/>
      <c r="C56" s="589"/>
      <c r="D56" s="589"/>
      <c r="E56" s="589"/>
      <c r="F56" s="589"/>
      <c r="G56" s="589"/>
      <c r="H56" s="589"/>
      <c r="I56" s="589"/>
      <c r="J56" s="589"/>
      <c r="K56" s="589"/>
      <c r="L56" s="589"/>
      <c r="M56" s="589"/>
      <c r="N56" s="589"/>
      <c r="O56" s="589"/>
      <c r="P56" s="589"/>
      <c r="Q56" s="589"/>
      <c r="R56" s="589"/>
      <c r="S56" s="703"/>
      <c r="T56" s="293"/>
      <c r="AL56" s="294"/>
    </row>
    <row r="57" spans="1:38">
      <c r="A57" s="588"/>
      <c r="B57" s="589"/>
      <c r="C57" s="589"/>
      <c r="D57" s="589"/>
      <c r="E57" s="589"/>
      <c r="F57" s="589"/>
      <c r="G57" s="589"/>
      <c r="H57" s="589"/>
      <c r="I57" s="589"/>
      <c r="J57" s="589"/>
      <c r="K57" s="589"/>
      <c r="L57" s="589"/>
      <c r="M57" s="589"/>
      <c r="N57" s="589"/>
      <c r="O57" s="589"/>
      <c r="P57" s="589"/>
      <c r="Q57" s="589"/>
      <c r="R57" s="589"/>
      <c r="S57" s="703"/>
      <c r="T57" s="293"/>
      <c r="AL57" s="294"/>
    </row>
    <row r="58" spans="1:38">
      <c r="A58" s="588"/>
      <c r="B58" s="589"/>
      <c r="C58" s="589"/>
      <c r="D58" s="589"/>
      <c r="E58" s="589"/>
      <c r="F58" s="589"/>
      <c r="G58" s="589"/>
      <c r="H58" s="589"/>
      <c r="I58" s="589"/>
      <c r="J58" s="589"/>
      <c r="K58" s="589"/>
      <c r="L58" s="589"/>
      <c r="M58" s="589"/>
      <c r="N58" s="589"/>
      <c r="O58" s="589"/>
      <c r="P58" s="589"/>
      <c r="Q58" s="589"/>
      <c r="R58" s="589"/>
      <c r="S58" s="703"/>
      <c r="T58" s="293"/>
      <c r="AL58" s="294"/>
    </row>
    <row r="59" spans="1:38">
      <c r="A59" s="588"/>
      <c r="B59" s="589"/>
      <c r="C59" s="589"/>
      <c r="D59" s="589"/>
      <c r="E59" s="589"/>
      <c r="F59" s="589"/>
      <c r="G59" s="589"/>
      <c r="H59" s="589"/>
      <c r="I59" s="589"/>
      <c r="J59" s="589"/>
      <c r="K59" s="589"/>
      <c r="L59" s="589"/>
      <c r="M59" s="589"/>
      <c r="N59" s="589"/>
      <c r="O59" s="589"/>
      <c r="P59" s="589"/>
      <c r="Q59" s="589"/>
      <c r="R59" s="589"/>
      <c r="S59" s="703"/>
      <c r="T59" s="293"/>
      <c r="AL59" s="294"/>
    </row>
    <row r="60" spans="1:38">
      <c r="A60" s="588"/>
      <c r="B60" s="589"/>
      <c r="C60" s="589"/>
      <c r="D60" s="589"/>
      <c r="E60" s="589"/>
      <c r="F60" s="589"/>
      <c r="G60" s="589"/>
      <c r="H60" s="589"/>
      <c r="I60" s="589"/>
      <c r="J60" s="589"/>
      <c r="K60" s="589"/>
      <c r="L60" s="589"/>
      <c r="M60" s="589"/>
      <c r="N60" s="589"/>
      <c r="O60" s="589"/>
      <c r="P60" s="589"/>
      <c r="Q60" s="589"/>
      <c r="R60" s="589"/>
      <c r="S60" s="703"/>
      <c r="T60" s="293"/>
      <c r="AL60" s="294"/>
    </row>
    <row r="61" spans="1:38">
      <c r="A61" s="588"/>
      <c r="B61" s="589"/>
      <c r="C61" s="589"/>
      <c r="D61" s="589"/>
      <c r="E61" s="589"/>
      <c r="F61" s="589"/>
      <c r="G61" s="589"/>
      <c r="H61" s="589"/>
      <c r="I61" s="589"/>
      <c r="J61" s="589"/>
      <c r="K61" s="589"/>
      <c r="L61" s="589"/>
      <c r="M61" s="589"/>
      <c r="N61" s="589"/>
      <c r="O61" s="589"/>
      <c r="P61" s="589"/>
      <c r="Q61" s="589"/>
      <c r="R61" s="589"/>
      <c r="S61" s="703"/>
      <c r="T61" s="293"/>
      <c r="AL61" s="294"/>
    </row>
    <row r="62" spans="1:38">
      <c r="A62" s="588"/>
      <c r="B62" s="589"/>
      <c r="C62" s="589"/>
      <c r="D62" s="589"/>
      <c r="E62" s="589"/>
      <c r="F62" s="589"/>
      <c r="G62" s="589"/>
      <c r="H62" s="589"/>
      <c r="I62" s="589"/>
      <c r="J62" s="589"/>
      <c r="K62" s="589"/>
      <c r="L62" s="589"/>
      <c r="M62" s="589"/>
      <c r="N62" s="589"/>
      <c r="O62" s="589"/>
      <c r="P62" s="589"/>
      <c r="Q62" s="589"/>
      <c r="R62" s="589"/>
      <c r="S62" s="703"/>
      <c r="T62" s="293"/>
      <c r="AL62" s="294"/>
    </row>
    <row r="63" spans="1:38">
      <c r="A63" s="588"/>
      <c r="B63" s="589"/>
      <c r="C63" s="589"/>
      <c r="D63" s="589"/>
      <c r="E63" s="589"/>
      <c r="F63" s="589"/>
      <c r="G63" s="589"/>
      <c r="H63" s="589"/>
      <c r="I63" s="589"/>
      <c r="J63" s="589"/>
      <c r="K63" s="589"/>
      <c r="L63" s="589"/>
      <c r="M63" s="589"/>
      <c r="N63" s="589"/>
      <c r="O63" s="589"/>
      <c r="P63" s="589"/>
      <c r="Q63" s="589"/>
      <c r="R63" s="589"/>
      <c r="S63" s="703"/>
      <c r="T63" s="293"/>
      <c r="AL63" s="294"/>
    </row>
    <row r="64" spans="1:38">
      <c r="A64" s="588"/>
      <c r="B64" s="589"/>
      <c r="C64" s="589"/>
      <c r="D64" s="589"/>
      <c r="E64" s="589"/>
      <c r="F64" s="589"/>
      <c r="G64" s="589"/>
      <c r="H64" s="589"/>
      <c r="I64" s="589"/>
      <c r="J64" s="589"/>
      <c r="K64" s="589"/>
      <c r="L64" s="589"/>
      <c r="M64" s="589"/>
      <c r="N64" s="589"/>
      <c r="O64" s="589"/>
      <c r="P64" s="589"/>
      <c r="Q64" s="589"/>
      <c r="R64" s="589"/>
      <c r="S64" s="703"/>
      <c r="T64" s="293"/>
      <c r="AL64" s="294"/>
    </row>
    <row r="65" spans="1:38">
      <c r="A65" s="588"/>
      <c r="B65" s="589"/>
      <c r="C65" s="589"/>
      <c r="D65" s="589"/>
      <c r="E65" s="589"/>
      <c r="F65" s="589"/>
      <c r="G65" s="589"/>
      <c r="H65" s="589"/>
      <c r="I65" s="589"/>
      <c r="J65" s="589"/>
      <c r="K65" s="589"/>
      <c r="L65" s="589"/>
      <c r="M65" s="589"/>
      <c r="N65" s="589"/>
      <c r="O65" s="589"/>
      <c r="P65" s="589"/>
      <c r="Q65" s="589"/>
      <c r="R65" s="589"/>
      <c r="S65" s="703"/>
      <c r="T65" s="293"/>
      <c r="AL65" s="294"/>
    </row>
    <row r="66" spans="1:38">
      <c r="A66" s="588"/>
      <c r="B66" s="589"/>
      <c r="C66" s="589"/>
      <c r="D66" s="589"/>
      <c r="E66" s="589"/>
      <c r="F66" s="589"/>
      <c r="G66" s="589"/>
      <c r="H66" s="589"/>
      <c r="I66" s="589"/>
      <c r="J66" s="589"/>
      <c r="K66" s="589"/>
      <c r="L66" s="589"/>
      <c r="M66" s="589"/>
      <c r="N66" s="589"/>
      <c r="O66" s="589"/>
      <c r="P66" s="589"/>
      <c r="Q66" s="589"/>
      <c r="R66" s="589"/>
      <c r="S66" s="703"/>
      <c r="T66" s="293"/>
      <c r="AL66" s="294"/>
    </row>
    <row r="67" spans="1:38">
      <c r="A67" s="588"/>
      <c r="B67" s="589"/>
      <c r="C67" s="589"/>
      <c r="D67" s="589"/>
      <c r="E67" s="589"/>
      <c r="F67" s="589"/>
      <c r="G67" s="589"/>
      <c r="H67" s="589"/>
      <c r="I67" s="589"/>
      <c r="J67" s="589"/>
      <c r="K67" s="589"/>
      <c r="L67" s="589"/>
      <c r="M67" s="589"/>
      <c r="N67" s="589"/>
      <c r="O67" s="589"/>
      <c r="P67" s="589"/>
      <c r="Q67" s="589"/>
      <c r="R67" s="589"/>
      <c r="S67" s="703"/>
      <c r="T67" s="293"/>
      <c r="AL67" s="294"/>
    </row>
    <row r="68" spans="1:38">
      <c r="A68" s="588"/>
      <c r="B68" s="589"/>
      <c r="C68" s="589"/>
      <c r="D68" s="589"/>
      <c r="E68" s="589"/>
      <c r="F68" s="589"/>
      <c r="G68" s="589"/>
      <c r="H68" s="589"/>
      <c r="I68" s="589"/>
      <c r="J68" s="589"/>
      <c r="K68" s="589"/>
      <c r="L68" s="589"/>
      <c r="M68" s="589"/>
      <c r="N68" s="589"/>
      <c r="O68" s="589"/>
      <c r="P68" s="589"/>
      <c r="Q68" s="589"/>
      <c r="R68" s="589"/>
      <c r="S68" s="703"/>
      <c r="T68" s="293"/>
      <c r="AL68" s="294"/>
    </row>
    <row r="69" spans="1:38">
      <c r="A69" s="588"/>
      <c r="B69" s="589"/>
      <c r="C69" s="589"/>
      <c r="D69" s="589"/>
      <c r="E69" s="589"/>
      <c r="F69" s="589"/>
      <c r="G69" s="589"/>
      <c r="H69" s="589"/>
      <c r="I69" s="589"/>
      <c r="J69" s="589"/>
      <c r="K69" s="589"/>
      <c r="L69" s="589"/>
      <c r="M69" s="589"/>
      <c r="N69" s="589"/>
      <c r="O69" s="589"/>
      <c r="P69" s="589"/>
      <c r="Q69" s="589"/>
      <c r="R69" s="589"/>
      <c r="S69" s="703"/>
      <c r="T69" s="293"/>
      <c r="AL69" s="294"/>
    </row>
    <row r="70" spans="1:38">
      <c r="A70" s="588"/>
      <c r="B70" s="589"/>
      <c r="C70" s="589"/>
      <c r="D70" s="589"/>
      <c r="E70" s="589"/>
      <c r="F70" s="589"/>
      <c r="G70" s="589"/>
      <c r="H70" s="589"/>
      <c r="I70" s="589"/>
      <c r="J70" s="589"/>
      <c r="K70" s="589"/>
      <c r="L70" s="589"/>
      <c r="M70" s="589"/>
      <c r="N70" s="589"/>
      <c r="O70" s="589"/>
      <c r="P70" s="589"/>
      <c r="Q70" s="589"/>
      <c r="R70" s="589"/>
      <c r="S70" s="703"/>
      <c r="T70" s="293"/>
      <c r="AL70" s="294"/>
    </row>
    <row r="71" spans="1:38">
      <c r="A71" s="588"/>
      <c r="B71" s="702" t="s">
        <v>743</v>
      </c>
      <c r="C71" s="589"/>
      <c r="D71" s="589"/>
      <c r="E71" s="589"/>
      <c r="F71" s="589"/>
      <c r="G71" s="589"/>
      <c r="H71" s="589"/>
      <c r="I71" s="589"/>
      <c r="J71" s="589"/>
      <c r="K71" s="589"/>
      <c r="L71" s="589"/>
      <c r="M71" s="589"/>
      <c r="N71" s="589"/>
      <c r="O71" s="589"/>
      <c r="P71" s="589"/>
      <c r="Q71" s="589"/>
      <c r="R71" s="589"/>
      <c r="S71" s="703"/>
      <c r="T71" s="293"/>
      <c r="AL71" s="294"/>
    </row>
    <row r="72" spans="1:38">
      <c r="A72" s="588"/>
      <c r="B72" s="702" t="s">
        <v>744</v>
      </c>
      <c r="C72" s="589"/>
      <c r="D72" s="589"/>
      <c r="E72" s="589"/>
      <c r="F72" s="589"/>
      <c r="G72" s="589"/>
      <c r="H72" s="589"/>
      <c r="I72" s="589"/>
      <c r="J72" s="589"/>
      <c r="K72" s="589"/>
      <c r="L72" s="589"/>
      <c r="M72" s="589"/>
      <c r="N72" s="589"/>
      <c r="O72" s="589"/>
      <c r="P72" s="589"/>
      <c r="Q72" s="589"/>
      <c r="R72" s="589"/>
      <c r="S72" s="703"/>
      <c r="T72" s="293"/>
      <c r="AL72" s="294"/>
    </row>
    <row r="73" spans="1:38">
      <c r="A73" s="704"/>
      <c r="B73" s="597"/>
      <c r="C73" s="597"/>
      <c r="D73" s="597"/>
      <c r="E73" s="597"/>
      <c r="F73" s="597"/>
      <c r="G73" s="597"/>
      <c r="H73" s="597"/>
      <c r="I73" s="597"/>
      <c r="J73" s="597"/>
      <c r="K73" s="597"/>
      <c r="L73" s="597"/>
      <c r="M73" s="597"/>
      <c r="N73" s="597"/>
      <c r="O73" s="597"/>
      <c r="P73" s="597"/>
      <c r="Q73" s="597"/>
      <c r="R73" s="597"/>
      <c r="S73" s="705"/>
      <c r="T73" s="300"/>
      <c r="U73" s="28"/>
      <c r="V73" s="28"/>
      <c r="W73" s="28"/>
      <c r="X73" s="28"/>
      <c r="Y73" s="28"/>
      <c r="Z73" s="28"/>
      <c r="AA73" s="28"/>
      <c r="AB73" s="28"/>
      <c r="AC73" s="28"/>
      <c r="AD73" s="28"/>
      <c r="AE73" s="28"/>
      <c r="AF73" s="28"/>
      <c r="AG73" s="28"/>
      <c r="AH73" s="28"/>
      <c r="AI73" s="28"/>
      <c r="AJ73" s="28"/>
      <c r="AK73" s="28"/>
      <c r="AL73" s="301"/>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18" zoomScale="140" zoomScaleNormal="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9" t="s">
        <v>745</v>
      </c>
      <c r="B1" s="9"/>
      <c r="C1" s="9"/>
      <c r="D1" s="9"/>
      <c r="E1" s="9"/>
      <c r="F1" s="9"/>
      <c r="G1" s="9"/>
      <c r="H1" s="9"/>
      <c r="I1" s="9"/>
      <c r="J1" s="9"/>
      <c r="K1" s="9"/>
      <c r="L1" s="9"/>
      <c r="M1" s="9"/>
      <c r="N1" s="9"/>
      <c r="O1" s="9"/>
      <c r="P1" s="9"/>
      <c r="Q1" s="9"/>
      <c r="R1" s="9"/>
      <c r="S1" s="9"/>
      <c r="T1" s="359"/>
      <c r="U1" s="360"/>
      <c r="V1" s="360"/>
      <c r="W1" s="360"/>
      <c r="X1" s="360"/>
      <c r="Y1" s="360"/>
      <c r="Z1" s="360"/>
      <c r="AA1" s="360"/>
      <c r="AB1" s="360"/>
      <c r="AC1" s="360"/>
      <c r="AD1" s="360"/>
      <c r="AE1" s="360"/>
      <c r="AF1" s="360"/>
      <c r="AG1" s="360"/>
      <c r="AH1" s="360"/>
      <c r="AI1" s="360"/>
      <c r="AJ1" s="360"/>
      <c r="AK1" s="360"/>
      <c r="AL1" s="360"/>
    </row>
    <row r="2" spans="1:38">
      <c r="A2" s="699"/>
      <c r="B2" s="700"/>
      <c r="C2" s="700"/>
      <c r="D2" s="700"/>
      <c r="E2" s="700"/>
      <c r="F2" s="700"/>
      <c r="G2" s="700"/>
      <c r="H2" s="700"/>
      <c r="I2" s="700"/>
      <c r="J2" s="700"/>
      <c r="K2" s="700"/>
      <c r="L2" s="700"/>
      <c r="M2" s="700"/>
      <c r="N2" s="700"/>
      <c r="O2" s="700"/>
      <c r="P2" s="700"/>
      <c r="Q2" s="700"/>
      <c r="R2" s="700"/>
      <c r="S2" s="701"/>
      <c r="T2" s="359"/>
      <c r="U2" s="360"/>
      <c r="V2" s="360"/>
      <c r="W2" s="360"/>
      <c r="X2" s="360"/>
      <c r="Y2" s="360"/>
      <c r="Z2" s="360"/>
      <c r="AA2" s="360"/>
      <c r="AB2" s="360"/>
      <c r="AC2" s="360"/>
      <c r="AD2" s="360"/>
      <c r="AE2" s="360"/>
      <c r="AF2" s="360"/>
      <c r="AG2" s="360"/>
      <c r="AH2" s="360"/>
      <c r="AI2" s="360"/>
      <c r="AJ2" s="360"/>
      <c r="AK2" s="360"/>
      <c r="AL2" s="360"/>
    </row>
    <row r="3" spans="1:38">
      <c r="A3" s="588"/>
      <c r="B3" s="702" t="s">
        <v>746</v>
      </c>
      <c r="C3" s="589"/>
      <c r="D3" s="589"/>
      <c r="E3" s="589"/>
      <c r="F3" s="589"/>
      <c r="G3" s="589"/>
      <c r="H3" s="589"/>
      <c r="I3" s="589"/>
      <c r="J3" s="589"/>
      <c r="K3" s="589"/>
      <c r="L3" s="589"/>
      <c r="M3" s="589"/>
      <c r="N3" s="589"/>
      <c r="O3" s="589"/>
      <c r="P3" s="589"/>
      <c r="Q3" s="589"/>
      <c r="R3" s="589"/>
      <c r="S3" s="703"/>
      <c r="T3" s="359"/>
      <c r="U3" s="706"/>
      <c r="V3" s="360"/>
      <c r="W3" s="360"/>
      <c r="X3" s="360"/>
      <c r="Y3" s="360"/>
      <c r="Z3" s="360"/>
      <c r="AA3" s="360"/>
      <c r="AB3" s="360"/>
      <c r="AC3" s="360"/>
      <c r="AD3" s="360"/>
      <c r="AE3" s="360"/>
      <c r="AF3" s="360"/>
      <c r="AG3" s="360"/>
      <c r="AH3" s="360"/>
      <c r="AI3" s="360"/>
      <c r="AJ3" s="360"/>
      <c r="AK3" s="360"/>
      <c r="AL3" s="360"/>
    </row>
    <row r="4" spans="1:38">
      <c r="A4" s="588"/>
      <c r="B4" s="702"/>
      <c r="C4" s="589"/>
      <c r="D4" s="589"/>
      <c r="E4" s="589"/>
      <c r="F4" s="589"/>
      <c r="G4" s="589"/>
      <c r="H4" s="589"/>
      <c r="I4" s="589"/>
      <c r="J4" s="589"/>
      <c r="K4" s="589"/>
      <c r="L4" s="589"/>
      <c r="M4" s="589"/>
      <c r="N4" s="589"/>
      <c r="O4" s="589"/>
      <c r="P4" s="589"/>
      <c r="Q4" s="589"/>
      <c r="R4" s="589"/>
      <c r="S4" s="703"/>
      <c r="T4" s="359"/>
      <c r="U4" s="706"/>
      <c r="V4" s="360"/>
      <c r="W4" s="360"/>
      <c r="X4" s="360"/>
      <c r="Y4" s="360"/>
      <c r="Z4" s="360"/>
      <c r="AA4" s="360"/>
      <c r="AB4" s="360"/>
      <c r="AC4" s="360"/>
      <c r="AD4" s="360"/>
      <c r="AE4" s="360"/>
      <c r="AF4" s="360"/>
      <c r="AG4" s="360"/>
      <c r="AH4" s="360"/>
      <c r="AI4" s="360"/>
      <c r="AJ4" s="360"/>
      <c r="AK4" s="360"/>
      <c r="AL4" s="360"/>
    </row>
    <row r="5" spans="1:38">
      <c r="A5" s="588"/>
      <c r="B5" s="702" t="s">
        <v>747</v>
      </c>
      <c r="C5" s="589"/>
      <c r="D5" s="589"/>
      <c r="E5" s="589"/>
      <c r="F5" s="589"/>
      <c r="G5" s="589"/>
      <c r="H5" s="589"/>
      <c r="I5" s="589"/>
      <c r="J5" s="589"/>
      <c r="K5" s="589"/>
      <c r="L5" s="589"/>
      <c r="M5" s="589"/>
      <c r="N5" s="589"/>
      <c r="O5" s="589"/>
      <c r="P5" s="589"/>
      <c r="Q5" s="589"/>
      <c r="R5" s="589"/>
      <c r="S5" s="703"/>
      <c r="T5" s="359"/>
      <c r="U5" s="706"/>
      <c r="V5" s="360"/>
      <c r="W5" s="360"/>
      <c r="X5" s="360"/>
      <c r="Y5" s="360"/>
      <c r="Z5" s="360"/>
      <c r="AA5" s="360"/>
      <c r="AB5" s="360"/>
      <c r="AC5" s="360"/>
      <c r="AD5" s="360"/>
      <c r="AE5" s="360"/>
      <c r="AF5" s="360"/>
      <c r="AG5" s="360"/>
      <c r="AH5" s="360"/>
      <c r="AI5" s="360"/>
      <c r="AJ5" s="360"/>
      <c r="AK5" s="360"/>
      <c r="AL5" s="360"/>
    </row>
    <row r="6" spans="1:38">
      <c r="A6" s="588"/>
      <c r="B6" s="702" t="s">
        <v>748</v>
      </c>
      <c r="C6" s="589"/>
      <c r="D6" s="589"/>
      <c r="E6" s="589"/>
      <c r="F6" s="589"/>
      <c r="G6" s="589"/>
      <c r="H6" s="589"/>
      <c r="I6" s="589"/>
      <c r="J6" s="589"/>
      <c r="K6" s="589"/>
      <c r="L6" s="589"/>
      <c r="M6" s="589"/>
      <c r="N6" s="589"/>
      <c r="O6" s="589"/>
      <c r="P6" s="589"/>
      <c r="Q6" s="589"/>
      <c r="R6" s="589"/>
      <c r="S6" s="703"/>
      <c r="T6" s="359"/>
      <c r="U6" s="360"/>
      <c r="V6" s="360"/>
      <c r="W6" s="360"/>
      <c r="X6" s="360"/>
      <c r="Y6" s="360"/>
      <c r="Z6" s="360"/>
      <c r="AA6" s="360"/>
      <c r="AB6" s="360"/>
      <c r="AC6" s="360"/>
      <c r="AD6" s="360"/>
      <c r="AE6" s="360"/>
      <c r="AF6" s="360"/>
      <c r="AG6" s="360"/>
      <c r="AH6" s="360"/>
      <c r="AI6" s="360"/>
      <c r="AJ6" s="360"/>
      <c r="AK6" s="360"/>
      <c r="AL6" s="360"/>
    </row>
    <row r="7" spans="1:38">
      <c r="A7" s="588"/>
      <c r="B7" s="702" t="s">
        <v>749</v>
      </c>
      <c r="C7" s="589"/>
      <c r="D7" s="589"/>
      <c r="E7" s="589"/>
      <c r="F7" s="589"/>
      <c r="G7" s="589"/>
      <c r="H7" s="589"/>
      <c r="I7" s="589"/>
      <c r="J7" s="589"/>
      <c r="K7" s="589"/>
      <c r="L7" s="589"/>
      <c r="M7" s="589"/>
      <c r="N7" s="589"/>
      <c r="O7" s="589"/>
      <c r="P7" s="589"/>
      <c r="Q7" s="589"/>
      <c r="R7" s="589"/>
      <c r="S7" s="703"/>
      <c r="T7" s="359"/>
      <c r="U7" s="360"/>
      <c r="V7" s="360"/>
      <c r="W7" s="360"/>
      <c r="X7" s="360"/>
      <c r="Y7" s="360"/>
      <c r="Z7" s="360"/>
      <c r="AA7" s="360"/>
      <c r="AB7" s="360"/>
      <c r="AC7" s="360"/>
      <c r="AD7" s="360"/>
      <c r="AE7" s="360"/>
      <c r="AF7" s="360"/>
      <c r="AG7" s="360"/>
      <c r="AH7" s="360"/>
      <c r="AI7" s="360"/>
      <c r="AJ7" s="360"/>
      <c r="AK7" s="360"/>
      <c r="AL7" s="360"/>
    </row>
    <row r="8" spans="1:38">
      <c r="A8" s="588"/>
      <c r="B8" s="702"/>
      <c r="C8" s="589"/>
      <c r="D8" s="589"/>
      <c r="E8" s="589"/>
      <c r="F8" s="589"/>
      <c r="G8" s="589"/>
      <c r="H8" s="589"/>
      <c r="I8" s="589"/>
      <c r="J8" s="589"/>
      <c r="K8" s="589"/>
      <c r="L8" s="594"/>
      <c r="M8" s="589"/>
      <c r="N8" s="589"/>
      <c r="O8" s="589"/>
      <c r="P8" s="589"/>
      <c r="Q8" s="589"/>
      <c r="R8" s="589"/>
      <c r="S8" s="703"/>
      <c r="T8" s="359"/>
      <c r="U8" s="360"/>
      <c r="V8" s="360"/>
      <c r="W8" s="360"/>
      <c r="X8" s="360"/>
      <c r="Y8" s="360"/>
      <c r="Z8" s="360"/>
      <c r="AA8" s="360"/>
      <c r="AB8" s="360"/>
      <c r="AC8" s="360"/>
      <c r="AD8" s="360"/>
      <c r="AE8" s="360"/>
      <c r="AF8" s="360"/>
      <c r="AG8" s="360"/>
      <c r="AH8" s="360"/>
      <c r="AI8" s="360"/>
      <c r="AJ8" s="360"/>
      <c r="AK8" s="360"/>
      <c r="AL8" s="360"/>
    </row>
    <row r="9" spans="1:38">
      <c r="A9" s="588"/>
      <c r="B9" s="702" t="s">
        <v>750</v>
      </c>
      <c r="C9" s="589"/>
      <c r="D9" s="589"/>
      <c r="E9" s="589"/>
      <c r="F9" s="589"/>
      <c r="G9" s="589"/>
      <c r="H9" s="589"/>
      <c r="I9" s="589"/>
      <c r="J9" s="589"/>
      <c r="K9" s="589"/>
      <c r="L9" s="589"/>
      <c r="M9" s="589"/>
      <c r="N9" s="589"/>
      <c r="O9" s="589"/>
      <c r="P9" s="589"/>
      <c r="Q9" s="589"/>
      <c r="R9" s="589"/>
      <c r="S9" s="703"/>
      <c r="T9" s="359"/>
      <c r="U9" s="360"/>
      <c r="V9" s="360"/>
      <c r="W9" s="360"/>
      <c r="X9" s="360"/>
      <c r="Y9" s="360"/>
      <c r="Z9" s="360"/>
      <c r="AA9" s="360"/>
      <c r="AB9" s="360"/>
      <c r="AC9" s="360"/>
      <c r="AD9" s="360"/>
      <c r="AE9" s="360"/>
      <c r="AF9" s="360"/>
      <c r="AG9" s="360"/>
      <c r="AH9" s="360"/>
      <c r="AI9" s="360"/>
      <c r="AJ9" s="360"/>
      <c r="AK9" s="360"/>
      <c r="AL9" s="360"/>
    </row>
    <row r="10" spans="1:38">
      <c r="A10" s="588"/>
      <c r="B10" s="702" t="s">
        <v>751</v>
      </c>
      <c r="C10" s="589"/>
      <c r="D10" s="589"/>
      <c r="E10" s="589"/>
      <c r="F10" s="589"/>
      <c r="G10" s="589"/>
      <c r="H10" s="589"/>
      <c r="I10" s="589"/>
      <c r="J10" s="589"/>
      <c r="K10" s="589"/>
      <c r="L10" s="589"/>
      <c r="M10" s="589"/>
      <c r="N10" s="589"/>
      <c r="O10" s="589"/>
      <c r="P10" s="589"/>
      <c r="Q10" s="589"/>
      <c r="R10" s="589"/>
      <c r="S10" s="703"/>
      <c r="T10" s="359"/>
      <c r="U10" s="360"/>
      <c r="V10" s="360"/>
      <c r="W10" s="360"/>
      <c r="X10" s="360"/>
      <c r="Y10" s="360"/>
      <c r="Z10" s="360"/>
      <c r="AA10" s="360"/>
      <c r="AB10" s="360"/>
      <c r="AC10" s="360"/>
      <c r="AD10" s="360"/>
      <c r="AE10" s="360"/>
      <c r="AF10" s="360"/>
      <c r="AG10" s="360"/>
      <c r="AH10" s="360"/>
      <c r="AI10" s="360"/>
      <c r="AJ10" s="360"/>
      <c r="AK10" s="360"/>
      <c r="AL10" s="360"/>
    </row>
    <row r="11" spans="1:38">
      <c r="A11" s="588"/>
      <c r="B11" s="702"/>
      <c r="C11" s="589"/>
      <c r="D11" s="589"/>
      <c r="E11" s="589"/>
      <c r="F11" s="589"/>
      <c r="G11" s="589"/>
      <c r="H11" s="589"/>
      <c r="I11" s="589"/>
      <c r="J11" s="589"/>
      <c r="K11" s="589"/>
      <c r="L11" s="589"/>
      <c r="M11" s="589"/>
      <c r="N11" s="589"/>
      <c r="O11" s="589"/>
      <c r="P11" s="589"/>
      <c r="Q11" s="589"/>
      <c r="R11" s="589"/>
      <c r="S11" s="703"/>
      <c r="T11" s="359"/>
      <c r="U11" s="360"/>
      <c r="V11" s="360"/>
      <c r="W11" s="360"/>
      <c r="X11" s="360"/>
      <c r="Y11" s="360"/>
      <c r="Z11" s="360"/>
      <c r="AA11" s="360"/>
      <c r="AB11" s="360"/>
      <c r="AC11" s="360"/>
      <c r="AD11" s="360"/>
      <c r="AE11" s="360"/>
      <c r="AF11" s="360"/>
      <c r="AG11" s="360"/>
      <c r="AH11" s="360"/>
      <c r="AI11" s="360"/>
      <c r="AJ11" s="360"/>
      <c r="AK11" s="360"/>
      <c r="AL11" s="360"/>
    </row>
    <row r="12" spans="1:38">
      <c r="A12" s="588"/>
      <c r="B12" s="702" t="s">
        <v>752</v>
      </c>
      <c r="C12" s="589"/>
      <c r="D12" s="589"/>
      <c r="E12" s="589"/>
      <c r="F12" s="589"/>
      <c r="G12" s="589"/>
      <c r="H12" s="589"/>
      <c r="I12" s="589"/>
      <c r="J12" s="589"/>
      <c r="K12" s="589"/>
      <c r="L12" s="589"/>
      <c r="M12" s="589"/>
      <c r="N12" s="589"/>
      <c r="O12" s="589"/>
      <c r="P12" s="589"/>
      <c r="Q12" s="589"/>
      <c r="R12" s="589"/>
      <c r="S12" s="703"/>
      <c r="T12" s="359"/>
      <c r="U12" s="360"/>
      <c r="V12" s="360"/>
      <c r="W12" s="360"/>
      <c r="X12" s="360"/>
      <c r="Y12" s="360"/>
      <c r="Z12" s="360"/>
      <c r="AA12" s="360"/>
      <c r="AB12" s="360"/>
      <c r="AC12" s="360"/>
      <c r="AD12" s="360"/>
      <c r="AE12" s="360"/>
      <c r="AF12" s="360"/>
      <c r="AG12" s="360"/>
      <c r="AH12" s="360"/>
      <c r="AI12" s="360"/>
      <c r="AJ12" s="360"/>
      <c r="AK12" s="360"/>
      <c r="AL12" s="360"/>
    </row>
    <row r="13" spans="1:38">
      <c r="A13" s="588"/>
      <c r="B13" s="702" t="s">
        <v>753</v>
      </c>
      <c r="C13" s="589"/>
      <c r="D13" s="589"/>
      <c r="E13" s="589"/>
      <c r="F13" s="589"/>
      <c r="G13" s="589"/>
      <c r="H13" s="589"/>
      <c r="I13" s="589"/>
      <c r="J13" s="589"/>
      <c r="K13" s="589"/>
      <c r="L13" s="589"/>
      <c r="M13" s="589"/>
      <c r="N13" s="589"/>
      <c r="O13" s="589"/>
      <c r="P13" s="589"/>
      <c r="Q13" s="589"/>
      <c r="R13" s="589"/>
      <c r="S13" s="703"/>
      <c r="T13" s="359"/>
      <c r="U13" s="360"/>
      <c r="V13" s="360"/>
      <c r="W13" s="360"/>
      <c r="X13" s="360"/>
      <c r="Y13" s="360"/>
      <c r="Z13" s="360"/>
      <c r="AA13" s="360"/>
      <c r="AB13" s="360"/>
      <c r="AC13" s="360"/>
      <c r="AD13" s="360"/>
      <c r="AE13" s="360"/>
      <c r="AF13" s="360"/>
      <c r="AG13" s="360"/>
      <c r="AH13" s="360"/>
      <c r="AI13" s="360"/>
      <c r="AJ13" s="360"/>
      <c r="AK13" s="360"/>
      <c r="AL13" s="360"/>
    </row>
    <row r="14" spans="1:38">
      <c r="A14" s="588"/>
      <c r="B14" s="589"/>
      <c r="C14" s="589"/>
      <c r="D14" s="589"/>
      <c r="E14" s="589"/>
      <c r="F14" s="589"/>
      <c r="G14" s="589"/>
      <c r="H14" s="589"/>
      <c r="I14" s="589"/>
      <c r="J14" s="589"/>
      <c r="K14" s="589"/>
      <c r="L14" s="589"/>
      <c r="M14" s="589"/>
      <c r="N14" s="589"/>
      <c r="O14" s="589"/>
      <c r="P14" s="589"/>
      <c r="Q14" s="589"/>
      <c r="R14" s="589"/>
      <c r="S14" s="703"/>
      <c r="T14" s="359"/>
      <c r="U14" s="360"/>
      <c r="V14" s="360"/>
      <c r="W14" s="360"/>
      <c r="X14" s="360"/>
      <c r="Y14" s="360"/>
      <c r="Z14" s="360"/>
      <c r="AA14" s="360"/>
      <c r="AB14" s="360"/>
      <c r="AC14" s="360"/>
      <c r="AD14" s="360"/>
      <c r="AE14" s="360"/>
      <c r="AF14" s="360"/>
      <c r="AG14" s="360"/>
      <c r="AH14" s="360"/>
      <c r="AI14" s="360"/>
      <c r="AJ14" s="360"/>
      <c r="AK14" s="360"/>
      <c r="AL14" s="360"/>
    </row>
    <row r="15" spans="1:38">
      <c r="A15" s="588"/>
      <c r="B15" s="334" t="s">
        <v>733</v>
      </c>
      <c r="C15" s="589"/>
      <c r="D15" s="589"/>
      <c r="E15" s="589"/>
      <c r="F15" s="589"/>
      <c r="G15" s="589"/>
      <c r="H15" s="589"/>
      <c r="I15" s="589"/>
      <c r="J15" s="589"/>
      <c r="K15" s="589"/>
      <c r="L15" s="589"/>
      <c r="M15" s="589"/>
      <c r="N15" s="589"/>
      <c r="O15" s="589"/>
      <c r="P15" s="589"/>
      <c r="Q15" s="589"/>
      <c r="R15" s="589"/>
      <c r="S15" s="703"/>
      <c r="T15" s="359"/>
      <c r="U15" s="360"/>
      <c r="V15" s="360"/>
      <c r="W15" s="360"/>
      <c r="X15" s="360"/>
      <c r="Y15" s="360"/>
      <c r="Z15" s="360"/>
      <c r="AA15" s="360"/>
      <c r="AB15" s="360"/>
      <c r="AC15" s="360"/>
      <c r="AD15" s="360"/>
      <c r="AE15" s="360"/>
      <c r="AF15" s="360"/>
      <c r="AG15" s="360"/>
      <c r="AH15" s="360"/>
      <c r="AI15" s="360"/>
      <c r="AJ15" s="360"/>
      <c r="AK15" s="360"/>
      <c r="AL15" s="360"/>
    </row>
    <row r="16" spans="1:38">
      <c r="A16" s="588"/>
      <c r="B16" s="334" t="s">
        <v>754</v>
      </c>
      <c r="C16" s="589"/>
      <c r="D16" s="589"/>
      <c r="E16" s="589"/>
      <c r="F16" s="589"/>
      <c r="G16" s="589"/>
      <c r="H16" s="589"/>
      <c r="I16" s="589"/>
      <c r="J16" s="589"/>
      <c r="K16" s="589"/>
      <c r="L16" s="589"/>
      <c r="M16" s="589"/>
      <c r="N16" s="589"/>
      <c r="O16" s="589"/>
      <c r="P16" s="589"/>
      <c r="Q16" s="589"/>
      <c r="R16" s="589"/>
      <c r="S16" s="703"/>
      <c r="T16" s="359"/>
      <c r="U16" s="360"/>
      <c r="V16" s="360"/>
      <c r="W16" s="360"/>
      <c r="X16" s="360"/>
      <c r="Y16" s="360"/>
      <c r="Z16" s="360"/>
      <c r="AA16" s="360"/>
      <c r="AB16" s="360"/>
      <c r="AC16" s="360"/>
      <c r="AD16" s="360"/>
      <c r="AE16" s="360"/>
      <c r="AF16" s="360"/>
      <c r="AG16" s="360"/>
      <c r="AH16" s="360"/>
      <c r="AI16" s="360"/>
      <c r="AJ16" s="360"/>
      <c r="AK16" s="360"/>
      <c r="AL16" s="360"/>
    </row>
    <row r="17" spans="1:38">
      <c r="A17" s="588"/>
      <c r="C17" s="589"/>
      <c r="D17" s="589"/>
      <c r="E17" s="589"/>
      <c r="F17" s="589"/>
      <c r="G17" s="589"/>
      <c r="H17" s="589"/>
      <c r="I17" s="589"/>
      <c r="J17" s="589"/>
      <c r="K17" s="589"/>
      <c r="L17" s="589"/>
      <c r="M17" s="589"/>
      <c r="N17" s="589"/>
      <c r="O17" s="589"/>
      <c r="P17" s="589"/>
      <c r="Q17" s="589"/>
      <c r="R17" s="589"/>
      <c r="S17" s="703"/>
      <c r="T17" s="359"/>
      <c r="U17" s="360"/>
      <c r="V17" s="360"/>
      <c r="W17" s="360"/>
      <c r="X17" s="360"/>
      <c r="Y17" s="360"/>
      <c r="Z17" s="360"/>
      <c r="AA17" s="360"/>
      <c r="AB17" s="360"/>
      <c r="AC17" s="360"/>
      <c r="AD17" s="360"/>
      <c r="AE17" s="360"/>
      <c r="AF17" s="360"/>
      <c r="AG17" s="360"/>
      <c r="AH17" s="360"/>
      <c r="AI17" s="360"/>
      <c r="AJ17" s="360"/>
      <c r="AK17" s="360"/>
      <c r="AL17" s="360"/>
    </row>
    <row r="18" spans="1:38">
      <c r="A18" s="588"/>
      <c r="B18" s="702" t="s">
        <v>755</v>
      </c>
      <c r="C18" s="589"/>
      <c r="D18" s="589"/>
      <c r="E18" s="589"/>
      <c r="F18" s="589"/>
      <c r="G18" s="589"/>
      <c r="H18" s="589"/>
      <c r="I18" s="589"/>
      <c r="J18" s="589"/>
      <c r="K18" s="589"/>
      <c r="L18" s="589"/>
      <c r="M18" s="589"/>
      <c r="N18" s="589"/>
      <c r="O18" s="589"/>
      <c r="P18" s="589"/>
      <c r="Q18" s="589"/>
      <c r="R18" s="589"/>
      <c r="S18" s="703"/>
      <c r="T18" s="359"/>
      <c r="U18" s="360"/>
      <c r="V18" s="360"/>
      <c r="W18" s="360"/>
      <c r="X18" s="360"/>
      <c r="Y18" s="360"/>
      <c r="Z18" s="360"/>
      <c r="AA18" s="360"/>
      <c r="AB18" s="360"/>
      <c r="AC18" s="360"/>
      <c r="AD18" s="360"/>
      <c r="AE18" s="360"/>
      <c r="AF18" s="360"/>
      <c r="AG18" s="360"/>
      <c r="AH18" s="360"/>
      <c r="AI18" s="360"/>
      <c r="AJ18" s="360"/>
      <c r="AK18" s="360"/>
      <c r="AL18" s="360"/>
    </row>
    <row r="19" spans="1:38">
      <c r="A19" s="588"/>
      <c r="B19" s="702" t="s">
        <v>756</v>
      </c>
      <c r="C19" s="589"/>
      <c r="D19" s="589"/>
      <c r="E19" s="589"/>
      <c r="F19" s="589"/>
      <c r="G19" s="589"/>
      <c r="H19" s="589"/>
      <c r="I19" s="589"/>
      <c r="J19" s="589"/>
      <c r="K19" s="589"/>
      <c r="L19" s="589"/>
      <c r="M19" s="589"/>
      <c r="N19" s="589"/>
      <c r="O19" s="589"/>
      <c r="P19" s="589"/>
      <c r="Q19" s="589"/>
      <c r="R19" s="589"/>
      <c r="S19" s="703"/>
      <c r="T19" s="359"/>
      <c r="U19" s="360"/>
      <c r="V19" s="360"/>
      <c r="W19" s="360"/>
      <c r="X19" s="360"/>
      <c r="Y19" s="360"/>
      <c r="Z19" s="360"/>
      <c r="AA19" s="360"/>
      <c r="AB19" s="360"/>
      <c r="AC19" s="360"/>
      <c r="AD19" s="360"/>
      <c r="AE19" s="360"/>
      <c r="AF19" s="360"/>
      <c r="AG19" s="360"/>
      <c r="AH19" s="360"/>
      <c r="AI19" s="360"/>
      <c r="AJ19" s="360"/>
      <c r="AK19" s="360"/>
      <c r="AL19" s="360"/>
    </row>
    <row r="20" spans="1:38">
      <c r="A20" s="588"/>
      <c r="B20" s="589"/>
      <c r="C20" s="589"/>
      <c r="D20" s="589"/>
      <c r="E20" s="589"/>
      <c r="F20" s="589"/>
      <c r="G20" s="589"/>
      <c r="H20" s="589"/>
      <c r="I20" s="589"/>
      <c r="J20" s="589"/>
      <c r="K20" s="589"/>
      <c r="L20" s="589"/>
      <c r="M20" s="589"/>
      <c r="N20" s="589"/>
      <c r="O20" s="589"/>
      <c r="P20" s="589"/>
      <c r="Q20" s="589"/>
      <c r="R20" s="589"/>
      <c r="S20" s="703"/>
      <c r="T20" s="359"/>
      <c r="U20" s="360"/>
      <c r="V20" s="360"/>
      <c r="W20" s="360"/>
      <c r="X20" s="360"/>
      <c r="Y20" s="360"/>
      <c r="Z20" s="360"/>
      <c r="AA20" s="360"/>
      <c r="AB20" s="360"/>
      <c r="AC20" s="360"/>
      <c r="AD20" s="360"/>
      <c r="AE20" s="360"/>
      <c r="AF20" s="360"/>
      <c r="AG20" s="360"/>
      <c r="AH20" s="360"/>
      <c r="AI20" s="360"/>
      <c r="AJ20" s="360"/>
      <c r="AK20" s="360"/>
      <c r="AL20" s="360"/>
    </row>
    <row r="21" spans="1:38">
      <c r="A21" s="588"/>
      <c r="B21" s="707" t="s">
        <v>757</v>
      </c>
      <c r="C21" s="589"/>
      <c r="D21" s="589"/>
      <c r="E21" s="589"/>
      <c r="F21" s="589"/>
      <c r="G21" s="589"/>
      <c r="H21" s="589"/>
      <c r="I21" s="589"/>
      <c r="J21" s="589"/>
      <c r="K21" s="589"/>
      <c r="L21" s="589"/>
      <c r="M21" s="589"/>
      <c r="N21" s="589"/>
      <c r="O21" s="589"/>
      <c r="P21" s="589"/>
      <c r="Q21" s="589"/>
      <c r="R21" s="589"/>
      <c r="S21" s="703"/>
      <c r="T21" s="359"/>
      <c r="U21" s="360"/>
      <c r="V21" s="360"/>
      <c r="W21" s="360"/>
      <c r="X21" s="360"/>
      <c r="Y21" s="360"/>
      <c r="Z21" s="360"/>
      <c r="AA21" s="360"/>
      <c r="AB21" s="360"/>
      <c r="AC21" s="360"/>
      <c r="AD21" s="360"/>
      <c r="AE21" s="360"/>
      <c r="AF21" s="360"/>
      <c r="AG21" s="360"/>
      <c r="AH21" s="360"/>
      <c r="AI21" s="360"/>
      <c r="AJ21" s="360"/>
      <c r="AK21" s="360"/>
      <c r="AL21" s="360"/>
    </row>
    <row r="22" spans="1:38">
      <c r="A22" s="588"/>
      <c r="B22" s="702"/>
      <c r="C22" s="589"/>
      <c r="D22" s="589"/>
      <c r="E22" s="589"/>
      <c r="F22" s="589"/>
      <c r="G22" s="589"/>
      <c r="H22" s="589"/>
      <c r="I22" s="589"/>
      <c r="J22" s="589"/>
      <c r="K22" s="589"/>
      <c r="L22" s="589"/>
      <c r="M22" s="589"/>
      <c r="N22" s="589"/>
      <c r="O22" s="589"/>
      <c r="P22" s="589"/>
      <c r="Q22" s="589"/>
      <c r="R22" s="589"/>
      <c r="S22" s="703"/>
      <c r="T22" s="359"/>
      <c r="U22" s="360"/>
      <c r="V22" s="360"/>
      <c r="W22" s="360"/>
      <c r="X22" s="360"/>
      <c r="Y22" s="360"/>
      <c r="Z22" s="360"/>
      <c r="AA22" s="360"/>
      <c r="AB22" s="360"/>
      <c r="AC22" s="360"/>
      <c r="AD22" s="360"/>
      <c r="AE22" s="360"/>
      <c r="AF22" s="360"/>
      <c r="AG22" s="360"/>
      <c r="AH22" s="360"/>
      <c r="AI22" s="360"/>
      <c r="AJ22" s="360"/>
      <c r="AK22" s="360"/>
      <c r="AL22" s="360"/>
    </row>
    <row r="23" spans="1:38">
      <c r="A23" s="588"/>
      <c r="B23" s="589"/>
      <c r="C23" s="589"/>
      <c r="D23" s="589"/>
      <c r="E23" s="589"/>
      <c r="F23" s="589"/>
      <c r="G23" s="589"/>
      <c r="H23" s="589"/>
      <c r="I23" s="589"/>
      <c r="J23" s="589"/>
      <c r="K23" s="589"/>
      <c r="L23" s="589"/>
      <c r="M23" s="589"/>
      <c r="N23" s="589"/>
      <c r="O23" s="589"/>
      <c r="P23" s="589"/>
      <c r="Q23" s="589"/>
      <c r="R23" s="589"/>
      <c r="S23" s="703"/>
      <c r="T23" s="359"/>
      <c r="U23" s="360"/>
      <c r="V23" s="360"/>
      <c r="W23" s="360"/>
      <c r="X23" s="360"/>
      <c r="Y23" s="360"/>
      <c r="Z23" s="360"/>
      <c r="AA23" s="360"/>
      <c r="AB23" s="360"/>
      <c r="AC23" s="360"/>
      <c r="AD23" s="360"/>
      <c r="AE23" s="360"/>
      <c r="AF23" s="360"/>
      <c r="AG23" s="360"/>
      <c r="AH23" s="360"/>
      <c r="AI23" s="360"/>
      <c r="AJ23" s="360"/>
      <c r="AK23" s="360"/>
      <c r="AL23" s="360"/>
    </row>
    <row r="24" spans="1:38">
      <c r="A24" s="588"/>
      <c r="B24" s="702"/>
      <c r="C24" s="589"/>
      <c r="D24" s="589"/>
      <c r="E24" s="589"/>
      <c r="F24" s="589"/>
      <c r="G24" s="589"/>
      <c r="H24" s="589"/>
      <c r="I24" s="589"/>
      <c r="J24" s="589"/>
      <c r="K24" s="589"/>
      <c r="L24" s="589"/>
      <c r="M24" s="589"/>
      <c r="N24" s="589"/>
      <c r="O24" s="589"/>
      <c r="P24" s="589"/>
      <c r="Q24" s="589"/>
      <c r="R24" s="589"/>
      <c r="S24" s="703"/>
      <c r="T24" s="359"/>
      <c r="U24" s="360"/>
      <c r="V24" s="360"/>
      <c r="W24" s="360"/>
      <c r="X24" s="360"/>
      <c r="Y24" s="360"/>
      <c r="Z24" s="360"/>
      <c r="AA24" s="360"/>
      <c r="AB24" s="360"/>
      <c r="AC24" s="360"/>
      <c r="AD24" s="360"/>
      <c r="AE24" s="360"/>
      <c r="AF24" s="360"/>
      <c r="AG24" s="360"/>
      <c r="AH24" s="360"/>
      <c r="AI24" s="360"/>
      <c r="AJ24" s="360"/>
      <c r="AK24" s="360"/>
      <c r="AL24" s="360"/>
    </row>
    <row r="25" spans="1:38">
      <c r="A25" s="588"/>
      <c r="B25" s="702"/>
      <c r="C25" s="589"/>
      <c r="D25" s="589"/>
      <c r="E25" s="589"/>
      <c r="F25" s="589"/>
      <c r="G25" s="589"/>
      <c r="H25" s="589"/>
      <c r="I25" s="589"/>
      <c r="J25" s="589"/>
      <c r="K25" s="589"/>
      <c r="L25" s="589"/>
      <c r="M25" s="589"/>
      <c r="N25" s="589"/>
      <c r="O25" s="589"/>
      <c r="P25" s="589"/>
      <c r="Q25" s="589"/>
      <c r="R25" s="589"/>
      <c r="S25" s="703"/>
      <c r="T25" s="359"/>
      <c r="U25" s="360"/>
      <c r="V25" s="360"/>
      <c r="W25" s="360"/>
      <c r="X25" s="360"/>
      <c r="Y25" s="360"/>
      <c r="Z25" s="360"/>
      <c r="AA25" s="360"/>
      <c r="AB25" s="360"/>
      <c r="AC25" s="360"/>
      <c r="AD25" s="360"/>
      <c r="AE25" s="360"/>
      <c r="AF25" s="360"/>
      <c r="AG25" s="360"/>
      <c r="AH25" s="360"/>
      <c r="AI25" s="360"/>
      <c r="AJ25" s="360"/>
      <c r="AK25" s="360"/>
      <c r="AL25" s="360"/>
    </row>
    <row r="26" spans="1:38">
      <c r="A26" s="588"/>
      <c r="B26" s="702"/>
      <c r="C26" s="589"/>
      <c r="D26" s="589"/>
      <c r="E26" s="589"/>
      <c r="F26" s="589"/>
      <c r="G26" s="589"/>
      <c r="H26" s="589"/>
      <c r="I26" s="589"/>
      <c r="J26" s="589"/>
      <c r="K26" s="589"/>
      <c r="L26" s="589"/>
      <c r="M26" s="589"/>
      <c r="N26" s="589"/>
      <c r="O26" s="589"/>
      <c r="P26" s="589"/>
      <c r="Q26" s="589"/>
      <c r="R26" s="589"/>
      <c r="S26" s="703"/>
      <c r="T26" s="359"/>
      <c r="U26" s="360"/>
      <c r="V26" s="360"/>
      <c r="W26" s="360"/>
      <c r="X26" s="360"/>
      <c r="Y26" s="360"/>
      <c r="Z26" s="360"/>
      <c r="AA26" s="360"/>
      <c r="AB26" s="360"/>
      <c r="AC26" s="360"/>
      <c r="AD26" s="360"/>
      <c r="AE26" s="360"/>
      <c r="AF26" s="360"/>
      <c r="AG26" s="360"/>
      <c r="AH26" s="360"/>
      <c r="AI26" s="360"/>
      <c r="AJ26" s="360"/>
      <c r="AK26" s="360"/>
      <c r="AL26" s="360"/>
    </row>
    <row r="27" spans="1:38">
      <c r="A27" s="588"/>
      <c r="C27" s="589"/>
      <c r="D27" s="589"/>
      <c r="E27" s="589"/>
      <c r="F27" s="589"/>
      <c r="G27" s="589"/>
      <c r="H27" s="589"/>
      <c r="I27" s="589"/>
      <c r="J27" s="589"/>
      <c r="K27" s="589"/>
      <c r="L27" s="589"/>
      <c r="M27" s="589"/>
      <c r="N27" s="589"/>
      <c r="O27" s="589"/>
      <c r="P27" s="589"/>
      <c r="Q27" s="589"/>
      <c r="R27" s="589"/>
      <c r="S27" s="703"/>
      <c r="T27" s="359"/>
      <c r="U27" s="360"/>
      <c r="V27" s="360"/>
      <c r="W27" s="360"/>
      <c r="X27" s="360"/>
      <c r="Y27" s="360"/>
      <c r="Z27" s="360"/>
      <c r="AA27" s="360"/>
      <c r="AB27" s="360"/>
      <c r="AC27" s="360"/>
      <c r="AD27" s="360"/>
      <c r="AE27" s="360"/>
      <c r="AF27" s="360"/>
      <c r="AG27" s="360"/>
      <c r="AH27" s="360"/>
      <c r="AI27" s="360"/>
      <c r="AJ27" s="360"/>
      <c r="AK27" s="360"/>
      <c r="AL27" s="360"/>
    </row>
    <row r="28" spans="1:38">
      <c r="A28" s="588"/>
      <c r="C28" s="589"/>
      <c r="D28" s="589"/>
      <c r="E28" s="589"/>
      <c r="F28" s="589"/>
      <c r="G28" s="589"/>
      <c r="H28" s="589"/>
      <c r="I28" s="589"/>
      <c r="J28" s="589"/>
      <c r="K28" s="589"/>
      <c r="L28" s="589"/>
      <c r="M28" s="589"/>
      <c r="N28" s="589"/>
      <c r="O28" s="589"/>
      <c r="P28" s="589"/>
      <c r="Q28" s="589"/>
      <c r="R28" s="589"/>
      <c r="S28" s="703"/>
      <c r="T28" s="359"/>
      <c r="U28" s="360"/>
      <c r="V28" s="360"/>
      <c r="W28" s="360"/>
      <c r="X28" s="360"/>
      <c r="Y28" s="360"/>
      <c r="Z28" s="360"/>
      <c r="AA28" s="360"/>
      <c r="AB28" s="360"/>
      <c r="AC28" s="360"/>
      <c r="AD28" s="360"/>
      <c r="AE28" s="360"/>
      <c r="AF28" s="360"/>
      <c r="AG28" s="360"/>
      <c r="AH28" s="360"/>
      <c r="AI28" s="360"/>
      <c r="AJ28" s="360"/>
      <c r="AK28" s="360"/>
      <c r="AL28" s="360"/>
    </row>
    <row r="29" spans="1:38">
      <c r="A29" s="588"/>
      <c r="C29" s="589"/>
      <c r="D29" s="589"/>
      <c r="E29" s="589"/>
      <c r="F29" s="589"/>
      <c r="G29" s="589"/>
      <c r="H29" s="589"/>
      <c r="I29" s="589"/>
      <c r="J29" s="589"/>
      <c r="K29" s="589"/>
      <c r="L29" s="589"/>
      <c r="M29" s="589"/>
      <c r="N29" s="589"/>
      <c r="O29" s="589"/>
      <c r="P29" s="589"/>
      <c r="Q29" s="589"/>
      <c r="R29" s="589"/>
      <c r="S29" s="703"/>
      <c r="T29" s="359"/>
      <c r="U29" s="360"/>
      <c r="V29" s="360"/>
      <c r="W29" s="360"/>
      <c r="X29" s="360"/>
      <c r="Y29" s="360"/>
      <c r="Z29" s="360"/>
      <c r="AA29" s="360"/>
      <c r="AB29" s="360"/>
      <c r="AC29" s="360"/>
      <c r="AD29" s="360"/>
      <c r="AE29" s="360"/>
      <c r="AF29" s="360"/>
      <c r="AG29" s="360"/>
      <c r="AH29" s="360"/>
      <c r="AI29" s="360"/>
      <c r="AJ29" s="360"/>
      <c r="AK29" s="360"/>
      <c r="AL29" s="360"/>
    </row>
    <row r="30" spans="1:38">
      <c r="A30" s="588"/>
      <c r="B30" s="589"/>
      <c r="C30" s="589"/>
      <c r="D30" s="589"/>
      <c r="E30" s="589"/>
      <c r="F30" s="589"/>
      <c r="G30" s="589"/>
      <c r="H30" s="589"/>
      <c r="I30" s="589"/>
      <c r="J30" s="589"/>
      <c r="K30" s="589"/>
      <c r="L30" s="589"/>
      <c r="M30" s="589"/>
      <c r="N30" s="589"/>
      <c r="O30" s="589"/>
      <c r="P30" s="589"/>
      <c r="Q30" s="589"/>
      <c r="R30" s="589"/>
      <c r="S30" s="703"/>
      <c r="T30" s="359"/>
      <c r="U30" s="360"/>
      <c r="V30" s="360"/>
      <c r="W30" s="360"/>
      <c r="X30" s="360"/>
      <c r="Y30" s="360"/>
      <c r="Z30" s="360"/>
      <c r="AA30" s="360"/>
      <c r="AB30" s="360"/>
      <c r="AC30" s="360"/>
      <c r="AD30" s="360"/>
      <c r="AE30" s="360"/>
      <c r="AF30" s="360"/>
      <c r="AG30" s="360"/>
      <c r="AH30" s="360"/>
      <c r="AI30" s="360"/>
      <c r="AJ30" s="360"/>
      <c r="AK30" s="360"/>
      <c r="AL30" s="360"/>
    </row>
    <row r="31" spans="1:38">
      <c r="A31" s="588"/>
      <c r="B31" s="589"/>
      <c r="C31" s="589"/>
      <c r="D31" s="589"/>
      <c r="E31" s="589"/>
      <c r="F31" s="589"/>
      <c r="G31" s="589"/>
      <c r="H31" s="589"/>
      <c r="I31" s="589"/>
      <c r="J31" s="589"/>
      <c r="K31" s="589"/>
      <c r="L31" s="589"/>
      <c r="M31" s="589"/>
      <c r="N31" s="589"/>
      <c r="O31" s="589"/>
      <c r="P31" s="589"/>
      <c r="Q31" s="589"/>
      <c r="R31" s="589"/>
      <c r="S31" s="703"/>
      <c r="T31" s="359"/>
      <c r="U31" s="360"/>
      <c r="V31" s="360"/>
      <c r="W31" s="360"/>
      <c r="X31" s="360"/>
      <c r="Y31" s="360"/>
      <c r="Z31" s="360"/>
      <c r="AA31" s="360"/>
      <c r="AB31" s="360"/>
      <c r="AC31" s="360"/>
      <c r="AD31" s="360"/>
      <c r="AE31" s="360"/>
      <c r="AF31" s="360"/>
      <c r="AG31" s="360"/>
      <c r="AH31" s="360"/>
      <c r="AI31" s="360"/>
      <c r="AJ31" s="360"/>
      <c r="AK31" s="360"/>
      <c r="AL31" s="360"/>
    </row>
    <row r="32" spans="1:38">
      <c r="A32" s="588"/>
      <c r="B32" s="589"/>
      <c r="C32" s="589"/>
      <c r="D32" s="589"/>
      <c r="E32" s="589"/>
      <c r="F32" s="589"/>
      <c r="G32" s="589"/>
      <c r="H32" s="589"/>
      <c r="I32" s="589"/>
      <c r="J32" s="589"/>
      <c r="K32" s="589"/>
      <c r="L32" s="589"/>
      <c r="M32" s="589"/>
      <c r="N32" s="589"/>
      <c r="O32" s="589"/>
      <c r="P32" s="589"/>
      <c r="Q32" s="589"/>
      <c r="R32" s="589"/>
      <c r="S32" s="703"/>
      <c r="T32" s="359"/>
      <c r="U32" s="360"/>
      <c r="V32" s="360"/>
      <c r="W32" s="360"/>
      <c r="X32" s="360"/>
      <c r="Y32" s="360"/>
      <c r="Z32" s="360"/>
      <c r="AA32" s="360"/>
      <c r="AB32" s="360"/>
      <c r="AC32" s="360"/>
      <c r="AD32" s="360"/>
      <c r="AE32" s="360"/>
      <c r="AF32" s="360"/>
      <c r="AG32" s="360"/>
      <c r="AH32" s="360"/>
      <c r="AI32" s="360"/>
      <c r="AJ32" s="360"/>
      <c r="AK32" s="360"/>
      <c r="AL32" s="360"/>
    </row>
    <row r="33" spans="1:38">
      <c r="A33" s="588"/>
      <c r="B33" s="589"/>
      <c r="C33" s="589"/>
      <c r="D33" s="589"/>
      <c r="E33" s="589"/>
      <c r="F33" s="589"/>
      <c r="G33" s="589"/>
      <c r="H33" s="589"/>
      <c r="I33" s="589"/>
      <c r="J33" s="589"/>
      <c r="K33" s="589"/>
      <c r="L33" s="589"/>
      <c r="M33" s="589"/>
      <c r="N33" s="589"/>
      <c r="O33" s="589"/>
      <c r="P33" s="589"/>
      <c r="Q33" s="589"/>
      <c r="R33" s="589"/>
      <c r="S33" s="703"/>
      <c r="T33" s="359"/>
      <c r="U33" s="360"/>
      <c r="V33" s="360"/>
      <c r="W33" s="360"/>
      <c r="X33" s="360"/>
      <c r="Y33" s="360"/>
      <c r="Z33" s="360"/>
      <c r="AA33" s="360"/>
      <c r="AB33" s="360"/>
      <c r="AC33" s="360"/>
      <c r="AD33" s="360"/>
      <c r="AE33" s="360"/>
      <c r="AF33" s="360"/>
      <c r="AG33" s="360"/>
      <c r="AH33" s="360"/>
      <c r="AI33" s="360"/>
      <c r="AJ33" s="360"/>
      <c r="AK33" s="360"/>
      <c r="AL33" s="360"/>
    </row>
    <row r="34" spans="1:38">
      <c r="A34" s="588"/>
      <c r="B34" s="589"/>
      <c r="C34" s="589"/>
      <c r="D34" s="589"/>
      <c r="E34" s="589"/>
      <c r="F34" s="589"/>
      <c r="G34" s="589"/>
      <c r="H34" s="589"/>
      <c r="I34" s="589"/>
      <c r="J34" s="589"/>
      <c r="K34" s="589"/>
      <c r="L34" s="589"/>
      <c r="M34" s="589"/>
      <c r="N34" s="589"/>
      <c r="O34" s="589"/>
      <c r="P34" s="589"/>
      <c r="Q34" s="589"/>
      <c r="R34" s="589"/>
      <c r="S34" s="703"/>
      <c r="T34" s="359"/>
      <c r="U34" s="360"/>
      <c r="V34" s="360"/>
      <c r="W34" s="360"/>
      <c r="X34" s="360"/>
      <c r="Y34" s="360"/>
      <c r="Z34" s="360"/>
      <c r="AA34" s="360"/>
      <c r="AB34" s="360"/>
      <c r="AC34" s="360"/>
      <c r="AD34" s="360"/>
      <c r="AE34" s="360"/>
      <c r="AF34" s="360"/>
      <c r="AG34" s="360"/>
      <c r="AH34" s="360"/>
      <c r="AI34" s="360"/>
      <c r="AJ34" s="360"/>
      <c r="AK34" s="360"/>
      <c r="AL34" s="360"/>
    </row>
    <row r="35" spans="1:38">
      <c r="A35" s="588"/>
      <c r="B35" s="589"/>
      <c r="C35" s="589"/>
      <c r="D35" s="589"/>
      <c r="E35" s="589"/>
      <c r="F35" s="589"/>
      <c r="G35" s="589"/>
      <c r="H35" s="589"/>
      <c r="I35" s="589"/>
      <c r="J35" s="589"/>
      <c r="K35" s="589"/>
      <c r="L35" s="589"/>
      <c r="M35" s="589"/>
      <c r="N35" s="589"/>
      <c r="O35" s="589"/>
      <c r="P35" s="589"/>
      <c r="Q35" s="589"/>
      <c r="R35" s="589"/>
      <c r="S35" s="703"/>
      <c r="T35" s="359"/>
      <c r="U35" s="360"/>
      <c r="V35" s="360"/>
      <c r="W35" s="360"/>
      <c r="X35" s="360"/>
      <c r="Y35" s="360"/>
      <c r="Z35" s="360"/>
      <c r="AA35" s="360"/>
      <c r="AB35" s="360"/>
      <c r="AC35" s="360"/>
      <c r="AD35" s="360"/>
      <c r="AE35" s="360"/>
      <c r="AF35" s="360"/>
      <c r="AG35" s="360"/>
      <c r="AH35" s="360"/>
      <c r="AI35" s="360"/>
      <c r="AJ35" s="360"/>
      <c r="AK35" s="360"/>
      <c r="AL35" s="360"/>
    </row>
    <row r="36" spans="1:38">
      <c r="A36" s="588"/>
      <c r="B36" s="589"/>
      <c r="C36" s="589"/>
      <c r="D36" s="589"/>
      <c r="E36" s="589"/>
      <c r="F36" s="589"/>
      <c r="G36" s="589"/>
      <c r="H36" s="589"/>
      <c r="I36" s="589"/>
      <c r="J36" s="589"/>
      <c r="K36" s="589"/>
      <c r="L36" s="589"/>
      <c r="M36" s="589"/>
      <c r="N36" s="589"/>
      <c r="O36" s="589"/>
      <c r="P36" s="589"/>
      <c r="Q36" s="589"/>
      <c r="R36" s="589"/>
      <c r="S36" s="703"/>
      <c r="T36" s="359"/>
      <c r="U36" s="360"/>
      <c r="V36" s="360"/>
      <c r="W36" s="360"/>
      <c r="X36" s="360"/>
      <c r="Y36" s="360"/>
      <c r="Z36" s="360"/>
      <c r="AA36" s="360"/>
      <c r="AB36" s="360"/>
      <c r="AC36" s="360"/>
      <c r="AD36" s="360"/>
      <c r="AE36" s="360"/>
      <c r="AF36" s="360"/>
      <c r="AG36" s="360"/>
      <c r="AH36" s="360"/>
      <c r="AI36" s="360"/>
      <c r="AJ36" s="360"/>
      <c r="AK36" s="360"/>
      <c r="AL36" s="360"/>
    </row>
    <row r="37" spans="1:38">
      <c r="A37" s="588"/>
      <c r="B37" s="589"/>
      <c r="C37" s="589"/>
      <c r="D37" s="589"/>
      <c r="E37" s="589"/>
      <c r="F37" s="589"/>
      <c r="G37" s="589"/>
      <c r="H37" s="589"/>
      <c r="I37" s="589"/>
      <c r="J37" s="589"/>
      <c r="K37" s="589"/>
      <c r="L37" s="589"/>
      <c r="M37" s="589"/>
      <c r="N37" s="589"/>
      <c r="O37" s="589"/>
      <c r="P37" s="589"/>
      <c r="Q37" s="589"/>
      <c r="R37" s="589"/>
      <c r="S37" s="703"/>
      <c r="T37" s="359"/>
      <c r="U37" s="360"/>
      <c r="V37" s="360"/>
      <c r="W37" s="360"/>
      <c r="X37" s="360"/>
      <c r="Y37" s="360"/>
      <c r="Z37" s="360"/>
      <c r="AA37" s="360"/>
      <c r="AB37" s="360"/>
      <c r="AC37" s="360"/>
      <c r="AD37" s="360"/>
      <c r="AE37" s="360"/>
      <c r="AF37" s="360"/>
      <c r="AG37" s="360"/>
      <c r="AH37" s="360"/>
      <c r="AI37" s="360"/>
      <c r="AJ37" s="360"/>
      <c r="AK37" s="360"/>
      <c r="AL37" s="360"/>
    </row>
    <row r="38" spans="1:38">
      <c r="A38" s="588"/>
      <c r="B38" s="589"/>
      <c r="C38" s="589"/>
      <c r="D38" s="589"/>
      <c r="E38" s="589"/>
      <c r="F38" s="589"/>
      <c r="G38" s="589"/>
      <c r="H38" s="589"/>
      <c r="I38" s="589"/>
      <c r="J38" s="589"/>
      <c r="K38" s="589"/>
      <c r="L38" s="589"/>
      <c r="M38" s="589"/>
      <c r="N38" s="589"/>
      <c r="O38" s="589"/>
      <c r="P38" s="589"/>
      <c r="Q38" s="589"/>
      <c r="R38" s="589"/>
      <c r="S38" s="703"/>
      <c r="T38" s="359"/>
      <c r="U38" s="360"/>
      <c r="V38" s="360"/>
      <c r="W38" s="360"/>
      <c r="X38" s="360"/>
      <c r="Y38" s="360"/>
      <c r="Z38" s="360"/>
      <c r="AA38" s="360"/>
      <c r="AB38" s="360"/>
      <c r="AC38" s="360"/>
      <c r="AD38" s="360"/>
      <c r="AE38" s="360"/>
      <c r="AF38" s="360"/>
      <c r="AG38" s="360"/>
      <c r="AH38" s="360"/>
      <c r="AI38" s="360"/>
      <c r="AJ38" s="360"/>
      <c r="AK38" s="360"/>
      <c r="AL38" s="360"/>
    </row>
    <row r="39" spans="1:38">
      <c r="A39" s="588"/>
      <c r="B39" s="589"/>
      <c r="C39" s="589"/>
      <c r="D39" s="589"/>
      <c r="E39" s="589"/>
      <c r="F39" s="589"/>
      <c r="G39" s="589"/>
      <c r="H39" s="589"/>
      <c r="I39" s="589"/>
      <c r="J39" s="589"/>
      <c r="K39" s="589"/>
      <c r="L39" s="589"/>
      <c r="M39" s="589"/>
      <c r="N39" s="589"/>
      <c r="O39" s="589"/>
      <c r="P39" s="589"/>
      <c r="Q39" s="589"/>
      <c r="R39" s="589"/>
      <c r="S39" s="703"/>
      <c r="T39" s="359"/>
      <c r="U39" s="360"/>
      <c r="V39" s="360"/>
      <c r="W39" s="360"/>
      <c r="X39" s="360"/>
      <c r="Y39" s="360"/>
      <c r="Z39" s="360"/>
      <c r="AA39" s="360"/>
      <c r="AB39" s="360"/>
      <c r="AC39" s="360"/>
      <c r="AD39" s="360"/>
      <c r="AE39" s="360"/>
      <c r="AF39" s="360"/>
      <c r="AG39" s="360"/>
      <c r="AH39" s="360"/>
      <c r="AI39" s="360"/>
      <c r="AJ39" s="360"/>
      <c r="AK39" s="360"/>
      <c r="AL39" s="360"/>
    </row>
    <row r="40" spans="1:38">
      <c r="A40" s="588"/>
      <c r="B40" s="589"/>
      <c r="C40" s="589"/>
      <c r="D40" s="589"/>
      <c r="E40" s="589"/>
      <c r="F40" s="589"/>
      <c r="G40" s="589"/>
      <c r="H40" s="589"/>
      <c r="I40" s="589"/>
      <c r="J40" s="589"/>
      <c r="K40" s="589"/>
      <c r="L40" s="589"/>
      <c r="M40" s="589"/>
      <c r="N40" s="589"/>
      <c r="O40" s="589"/>
      <c r="P40" s="589"/>
      <c r="Q40" s="589"/>
      <c r="R40" s="589"/>
      <c r="S40" s="703"/>
      <c r="T40" s="359"/>
      <c r="U40" s="360"/>
      <c r="V40" s="360"/>
      <c r="W40" s="360"/>
      <c r="X40" s="360"/>
      <c r="Y40" s="360"/>
      <c r="Z40" s="360"/>
      <c r="AA40" s="360"/>
      <c r="AB40" s="360"/>
      <c r="AC40" s="360"/>
      <c r="AD40" s="360"/>
      <c r="AE40" s="360"/>
      <c r="AF40" s="360"/>
      <c r="AG40" s="360"/>
      <c r="AH40" s="360"/>
      <c r="AI40" s="360"/>
      <c r="AJ40" s="360"/>
      <c r="AK40" s="360"/>
      <c r="AL40" s="360"/>
    </row>
    <row r="41" spans="1:38">
      <c r="A41" s="588"/>
      <c r="B41" s="589"/>
      <c r="C41" s="589"/>
      <c r="D41" s="589"/>
      <c r="E41" s="589"/>
      <c r="F41" s="589"/>
      <c r="G41" s="589"/>
      <c r="H41" s="589"/>
      <c r="I41" s="589"/>
      <c r="J41" s="589"/>
      <c r="K41" s="589"/>
      <c r="L41" s="589"/>
      <c r="M41" s="589"/>
      <c r="N41" s="589"/>
      <c r="O41" s="589"/>
      <c r="P41" s="589"/>
      <c r="Q41" s="589"/>
      <c r="R41" s="589"/>
      <c r="S41" s="703"/>
      <c r="T41" s="359"/>
      <c r="U41" s="360"/>
      <c r="V41" s="360"/>
      <c r="W41" s="360"/>
      <c r="X41" s="360"/>
      <c r="Y41" s="360"/>
      <c r="Z41" s="360"/>
      <c r="AA41" s="360"/>
      <c r="AB41" s="360"/>
      <c r="AC41" s="360"/>
      <c r="AD41" s="360"/>
      <c r="AE41" s="360"/>
      <c r="AF41" s="360"/>
      <c r="AG41" s="360"/>
      <c r="AH41" s="360"/>
      <c r="AI41" s="360"/>
      <c r="AJ41" s="360"/>
      <c r="AK41" s="360"/>
      <c r="AL41" s="360"/>
    </row>
    <row r="42" spans="1:38">
      <c r="A42" s="588"/>
      <c r="B42" s="702" t="s">
        <v>743</v>
      </c>
      <c r="C42" s="589"/>
      <c r="D42" s="589"/>
      <c r="E42" s="589"/>
      <c r="F42" s="589"/>
      <c r="G42" s="589"/>
      <c r="H42" s="589"/>
      <c r="I42" s="589"/>
      <c r="J42" s="589"/>
      <c r="K42" s="589"/>
      <c r="L42" s="589"/>
      <c r="M42" s="589"/>
      <c r="N42" s="589"/>
      <c r="O42" s="589"/>
      <c r="P42" s="589"/>
      <c r="Q42" s="589"/>
      <c r="R42" s="589"/>
      <c r="S42" s="703"/>
      <c r="T42" s="359"/>
      <c r="U42" s="360"/>
      <c r="V42" s="360"/>
      <c r="W42" s="360"/>
      <c r="X42" s="360"/>
      <c r="Y42" s="360"/>
      <c r="Z42" s="360"/>
      <c r="AA42" s="360"/>
      <c r="AB42" s="360"/>
      <c r="AC42" s="360"/>
      <c r="AD42" s="360"/>
      <c r="AE42" s="360"/>
      <c r="AF42" s="360"/>
      <c r="AG42" s="360"/>
      <c r="AH42" s="360"/>
      <c r="AI42" s="360"/>
      <c r="AJ42" s="360"/>
      <c r="AK42" s="360"/>
      <c r="AL42" s="360"/>
    </row>
    <row r="43" spans="1:38">
      <c r="A43" s="588"/>
      <c r="B43" s="702" t="s">
        <v>744</v>
      </c>
      <c r="C43" s="589"/>
      <c r="D43" s="589"/>
      <c r="E43" s="589"/>
      <c r="F43" s="589"/>
      <c r="G43" s="589"/>
      <c r="H43" s="589"/>
      <c r="I43" s="589"/>
      <c r="J43" s="589"/>
      <c r="K43" s="589"/>
      <c r="L43" s="589"/>
      <c r="M43" s="589"/>
      <c r="N43" s="589"/>
      <c r="O43" s="589"/>
      <c r="P43" s="589"/>
      <c r="Q43" s="589"/>
      <c r="R43" s="589"/>
      <c r="S43" s="703"/>
      <c r="T43" s="359"/>
      <c r="U43" s="360"/>
      <c r="V43" s="360"/>
      <c r="W43" s="360"/>
      <c r="X43" s="360"/>
      <c r="Y43" s="360"/>
      <c r="Z43" s="360"/>
      <c r="AA43" s="360"/>
      <c r="AB43" s="360"/>
      <c r="AC43" s="360"/>
      <c r="AD43" s="360"/>
      <c r="AE43" s="360"/>
      <c r="AF43" s="360"/>
      <c r="AG43" s="360"/>
      <c r="AH43" s="360"/>
      <c r="AI43" s="360"/>
      <c r="AJ43" s="360"/>
      <c r="AK43" s="360"/>
      <c r="AL43" s="360"/>
    </row>
    <row r="44" spans="1:38">
      <c r="A44" s="588"/>
      <c r="B44" s="589"/>
      <c r="C44" s="589"/>
      <c r="D44" s="589"/>
      <c r="E44" s="589"/>
      <c r="F44" s="589"/>
      <c r="G44" s="589"/>
      <c r="H44" s="589"/>
      <c r="I44" s="589"/>
      <c r="J44" s="589"/>
      <c r="K44" s="589"/>
      <c r="L44" s="589"/>
      <c r="M44" s="589"/>
      <c r="N44" s="589"/>
      <c r="O44" s="589"/>
      <c r="P44" s="589"/>
      <c r="Q44" s="589"/>
      <c r="R44" s="589"/>
      <c r="S44" s="703"/>
      <c r="T44" s="359"/>
      <c r="U44" s="360"/>
      <c r="V44" s="360"/>
      <c r="W44" s="360"/>
      <c r="X44" s="360"/>
      <c r="Y44" s="360"/>
      <c r="Z44" s="360"/>
      <c r="AA44" s="360"/>
      <c r="AB44" s="360"/>
      <c r="AC44" s="360"/>
      <c r="AD44" s="360"/>
      <c r="AE44" s="360"/>
      <c r="AF44" s="360"/>
      <c r="AG44" s="360"/>
      <c r="AH44" s="360"/>
      <c r="AI44" s="360"/>
      <c r="AJ44" s="360"/>
      <c r="AK44" s="360"/>
      <c r="AL44" s="360"/>
    </row>
    <row r="45" spans="1:38">
      <c r="A45" s="588"/>
      <c r="B45" s="708" t="s">
        <v>716</v>
      </c>
      <c r="C45" s="589"/>
      <c r="D45" s="589"/>
      <c r="E45" s="589"/>
      <c r="F45" s="589"/>
      <c r="G45" s="589"/>
      <c r="H45" s="589"/>
      <c r="I45" s="589"/>
      <c r="J45" s="589"/>
      <c r="K45" s="589"/>
      <c r="L45" s="589"/>
      <c r="M45" s="589"/>
      <c r="N45" s="589"/>
      <c r="O45" s="589"/>
      <c r="P45" s="589"/>
      <c r="Q45" s="589"/>
      <c r="R45" s="589"/>
      <c r="S45" s="703"/>
      <c r="T45" s="359"/>
      <c r="U45" s="360"/>
      <c r="V45" s="360"/>
      <c r="W45" s="360"/>
      <c r="X45" s="360"/>
      <c r="Y45" s="360"/>
      <c r="Z45" s="360"/>
      <c r="AA45" s="360"/>
      <c r="AB45" s="360"/>
      <c r="AC45" s="360"/>
      <c r="AD45" s="360"/>
      <c r="AE45" s="360"/>
      <c r="AF45" s="360"/>
      <c r="AG45" s="360"/>
      <c r="AH45" s="360"/>
      <c r="AI45" s="360"/>
      <c r="AJ45" s="360"/>
      <c r="AK45" s="360"/>
      <c r="AL45" s="360"/>
    </row>
    <row r="46" spans="1:38">
      <c r="A46" s="588"/>
      <c r="B46" s="589"/>
      <c r="C46" s="589"/>
      <c r="D46" s="589"/>
      <c r="E46" s="589"/>
      <c r="F46" s="589"/>
      <c r="G46" s="589"/>
      <c r="H46" s="589"/>
      <c r="I46" s="589"/>
      <c r="J46" s="589"/>
      <c r="K46" s="589"/>
      <c r="L46" s="589"/>
      <c r="M46" s="589"/>
      <c r="N46" s="589"/>
      <c r="O46" s="589"/>
      <c r="P46" s="589"/>
      <c r="Q46" s="589"/>
      <c r="R46" s="589"/>
      <c r="S46" s="703"/>
      <c r="T46" s="359"/>
      <c r="U46" s="360"/>
      <c r="V46" s="360"/>
      <c r="W46" s="360"/>
      <c r="X46" s="360"/>
      <c r="Y46" s="360"/>
      <c r="Z46" s="360"/>
      <c r="AA46" s="360"/>
      <c r="AB46" s="360"/>
      <c r="AC46" s="360"/>
      <c r="AD46" s="360"/>
      <c r="AE46" s="360"/>
      <c r="AF46" s="360"/>
      <c r="AG46" s="360"/>
      <c r="AH46" s="360"/>
      <c r="AI46" s="360"/>
      <c r="AJ46" s="360"/>
      <c r="AK46" s="360"/>
      <c r="AL46" s="360"/>
    </row>
    <row r="47" spans="1:38">
      <c r="A47" s="588"/>
      <c r="B47" s="589"/>
      <c r="C47" s="589"/>
      <c r="D47" s="589"/>
      <c r="E47" s="589"/>
      <c r="F47" s="589"/>
      <c r="G47" s="589"/>
      <c r="H47" s="589"/>
      <c r="I47" s="589"/>
      <c r="J47" s="589"/>
      <c r="K47" s="589"/>
      <c r="L47" s="589"/>
      <c r="M47" s="589"/>
      <c r="N47" s="589"/>
      <c r="O47" s="589"/>
      <c r="P47" s="589"/>
      <c r="Q47" s="589"/>
      <c r="R47" s="589"/>
      <c r="S47" s="703"/>
      <c r="T47" s="359"/>
      <c r="U47" s="360"/>
      <c r="V47" s="360"/>
      <c r="W47" s="360"/>
      <c r="X47" s="360"/>
      <c r="Y47" s="360"/>
      <c r="Z47" s="360"/>
      <c r="AA47" s="360"/>
      <c r="AB47" s="360"/>
      <c r="AC47" s="360"/>
      <c r="AD47" s="360"/>
      <c r="AE47" s="360"/>
      <c r="AF47" s="360"/>
      <c r="AG47" s="360"/>
      <c r="AH47" s="360"/>
      <c r="AI47" s="360"/>
      <c r="AJ47" s="360"/>
      <c r="AK47" s="360"/>
      <c r="AL47" s="360"/>
    </row>
    <row r="48" spans="1:38">
      <c r="A48" s="588"/>
      <c r="B48" s="589"/>
      <c r="C48" s="589"/>
      <c r="D48" s="589"/>
      <c r="E48" s="589"/>
      <c r="F48" s="589"/>
      <c r="G48" s="589"/>
      <c r="H48" s="589"/>
      <c r="I48" s="589"/>
      <c r="J48" s="589"/>
      <c r="K48" s="589"/>
      <c r="L48" s="589"/>
      <c r="M48" s="589"/>
      <c r="N48" s="589"/>
      <c r="O48" s="589"/>
      <c r="P48" s="589"/>
      <c r="Q48" s="589"/>
      <c r="R48" s="589"/>
      <c r="S48" s="703"/>
      <c r="T48" s="359"/>
      <c r="U48" s="360"/>
      <c r="V48" s="360"/>
      <c r="W48" s="360"/>
      <c r="X48" s="360"/>
      <c r="Y48" s="360"/>
      <c r="Z48" s="360"/>
      <c r="AA48" s="360"/>
      <c r="AB48" s="360"/>
      <c r="AC48" s="360"/>
      <c r="AD48" s="360"/>
      <c r="AE48" s="360"/>
      <c r="AF48" s="360"/>
      <c r="AG48" s="360"/>
      <c r="AH48" s="360"/>
      <c r="AI48" s="360"/>
      <c r="AJ48" s="360"/>
      <c r="AK48" s="360"/>
      <c r="AL48" s="360"/>
    </row>
    <row r="49" spans="1:38">
      <c r="A49" s="588"/>
      <c r="B49" s="702"/>
      <c r="C49" s="589"/>
      <c r="D49" s="589"/>
      <c r="E49" s="589"/>
      <c r="F49" s="589"/>
      <c r="G49" s="589"/>
      <c r="H49" s="589"/>
      <c r="I49" s="589"/>
      <c r="J49" s="589"/>
      <c r="K49" s="589"/>
      <c r="L49" s="589"/>
      <c r="M49" s="589"/>
      <c r="N49" s="589"/>
      <c r="O49" s="589"/>
      <c r="P49" s="589"/>
      <c r="Q49" s="589"/>
      <c r="R49" s="589"/>
      <c r="S49" s="703"/>
      <c r="T49" s="359"/>
      <c r="U49" s="360"/>
      <c r="V49" s="360"/>
      <c r="W49" s="360"/>
      <c r="X49" s="360"/>
      <c r="Y49" s="360"/>
      <c r="Z49" s="360"/>
      <c r="AA49" s="360"/>
      <c r="AB49" s="360"/>
      <c r="AC49" s="360"/>
      <c r="AD49" s="360"/>
      <c r="AE49" s="360"/>
      <c r="AF49" s="360"/>
      <c r="AG49" s="360"/>
      <c r="AH49" s="360"/>
      <c r="AI49" s="360"/>
      <c r="AJ49" s="360"/>
      <c r="AK49" s="360"/>
      <c r="AL49" s="360"/>
    </row>
    <row r="50" spans="1:38">
      <c r="A50" s="588"/>
      <c r="B50" s="702"/>
      <c r="C50" s="589"/>
      <c r="D50" s="589"/>
      <c r="E50" s="589"/>
      <c r="F50" s="589"/>
      <c r="G50" s="589"/>
      <c r="H50" s="589"/>
      <c r="I50" s="589"/>
      <c r="J50" s="589"/>
      <c r="K50" s="589"/>
      <c r="L50" s="589"/>
      <c r="M50" s="589"/>
      <c r="N50" s="589"/>
      <c r="O50" s="589"/>
      <c r="P50" s="589"/>
      <c r="Q50" s="589"/>
      <c r="R50" s="589"/>
      <c r="S50" s="703"/>
      <c r="T50" s="359"/>
      <c r="U50" s="360"/>
      <c r="V50" s="360"/>
      <c r="W50" s="360"/>
      <c r="X50" s="360"/>
      <c r="Y50" s="360"/>
      <c r="Z50" s="360"/>
      <c r="AA50" s="360"/>
      <c r="AB50" s="360"/>
      <c r="AC50" s="360"/>
      <c r="AD50" s="360"/>
      <c r="AE50" s="360"/>
      <c r="AF50" s="360"/>
      <c r="AG50" s="360"/>
      <c r="AH50" s="360"/>
      <c r="AI50" s="360"/>
      <c r="AJ50" s="360"/>
      <c r="AK50" s="360"/>
      <c r="AL50" s="360"/>
    </row>
    <row r="51" spans="1:38">
      <c r="A51" s="588"/>
      <c r="B51" s="589"/>
      <c r="C51" s="589"/>
      <c r="D51" s="589"/>
      <c r="E51" s="589"/>
      <c r="F51" s="589"/>
      <c r="G51" s="589"/>
      <c r="H51" s="589"/>
      <c r="I51" s="589"/>
      <c r="J51" s="589"/>
      <c r="K51" s="589"/>
      <c r="L51" s="589"/>
      <c r="M51" s="589"/>
      <c r="N51" s="589"/>
      <c r="O51" s="589"/>
      <c r="P51" s="589"/>
      <c r="Q51" s="589"/>
      <c r="R51" s="589"/>
      <c r="S51" s="703"/>
      <c r="T51" s="359"/>
      <c r="U51" s="360"/>
      <c r="V51" s="360"/>
      <c r="W51" s="360"/>
      <c r="X51" s="360"/>
      <c r="Y51" s="360"/>
      <c r="Z51" s="360"/>
      <c r="AA51" s="360"/>
      <c r="AB51" s="360"/>
      <c r="AC51" s="360"/>
      <c r="AD51" s="360"/>
      <c r="AE51" s="360"/>
      <c r="AF51" s="360"/>
      <c r="AG51" s="360"/>
      <c r="AH51" s="360"/>
      <c r="AI51" s="360"/>
      <c r="AJ51" s="360"/>
      <c r="AK51" s="360"/>
      <c r="AL51" s="360"/>
    </row>
    <row r="52" spans="1:38">
      <c r="A52" s="588"/>
      <c r="B52" s="589"/>
      <c r="C52" s="589"/>
      <c r="D52" s="589"/>
      <c r="E52" s="589"/>
      <c r="F52" s="589"/>
      <c r="G52" s="589"/>
      <c r="H52" s="589"/>
      <c r="I52" s="589"/>
      <c r="J52" s="589"/>
      <c r="K52" s="589"/>
      <c r="L52" s="589"/>
      <c r="M52" s="589"/>
      <c r="N52" s="589"/>
      <c r="O52" s="589"/>
      <c r="P52" s="589"/>
      <c r="Q52" s="589"/>
      <c r="R52" s="589"/>
      <c r="S52" s="703"/>
      <c r="T52" s="359"/>
      <c r="U52" s="360"/>
      <c r="V52" s="360"/>
      <c r="W52" s="360"/>
      <c r="X52" s="360"/>
      <c r="Y52" s="360"/>
      <c r="Z52" s="360"/>
      <c r="AA52" s="360"/>
      <c r="AB52" s="360"/>
      <c r="AC52" s="360"/>
      <c r="AD52" s="360"/>
      <c r="AE52" s="360"/>
      <c r="AF52" s="360"/>
      <c r="AG52" s="360"/>
      <c r="AH52" s="360"/>
      <c r="AI52" s="360"/>
      <c r="AJ52" s="360"/>
      <c r="AK52" s="360"/>
      <c r="AL52" s="360"/>
    </row>
    <row r="53" spans="1:38">
      <c r="A53" s="588"/>
      <c r="B53" s="589"/>
      <c r="C53" s="589"/>
      <c r="D53" s="589"/>
      <c r="E53" s="589"/>
      <c r="F53" s="589"/>
      <c r="G53" s="589"/>
      <c r="H53" s="589"/>
      <c r="I53" s="589"/>
      <c r="J53" s="589"/>
      <c r="K53" s="589"/>
      <c r="L53" s="589"/>
      <c r="M53" s="589"/>
      <c r="N53" s="589"/>
      <c r="O53" s="589"/>
      <c r="P53" s="589"/>
      <c r="Q53" s="589"/>
      <c r="R53" s="589"/>
      <c r="S53" s="703"/>
      <c r="T53" s="359"/>
      <c r="U53" s="360"/>
      <c r="V53" s="360"/>
      <c r="W53" s="360"/>
      <c r="X53" s="360"/>
      <c r="Y53" s="360"/>
      <c r="Z53" s="360"/>
      <c r="AA53" s="360"/>
      <c r="AB53" s="360"/>
      <c r="AC53" s="360"/>
      <c r="AD53" s="360"/>
      <c r="AE53" s="360"/>
      <c r="AF53" s="360"/>
      <c r="AG53" s="360"/>
      <c r="AH53" s="360"/>
      <c r="AI53" s="360"/>
      <c r="AJ53" s="360"/>
      <c r="AK53" s="360"/>
      <c r="AL53" s="360"/>
    </row>
    <row r="54" spans="1:38">
      <c r="A54" s="588"/>
      <c r="B54" s="589"/>
      <c r="C54" s="589"/>
      <c r="D54" s="589"/>
      <c r="E54" s="589"/>
      <c r="F54" s="589"/>
      <c r="G54" s="589"/>
      <c r="H54" s="589"/>
      <c r="I54" s="589"/>
      <c r="J54" s="589"/>
      <c r="K54" s="589"/>
      <c r="L54" s="589"/>
      <c r="M54" s="589"/>
      <c r="N54" s="589"/>
      <c r="O54" s="589"/>
      <c r="P54" s="589"/>
      <c r="Q54" s="589"/>
      <c r="R54" s="589"/>
      <c r="S54" s="703"/>
      <c r="T54" s="359"/>
      <c r="U54" s="360"/>
      <c r="V54" s="360"/>
      <c r="W54" s="360"/>
      <c r="X54" s="360"/>
      <c r="Y54" s="360"/>
      <c r="Z54" s="360"/>
      <c r="AA54" s="360"/>
      <c r="AB54" s="360"/>
      <c r="AC54" s="360"/>
      <c r="AD54" s="360"/>
      <c r="AE54" s="360"/>
      <c r="AF54" s="360"/>
      <c r="AG54" s="360"/>
      <c r="AH54" s="360"/>
      <c r="AI54" s="360"/>
      <c r="AJ54" s="360"/>
      <c r="AK54" s="360"/>
      <c r="AL54" s="360"/>
    </row>
    <row r="55" spans="1:38">
      <c r="A55" s="588"/>
      <c r="B55" s="702"/>
      <c r="C55" s="589"/>
      <c r="D55" s="589"/>
      <c r="E55" s="589"/>
      <c r="F55" s="589"/>
      <c r="G55" s="589"/>
      <c r="H55" s="589"/>
      <c r="I55" s="589"/>
      <c r="J55" s="589"/>
      <c r="K55" s="589"/>
      <c r="L55" s="589"/>
      <c r="M55" s="589"/>
      <c r="N55" s="589"/>
      <c r="O55" s="589"/>
      <c r="P55" s="589"/>
      <c r="Q55" s="589"/>
      <c r="R55" s="589"/>
      <c r="S55" s="703"/>
      <c r="T55" s="359"/>
      <c r="U55" s="360"/>
      <c r="V55" s="360"/>
      <c r="W55" s="360"/>
      <c r="X55" s="360"/>
      <c r="Y55" s="360"/>
      <c r="Z55" s="360"/>
      <c r="AA55" s="360"/>
      <c r="AB55" s="360"/>
      <c r="AC55" s="360"/>
      <c r="AD55" s="360"/>
      <c r="AE55" s="360"/>
      <c r="AF55" s="360"/>
      <c r="AG55" s="360"/>
      <c r="AH55" s="360"/>
      <c r="AI55" s="360"/>
      <c r="AJ55" s="360"/>
      <c r="AK55" s="360"/>
      <c r="AL55" s="360"/>
    </row>
    <row r="56" spans="1:38">
      <c r="A56" s="588"/>
      <c r="B56" s="702"/>
      <c r="C56" s="589"/>
      <c r="D56" s="589"/>
      <c r="E56" s="589"/>
      <c r="F56" s="589"/>
      <c r="G56" s="589"/>
      <c r="H56" s="589"/>
      <c r="I56" s="589"/>
      <c r="J56" s="589"/>
      <c r="K56" s="589"/>
      <c r="L56" s="589"/>
      <c r="M56" s="589"/>
      <c r="N56" s="589"/>
      <c r="O56" s="589"/>
      <c r="P56" s="589"/>
      <c r="Q56" s="589"/>
      <c r="R56" s="589"/>
      <c r="S56" s="703"/>
      <c r="T56" s="359"/>
      <c r="U56" s="360"/>
      <c r="V56" s="360"/>
      <c r="W56" s="360"/>
      <c r="X56" s="360"/>
      <c r="Y56" s="360"/>
      <c r="Z56" s="360"/>
      <c r="AA56" s="360"/>
      <c r="AB56" s="360"/>
      <c r="AC56" s="360"/>
      <c r="AD56" s="360"/>
      <c r="AE56" s="360"/>
      <c r="AF56" s="360"/>
      <c r="AG56" s="360"/>
      <c r="AH56" s="360"/>
      <c r="AI56" s="360"/>
      <c r="AJ56" s="360"/>
      <c r="AK56" s="360"/>
      <c r="AL56" s="360"/>
    </row>
    <row r="57" spans="1:38">
      <c r="A57" s="704"/>
      <c r="B57" s="597"/>
      <c r="C57" s="597"/>
      <c r="D57" s="597"/>
      <c r="E57" s="597"/>
      <c r="F57" s="597"/>
      <c r="G57" s="597"/>
      <c r="H57" s="597"/>
      <c r="I57" s="597"/>
      <c r="J57" s="597"/>
      <c r="K57" s="597"/>
      <c r="L57" s="597"/>
      <c r="M57" s="597"/>
      <c r="N57" s="597"/>
      <c r="O57" s="597"/>
      <c r="P57" s="597"/>
      <c r="Q57" s="597"/>
      <c r="R57" s="597"/>
      <c r="S57" s="705"/>
      <c r="T57" s="359"/>
      <c r="U57" s="360"/>
      <c r="V57" s="360"/>
      <c r="W57" s="360"/>
      <c r="X57" s="360"/>
      <c r="Y57" s="360"/>
      <c r="Z57" s="360"/>
      <c r="AA57" s="360"/>
      <c r="AB57" s="360"/>
      <c r="AC57" s="360"/>
      <c r="AD57" s="360"/>
      <c r="AE57" s="360"/>
      <c r="AF57" s="360"/>
      <c r="AG57" s="360"/>
      <c r="AH57" s="360"/>
      <c r="AI57" s="360"/>
      <c r="AJ57" s="360"/>
      <c r="AK57" s="360"/>
      <c r="AL57" s="360"/>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 t="s">
        <v>758</v>
      </c>
      <c r="B1" s="9"/>
      <c r="C1" s="9"/>
      <c r="D1" s="9"/>
      <c r="E1" s="9"/>
      <c r="F1" s="9"/>
      <c r="G1" s="9"/>
      <c r="H1" s="9"/>
      <c r="I1" s="9"/>
      <c r="J1" s="9"/>
      <c r="K1" s="9"/>
      <c r="L1" s="9"/>
      <c r="M1" s="9"/>
      <c r="N1" s="9"/>
      <c r="O1" s="9"/>
      <c r="P1" s="9"/>
      <c r="Q1" s="9"/>
      <c r="R1" s="9"/>
      <c r="S1" s="9"/>
      <c r="T1" s="431"/>
      <c r="U1" s="432"/>
      <c r="V1" s="432"/>
      <c r="W1" s="432"/>
      <c r="X1" s="432"/>
      <c r="Y1" s="432"/>
      <c r="Z1" s="432"/>
      <c r="AA1" s="432"/>
      <c r="AB1" s="432"/>
      <c r="AC1" s="432"/>
      <c r="AD1" s="432"/>
      <c r="AE1" s="432"/>
      <c r="AF1" s="432"/>
      <c r="AG1" s="432"/>
      <c r="AH1" s="432"/>
      <c r="AI1" s="432"/>
      <c r="AJ1" s="432"/>
      <c r="AK1" s="432"/>
      <c r="AL1" s="435"/>
    </row>
    <row r="2" spans="1:38">
      <c r="A2" s="699"/>
      <c r="B2" s="700"/>
      <c r="C2" s="700"/>
      <c r="D2" s="700"/>
      <c r="E2" s="700"/>
      <c r="F2" s="700"/>
      <c r="G2" s="700"/>
      <c r="H2" s="700"/>
      <c r="I2" s="700"/>
      <c r="J2" s="700"/>
      <c r="K2" s="700"/>
      <c r="L2" s="700"/>
      <c r="M2" s="700"/>
      <c r="N2" s="700"/>
      <c r="O2" s="700"/>
      <c r="P2" s="700"/>
      <c r="Q2" s="700"/>
      <c r="R2" s="700"/>
      <c r="S2" s="701"/>
      <c r="T2" s="293"/>
      <c r="AL2" s="294"/>
    </row>
    <row r="3" spans="1:38">
      <c r="A3" s="588"/>
      <c r="B3" s="702" t="s">
        <v>759</v>
      </c>
      <c r="C3" s="589"/>
      <c r="D3" s="589"/>
      <c r="E3" s="589"/>
      <c r="F3" s="589"/>
      <c r="G3" s="589"/>
      <c r="H3" s="589"/>
      <c r="I3" s="589"/>
      <c r="J3" s="589"/>
      <c r="K3" s="589"/>
      <c r="L3" s="589"/>
      <c r="M3" s="589"/>
      <c r="N3" s="589"/>
      <c r="O3" s="589"/>
      <c r="P3" s="589"/>
      <c r="Q3" s="589"/>
      <c r="R3" s="589"/>
      <c r="S3" s="703"/>
      <c r="T3" s="293"/>
      <c r="AL3" s="294"/>
    </row>
    <row r="4" spans="1:38">
      <c r="A4" s="588"/>
      <c r="B4" s="702"/>
      <c r="C4" s="589"/>
      <c r="D4" s="589"/>
      <c r="E4" s="589"/>
      <c r="F4" s="589"/>
      <c r="G4" s="589"/>
      <c r="H4" s="589"/>
      <c r="I4" s="589"/>
      <c r="J4" s="589"/>
      <c r="K4" s="589"/>
      <c r="L4" s="589"/>
      <c r="M4" s="589"/>
      <c r="N4" s="589"/>
      <c r="O4" s="589"/>
      <c r="P4" s="589"/>
      <c r="Q4" s="589"/>
      <c r="R4" s="589"/>
      <c r="S4" s="703"/>
      <c r="T4" s="293"/>
      <c r="AL4" s="294"/>
    </row>
    <row r="5" spans="1:38">
      <c r="A5" s="588"/>
      <c r="B5" s="702" t="s">
        <v>760</v>
      </c>
      <c r="C5" s="589"/>
      <c r="D5" s="589"/>
      <c r="E5" s="589"/>
      <c r="F5" s="589"/>
      <c r="G5" s="589"/>
      <c r="H5" s="589"/>
      <c r="I5" s="589"/>
      <c r="J5" s="589"/>
      <c r="K5" s="589"/>
      <c r="L5" s="589"/>
      <c r="M5" s="589"/>
      <c r="N5" s="589"/>
      <c r="O5" s="589"/>
      <c r="P5" s="589"/>
      <c r="Q5" s="589"/>
      <c r="R5" s="589"/>
      <c r="S5" s="703"/>
      <c r="T5" s="293"/>
      <c r="AL5" s="294"/>
    </row>
    <row r="6" spans="1:38">
      <c r="A6" s="588"/>
      <c r="B6" s="702" t="s">
        <v>761</v>
      </c>
      <c r="C6" s="589"/>
      <c r="D6" s="589"/>
      <c r="E6" s="589"/>
      <c r="F6" s="589"/>
      <c r="G6" s="589"/>
      <c r="H6" s="589"/>
      <c r="J6" s="589"/>
      <c r="K6" s="589"/>
      <c r="L6" s="589"/>
      <c r="M6" s="589"/>
      <c r="N6" s="589"/>
      <c r="O6" s="589"/>
      <c r="P6" s="589"/>
      <c r="Q6" s="589"/>
      <c r="R6" s="589"/>
      <c r="S6" s="703"/>
      <c r="T6" s="293"/>
      <c r="AL6" s="294"/>
    </row>
    <row r="7" spans="1:38">
      <c r="A7" s="588"/>
      <c r="B7" s="702"/>
      <c r="C7" s="589"/>
      <c r="D7" s="589"/>
      <c r="E7" s="589"/>
      <c r="F7" s="589"/>
      <c r="G7" s="589"/>
      <c r="H7" s="589"/>
      <c r="I7" s="589"/>
      <c r="J7" s="589"/>
      <c r="K7" s="589"/>
      <c r="L7" s="594"/>
      <c r="M7" s="589"/>
      <c r="N7" s="589"/>
      <c r="O7" s="589"/>
      <c r="P7" s="589"/>
      <c r="Q7" s="589"/>
      <c r="R7" s="589"/>
      <c r="S7" s="703"/>
      <c r="T7" s="293"/>
      <c r="AL7" s="294"/>
    </row>
    <row r="8" spans="1:38">
      <c r="A8" s="588"/>
      <c r="B8" s="702" t="s">
        <v>762</v>
      </c>
      <c r="C8" s="589"/>
      <c r="D8" s="589"/>
      <c r="E8" s="589"/>
      <c r="F8" s="589"/>
      <c r="G8" s="589"/>
      <c r="H8" s="589"/>
      <c r="I8" s="589"/>
      <c r="J8" s="589"/>
      <c r="K8" s="589"/>
      <c r="L8" s="589"/>
      <c r="M8" s="589"/>
      <c r="N8" s="589"/>
      <c r="O8" s="589"/>
      <c r="P8" s="589"/>
      <c r="Q8" s="589"/>
      <c r="R8" s="589"/>
      <c r="S8" s="703"/>
      <c r="T8" s="293"/>
      <c r="AL8" s="294"/>
    </row>
    <row r="9" spans="1:38">
      <c r="A9" s="588"/>
      <c r="B9" s="702" t="s">
        <v>763</v>
      </c>
      <c r="C9" s="589"/>
      <c r="D9" s="589"/>
      <c r="E9" s="589"/>
      <c r="F9" s="589"/>
      <c r="G9" s="589"/>
      <c r="H9" s="589"/>
      <c r="I9" s="589"/>
      <c r="J9" s="589"/>
      <c r="K9" s="589"/>
      <c r="L9" s="589"/>
      <c r="M9" s="589"/>
      <c r="N9" s="589"/>
      <c r="O9" s="589"/>
      <c r="P9" s="589"/>
      <c r="Q9" s="589"/>
      <c r="R9" s="589"/>
      <c r="S9" s="703"/>
      <c r="T9" s="293"/>
      <c r="AL9" s="294"/>
    </row>
    <row r="10" spans="1:38">
      <c r="A10" s="588"/>
      <c r="B10" s="702"/>
      <c r="C10" s="589"/>
      <c r="D10" s="589"/>
      <c r="E10" s="589"/>
      <c r="F10" s="589"/>
      <c r="G10" s="589"/>
      <c r="H10" s="589"/>
      <c r="I10" s="589"/>
      <c r="J10" s="589"/>
      <c r="K10" s="589"/>
      <c r="L10" s="589"/>
      <c r="M10" s="589"/>
      <c r="N10" s="589"/>
      <c r="O10" s="589"/>
      <c r="P10" s="589"/>
      <c r="Q10" s="589"/>
      <c r="R10" s="589"/>
      <c r="S10" s="703"/>
      <c r="T10" s="293"/>
      <c r="AL10" s="294"/>
    </row>
    <row r="11" spans="1:38">
      <c r="A11" s="588"/>
      <c r="B11" s="702"/>
      <c r="C11" s="589"/>
      <c r="D11" s="589"/>
      <c r="E11" s="589"/>
      <c r="F11" s="589"/>
      <c r="G11" s="589"/>
      <c r="H11" s="589"/>
      <c r="I11" s="589"/>
      <c r="J11" s="589"/>
      <c r="K11" s="589"/>
      <c r="L11" s="589"/>
      <c r="M11" s="589"/>
      <c r="N11" s="589"/>
      <c r="O11" s="589"/>
      <c r="P11" s="589"/>
      <c r="Q11" s="589"/>
      <c r="R11" s="589"/>
      <c r="S11" s="703"/>
      <c r="T11" s="293"/>
      <c r="AL11" s="294"/>
    </row>
    <row r="12" spans="1:38">
      <c r="A12" s="588"/>
      <c r="B12" s="702"/>
      <c r="C12" s="589"/>
      <c r="D12" s="589"/>
      <c r="E12" s="589"/>
      <c r="F12" s="589"/>
      <c r="G12" s="589"/>
      <c r="H12" s="589"/>
      <c r="I12" s="589"/>
      <c r="J12" s="589"/>
      <c r="K12" s="589"/>
      <c r="L12" s="589"/>
      <c r="M12" s="589"/>
      <c r="N12" s="589"/>
      <c r="O12" s="589"/>
      <c r="P12" s="589"/>
      <c r="Q12" s="589"/>
      <c r="R12" s="589"/>
      <c r="S12" s="703"/>
      <c r="T12" s="293"/>
      <c r="AL12" s="294"/>
    </row>
    <row r="13" spans="1:38">
      <c r="A13" s="588"/>
      <c r="B13" s="702"/>
      <c r="C13" s="589"/>
      <c r="D13" s="589"/>
      <c r="E13" s="589"/>
      <c r="F13" s="589"/>
      <c r="G13" s="589"/>
      <c r="H13" s="589"/>
      <c r="I13" s="589"/>
      <c r="J13" s="589"/>
      <c r="K13" s="589"/>
      <c r="L13" s="589"/>
      <c r="M13" s="589"/>
      <c r="N13" s="589"/>
      <c r="O13" s="589"/>
      <c r="P13" s="589"/>
      <c r="Q13" s="589"/>
      <c r="R13" s="589"/>
      <c r="S13" s="703"/>
      <c r="T13" s="293"/>
      <c r="AL13" s="294"/>
    </row>
    <row r="14" spans="1:38">
      <c r="A14" s="588"/>
      <c r="B14" s="702"/>
      <c r="C14" s="589"/>
      <c r="D14" s="589"/>
      <c r="E14" s="589"/>
      <c r="F14" s="589"/>
      <c r="G14" s="589"/>
      <c r="H14" s="589"/>
      <c r="I14" s="589"/>
      <c r="J14" s="589"/>
      <c r="K14" s="589"/>
      <c r="L14" s="589"/>
      <c r="M14" s="589"/>
      <c r="N14" s="589"/>
      <c r="O14" s="589"/>
      <c r="P14" s="589"/>
      <c r="Q14" s="589"/>
      <c r="R14" s="589"/>
      <c r="S14" s="703"/>
      <c r="T14" s="293"/>
      <c r="AL14" s="294"/>
    </row>
    <row r="15" spans="1:38">
      <c r="A15" s="588"/>
      <c r="B15" s="589"/>
      <c r="C15" s="589"/>
      <c r="D15" s="589"/>
      <c r="E15" s="589"/>
      <c r="F15" s="589"/>
      <c r="G15" s="589"/>
      <c r="H15" s="589"/>
      <c r="I15" s="589"/>
      <c r="J15" s="589"/>
      <c r="K15" s="589"/>
      <c r="L15" s="589"/>
      <c r="M15" s="589"/>
      <c r="N15" s="589"/>
      <c r="O15" s="589"/>
      <c r="P15" s="589"/>
      <c r="Q15" s="589"/>
      <c r="R15" s="589"/>
      <c r="S15" s="703"/>
      <c r="T15" s="293"/>
      <c r="AL15" s="294"/>
    </row>
    <row r="16" spans="1:38">
      <c r="A16" s="588"/>
      <c r="B16" s="334"/>
      <c r="C16" s="589"/>
      <c r="D16" s="589"/>
      <c r="E16" s="589"/>
      <c r="F16" s="589"/>
      <c r="G16" s="589"/>
      <c r="H16" s="589"/>
      <c r="I16" s="589"/>
      <c r="J16" s="589"/>
      <c r="K16" s="589"/>
      <c r="L16" s="589"/>
      <c r="M16" s="589"/>
      <c r="N16" s="589"/>
      <c r="O16" s="589"/>
      <c r="P16" s="589"/>
      <c r="Q16" s="589"/>
      <c r="R16" s="589"/>
      <c r="S16" s="703"/>
      <c r="T16" s="293"/>
      <c r="AL16" s="294"/>
    </row>
    <row r="17" spans="1:38">
      <c r="A17" s="588"/>
      <c r="B17" s="334"/>
      <c r="C17" s="589"/>
      <c r="D17" s="589"/>
      <c r="E17" s="589"/>
      <c r="F17" s="589"/>
      <c r="G17" s="589"/>
      <c r="H17" s="589"/>
      <c r="I17" s="589"/>
      <c r="J17" s="589"/>
      <c r="K17" s="589"/>
      <c r="L17" s="589"/>
      <c r="M17" s="589"/>
      <c r="N17" s="589"/>
      <c r="O17" s="589"/>
      <c r="P17" s="589"/>
      <c r="Q17" s="589"/>
      <c r="R17" s="589"/>
      <c r="S17" s="703"/>
      <c r="T17" s="293"/>
      <c r="AL17" s="294"/>
    </row>
    <row r="18" spans="1:38">
      <c r="A18" s="588"/>
      <c r="C18" s="589"/>
      <c r="D18" s="589"/>
      <c r="E18" s="589"/>
      <c r="F18" s="589"/>
      <c r="G18" s="589"/>
      <c r="H18" s="589"/>
      <c r="I18" s="589"/>
      <c r="J18" s="589"/>
      <c r="K18" s="589"/>
      <c r="L18" s="589"/>
      <c r="M18" s="589"/>
      <c r="N18" s="589"/>
      <c r="O18" s="589"/>
      <c r="P18" s="589"/>
      <c r="Q18" s="589"/>
      <c r="R18" s="589"/>
      <c r="S18" s="703"/>
      <c r="T18" s="293"/>
      <c r="AL18" s="294"/>
    </row>
    <row r="19" spans="1:38">
      <c r="A19" s="588"/>
      <c r="B19" s="702"/>
      <c r="C19" s="589"/>
      <c r="D19" s="589"/>
      <c r="E19" s="589"/>
      <c r="F19" s="589"/>
      <c r="G19" s="589"/>
      <c r="H19" s="589"/>
      <c r="I19" s="589"/>
      <c r="J19" s="589"/>
      <c r="K19" s="589"/>
      <c r="L19" s="589"/>
      <c r="M19" s="589"/>
      <c r="N19" s="589"/>
      <c r="O19" s="589"/>
      <c r="P19" s="589"/>
      <c r="Q19" s="589"/>
      <c r="R19" s="589"/>
      <c r="S19" s="703"/>
      <c r="T19" s="293"/>
      <c r="AL19" s="294"/>
    </row>
    <row r="20" spans="1:38">
      <c r="A20" s="588"/>
      <c r="B20" s="702"/>
      <c r="C20" s="589"/>
      <c r="D20" s="589"/>
      <c r="E20" s="589"/>
      <c r="F20" s="589"/>
      <c r="G20" s="589"/>
      <c r="H20" s="589"/>
      <c r="I20" s="589"/>
      <c r="J20" s="589"/>
      <c r="K20" s="589"/>
      <c r="L20" s="589"/>
      <c r="M20" s="589"/>
      <c r="N20" s="589"/>
      <c r="O20" s="589"/>
      <c r="P20" s="589"/>
      <c r="Q20" s="589"/>
      <c r="R20" s="589"/>
      <c r="S20" s="703"/>
      <c r="T20" s="293"/>
      <c r="AL20" s="294"/>
    </row>
    <row r="21" spans="1:38">
      <c r="A21" s="588"/>
      <c r="B21" s="589"/>
      <c r="C21" s="589"/>
      <c r="D21" s="589"/>
      <c r="E21" s="589"/>
      <c r="F21" s="589"/>
      <c r="G21" s="589"/>
      <c r="H21" s="589"/>
      <c r="I21" s="589"/>
      <c r="J21" s="589"/>
      <c r="K21" s="589"/>
      <c r="L21" s="589"/>
      <c r="M21" s="589"/>
      <c r="N21" s="589"/>
      <c r="O21" s="589"/>
      <c r="P21" s="589"/>
      <c r="Q21" s="589"/>
      <c r="R21" s="589"/>
      <c r="S21" s="703"/>
      <c r="T21" s="293"/>
      <c r="AL21" s="294"/>
    </row>
    <row r="22" spans="1:38">
      <c r="A22" s="588"/>
      <c r="B22" s="702"/>
      <c r="C22" s="589"/>
      <c r="D22" s="589"/>
      <c r="E22" s="589"/>
      <c r="F22" s="589"/>
      <c r="G22" s="589"/>
      <c r="H22" s="589"/>
      <c r="I22" s="589"/>
      <c r="J22" s="589"/>
      <c r="K22" s="589"/>
      <c r="L22" s="589"/>
      <c r="M22" s="589"/>
      <c r="N22" s="589"/>
      <c r="O22" s="589"/>
      <c r="P22" s="589"/>
      <c r="Q22" s="589"/>
      <c r="R22" s="589"/>
      <c r="S22" s="703"/>
      <c r="T22" s="293"/>
      <c r="AL22" s="294"/>
    </row>
    <row r="23" spans="1:38">
      <c r="A23" s="588"/>
      <c r="B23" s="702"/>
      <c r="C23" s="589"/>
      <c r="D23" s="589"/>
      <c r="E23" s="589"/>
      <c r="F23" s="589"/>
      <c r="G23" s="589"/>
      <c r="H23" s="589"/>
      <c r="I23" s="589"/>
      <c r="J23" s="589"/>
      <c r="K23" s="589"/>
      <c r="L23" s="589"/>
      <c r="M23" s="589"/>
      <c r="N23" s="589"/>
      <c r="O23" s="589"/>
      <c r="P23" s="589"/>
      <c r="Q23" s="589"/>
      <c r="R23" s="589"/>
      <c r="S23" s="703"/>
      <c r="T23" s="293"/>
      <c r="AL23" s="294"/>
    </row>
    <row r="24" spans="1:38">
      <c r="A24" s="588"/>
      <c r="B24" s="589"/>
      <c r="C24" s="589"/>
      <c r="D24" s="589"/>
      <c r="E24" s="589"/>
      <c r="F24" s="589"/>
      <c r="G24" s="589"/>
      <c r="H24" s="589"/>
      <c r="I24" s="589"/>
      <c r="J24" s="589"/>
      <c r="K24" s="589"/>
      <c r="L24" s="589"/>
      <c r="M24" s="589"/>
      <c r="N24" s="589"/>
      <c r="O24" s="589"/>
      <c r="P24" s="589"/>
      <c r="Q24" s="589"/>
      <c r="R24" s="589"/>
      <c r="S24" s="703"/>
      <c r="T24" s="293"/>
      <c r="AL24" s="294"/>
    </row>
    <row r="25" spans="1:38">
      <c r="A25" s="588"/>
      <c r="B25" s="702"/>
      <c r="C25" s="589"/>
      <c r="D25" s="589"/>
      <c r="E25" s="589"/>
      <c r="F25" s="589"/>
      <c r="G25" s="589"/>
      <c r="H25" s="589"/>
      <c r="I25" s="589"/>
      <c r="J25" s="589"/>
      <c r="K25" s="589"/>
      <c r="L25" s="589"/>
      <c r="M25" s="589"/>
      <c r="N25" s="589"/>
      <c r="O25" s="589"/>
      <c r="P25" s="589"/>
      <c r="Q25" s="589"/>
      <c r="R25" s="589"/>
      <c r="S25" s="703"/>
      <c r="T25" s="293"/>
      <c r="AL25" s="294"/>
    </row>
    <row r="26" spans="1:38">
      <c r="A26" s="588"/>
      <c r="B26" s="702"/>
      <c r="C26" s="589"/>
      <c r="D26" s="589"/>
      <c r="E26" s="589"/>
      <c r="F26" s="589"/>
      <c r="G26" s="589"/>
      <c r="H26" s="589"/>
      <c r="I26" s="589"/>
      <c r="J26" s="589"/>
      <c r="K26" s="589"/>
      <c r="L26" s="589"/>
      <c r="M26" s="589"/>
      <c r="N26" s="589"/>
      <c r="O26" s="589"/>
      <c r="P26" s="589"/>
      <c r="Q26" s="589"/>
      <c r="R26" s="589"/>
      <c r="S26" s="703"/>
      <c r="T26" s="293"/>
      <c r="AL26" s="294"/>
    </row>
    <row r="27" spans="1:38">
      <c r="A27" s="588"/>
      <c r="B27" s="702"/>
      <c r="C27" s="589"/>
      <c r="D27" s="589"/>
      <c r="E27" s="589"/>
      <c r="F27" s="589"/>
      <c r="G27" s="589"/>
      <c r="H27" s="589"/>
      <c r="I27" s="589"/>
      <c r="J27" s="589"/>
      <c r="K27" s="589"/>
      <c r="L27" s="589"/>
      <c r="M27" s="589"/>
      <c r="N27" s="589"/>
      <c r="O27" s="589"/>
      <c r="P27" s="589"/>
      <c r="Q27" s="589"/>
      <c r="R27" s="589"/>
      <c r="S27" s="703"/>
      <c r="T27" s="293"/>
      <c r="AL27" s="294"/>
    </row>
    <row r="28" spans="1:38">
      <c r="A28" s="588"/>
      <c r="C28" s="589"/>
      <c r="D28" s="589"/>
      <c r="E28" s="589"/>
      <c r="F28" s="589"/>
      <c r="G28" s="589"/>
      <c r="H28" s="589"/>
      <c r="I28" s="589"/>
      <c r="J28" s="589"/>
      <c r="K28" s="589"/>
      <c r="L28" s="589"/>
      <c r="M28" s="589"/>
      <c r="N28" s="589"/>
      <c r="O28" s="589"/>
      <c r="P28" s="589"/>
      <c r="Q28" s="589"/>
      <c r="R28" s="589"/>
      <c r="S28" s="703"/>
      <c r="T28" s="293"/>
      <c r="AL28" s="294"/>
    </row>
    <row r="29" spans="1:38">
      <c r="A29" s="588"/>
      <c r="B29" s="702" t="s">
        <v>764</v>
      </c>
      <c r="C29" s="589"/>
      <c r="D29" s="589"/>
      <c r="E29" s="589"/>
      <c r="F29" s="589"/>
      <c r="G29" s="589"/>
      <c r="H29" s="589"/>
      <c r="I29" s="589"/>
      <c r="J29" s="589"/>
      <c r="K29" s="589"/>
      <c r="L29" s="589"/>
      <c r="M29" s="589"/>
      <c r="N29" s="589"/>
      <c r="O29" s="589"/>
      <c r="P29" s="589"/>
      <c r="Q29" s="589"/>
      <c r="R29" s="589"/>
      <c r="S29" s="703"/>
      <c r="T29" s="293"/>
      <c r="AL29" s="294"/>
    </row>
    <row r="30" spans="1:38">
      <c r="A30" s="588"/>
      <c r="B30" s="702" t="s">
        <v>765</v>
      </c>
      <c r="C30" s="589"/>
      <c r="D30" s="589"/>
      <c r="E30" s="589"/>
      <c r="F30" s="589"/>
      <c r="G30" s="589"/>
      <c r="H30" s="589"/>
      <c r="I30" s="589"/>
      <c r="J30" s="589"/>
      <c r="K30" s="589"/>
      <c r="L30" s="589"/>
      <c r="M30" s="589"/>
      <c r="N30" s="589"/>
      <c r="O30" s="589"/>
      <c r="P30" s="589"/>
      <c r="Q30" s="589"/>
      <c r="R30" s="589"/>
      <c r="S30" s="703"/>
      <c r="T30" s="293"/>
      <c r="AL30" s="294"/>
    </row>
    <row r="31" spans="1:38">
      <c r="A31" s="588"/>
      <c r="B31" s="702" t="s">
        <v>766</v>
      </c>
      <c r="C31" s="589"/>
      <c r="D31" s="589"/>
      <c r="E31" s="589"/>
      <c r="F31" s="589"/>
      <c r="G31" s="589"/>
      <c r="H31" s="589"/>
      <c r="I31" s="589"/>
      <c r="J31" s="589"/>
      <c r="K31" s="589"/>
      <c r="L31" s="589"/>
      <c r="M31" s="589"/>
      <c r="N31" s="589"/>
      <c r="O31" s="589"/>
      <c r="P31" s="589"/>
      <c r="Q31" s="589"/>
      <c r="R31" s="589"/>
      <c r="S31" s="703"/>
      <c r="T31" s="293"/>
      <c r="AL31" s="294"/>
    </row>
    <row r="32" spans="1:38">
      <c r="A32" s="588"/>
      <c r="B32" s="702" t="s">
        <v>767</v>
      </c>
      <c r="C32" s="589"/>
      <c r="D32" s="589"/>
      <c r="E32" s="589"/>
      <c r="F32" s="589"/>
      <c r="G32" s="589"/>
      <c r="H32" s="589"/>
      <c r="I32" s="589"/>
      <c r="J32" s="589"/>
      <c r="K32" s="589"/>
      <c r="L32" s="589"/>
      <c r="M32" s="589"/>
      <c r="N32" s="589"/>
      <c r="O32" s="589"/>
      <c r="P32" s="589"/>
      <c r="Q32" s="589"/>
      <c r="R32" s="589"/>
      <c r="S32" s="703"/>
      <c r="T32" s="293"/>
      <c r="AL32" s="294"/>
    </row>
    <row r="33" spans="1:38">
      <c r="A33" s="588"/>
      <c r="B33" s="589"/>
      <c r="C33" s="589"/>
      <c r="D33" s="589"/>
      <c r="E33" s="589"/>
      <c r="F33" s="589"/>
      <c r="G33" s="589"/>
      <c r="H33" s="589"/>
      <c r="I33" s="589"/>
      <c r="J33" s="589"/>
      <c r="K33" s="589"/>
      <c r="L33" s="589"/>
      <c r="M33" s="589"/>
      <c r="N33" s="589"/>
      <c r="O33" s="589"/>
      <c r="P33" s="589"/>
      <c r="Q33" s="589"/>
      <c r="R33" s="589"/>
      <c r="S33" s="703"/>
      <c r="T33" s="293"/>
      <c r="AL33" s="294"/>
    </row>
    <row r="34" spans="1:38">
      <c r="A34" s="588"/>
      <c r="B34" s="334" t="s">
        <v>733</v>
      </c>
      <c r="C34" s="589"/>
      <c r="D34" s="589"/>
      <c r="E34" s="589"/>
      <c r="F34" s="589"/>
      <c r="G34" s="589"/>
      <c r="H34" s="589"/>
      <c r="I34" s="589"/>
      <c r="J34" s="589"/>
      <c r="K34" s="589"/>
      <c r="L34" s="589"/>
      <c r="M34" s="589"/>
      <c r="N34" s="589"/>
      <c r="O34" s="589"/>
      <c r="P34" s="589"/>
      <c r="Q34" s="589"/>
      <c r="R34" s="589"/>
      <c r="S34" s="703"/>
      <c r="T34" s="293"/>
      <c r="AL34" s="294"/>
    </row>
    <row r="35" spans="1:38">
      <c r="A35" s="588"/>
      <c r="B35" s="334" t="s">
        <v>754</v>
      </c>
      <c r="C35" s="589"/>
      <c r="D35" s="589"/>
      <c r="E35" s="589"/>
      <c r="F35" s="589"/>
      <c r="G35" s="589"/>
      <c r="H35" s="589"/>
      <c r="I35" s="589"/>
      <c r="J35" s="589"/>
      <c r="K35" s="589"/>
      <c r="L35" s="589"/>
      <c r="M35" s="589"/>
      <c r="N35" s="589"/>
      <c r="O35" s="589"/>
      <c r="P35" s="589"/>
      <c r="Q35" s="589"/>
      <c r="R35" s="589"/>
      <c r="S35" s="703"/>
      <c r="T35" s="293"/>
      <c r="AL35" s="294"/>
    </row>
    <row r="36" spans="1:38">
      <c r="A36" s="588"/>
      <c r="C36" s="589"/>
      <c r="D36" s="589"/>
      <c r="E36" s="589"/>
      <c r="F36" s="589"/>
      <c r="G36" s="589"/>
      <c r="H36" s="589"/>
      <c r="I36" s="589"/>
      <c r="J36" s="589"/>
      <c r="K36" s="589"/>
      <c r="L36" s="589"/>
      <c r="M36" s="589"/>
      <c r="N36" s="589"/>
      <c r="O36" s="589"/>
      <c r="P36" s="589"/>
      <c r="Q36" s="589"/>
      <c r="R36" s="589"/>
      <c r="S36" s="703"/>
      <c r="T36" s="293"/>
      <c r="AL36" s="294"/>
    </row>
    <row r="37" spans="1:38">
      <c r="A37" s="588"/>
      <c r="B37" s="702" t="s">
        <v>755</v>
      </c>
      <c r="C37" s="589"/>
      <c r="D37" s="589"/>
      <c r="E37" s="589"/>
      <c r="F37" s="589"/>
      <c r="G37" s="589"/>
      <c r="H37" s="589"/>
      <c r="I37" s="589"/>
      <c r="J37" s="589"/>
      <c r="K37" s="589"/>
      <c r="L37" s="589"/>
      <c r="M37" s="589"/>
      <c r="N37" s="589"/>
      <c r="O37" s="589"/>
      <c r="P37" s="589"/>
      <c r="Q37" s="589"/>
      <c r="R37" s="589"/>
      <c r="S37" s="703"/>
      <c r="T37" s="293"/>
      <c r="AL37" s="294"/>
    </row>
    <row r="38" spans="1:38">
      <c r="A38" s="588"/>
      <c r="B38" s="702" t="s">
        <v>756</v>
      </c>
      <c r="C38" s="589"/>
      <c r="D38" s="589"/>
      <c r="E38" s="589"/>
      <c r="F38" s="589"/>
      <c r="G38" s="589"/>
      <c r="H38" s="589"/>
      <c r="I38" s="589"/>
      <c r="J38" s="589"/>
      <c r="K38" s="589"/>
      <c r="L38" s="589"/>
      <c r="M38" s="589"/>
      <c r="N38" s="589"/>
      <c r="O38" s="589"/>
      <c r="P38" s="589"/>
      <c r="Q38" s="589"/>
      <c r="R38" s="589"/>
      <c r="S38" s="703"/>
      <c r="T38" s="293"/>
      <c r="V38" s="42" t="s">
        <v>716</v>
      </c>
      <c r="AL38" s="294"/>
    </row>
    <row r="39" spans="1:38">
      <c r="A39" s="588"/>
      <c r="B39" s="589"/>
      <c r="C39" s="589"/>
      <c r="D39" s="589"/>
      <c r="E39" s="589"/>
      <c r="F39" s="589"/>
      <c r="G39" s="589"/>
      <c r="H39" s="589"/>
      <c r="I39" s="589"/>
      <c r="J39" s="589"/>
      <c r="K39" s="589"/>
      <c r="L39" s="589"/>
      <c r="M39" s="589"/>
      <c r="N39" s="589"/>
      <c r="O39" s="589"/>
      <c r="P39" s="589"/>
      <c r="Q39" s="589"/>
      <c r="R39" s="589"/>
      <c r="S39" s="703"/>
      <c r="T39" s="293"/>
      <c r="AL39" s="294"/>
    </row>
    <row r="40" spans="1:38">
      <c r="A40" s="588"/>
      <c r="B40" s="702" t="s">
        <v>768</v>
      </c>
      <c r="C40" s="589"/>
      <c r="D40" s="589"/>
      <c r="E40" s="589"/>
      <c r="F40" s="589"/>
      <c r="G40" s="589"/>
      <c r="H40" s="589"/>
      <c r="I40" s="589"/>
      <c r="J40" s="589"/>
      <c r="K40" s="589"/>
      <c r="L40" s="589"/>
      <c r="M40" s="589"/>
      <c r="N40" s="589"/>
      <c r="O40" s="589"/>
      <c r="P40" s="589"/>
      <c r="Q40" s="589"/>
      <c r="R40" s="589"/>
      <c r="S40" s="703"/>
      <c r="T40" s="293"/>
      <c r="AL40" s="294"/>
    </row>
    <row r="41" spans="1:38">
      <c r="A41" s="588"/>
      <c r="B41" s="702" t="s">
        <v>769</v>
      </c>
      <c r="C41" s="589"/>
      <c r="D41" s="589"/>
      <c r="E41" s="589"/>
      <c r="F41" s="589"/>
      <c r="G41" s="589"/>
      <c r="H41" s="589"/>
      <c r="I41" s="589"/>
      <c r="J41" s="589"/>
      <c r="K41" s="589"/>
      <c r="L41" s="589"/>
      <c r="M41" s="589"/>
      <c r="N41" s="589"/>
      <c r="O41" s="589"/>
      <c r="P41" s="589"/>
      <c r="Q41" s="589"/>
      <c r="R41" s="589"/>
      <c r="S41" s="703"/>
      <c r="T41" s="293"/>
      <c r="AL41" s="294"/>
    </row>
    <row r="42" spans="1:38">
      <c r="A42" s="588"/>
      <c r="B42" s="589"/>
      <c r="C42" s="589"/>
      <c r="D42" s="589"/>
      <c r="E42" s="589"/>
      <c r="F42" s="589"/>
      <c r="G42" s="589"/>
      <c r="H42" s="589"/>
      <c r="I42" s="589"/>
      <c r="J42" s="589"/>
      <c r="K42" s="589"/>
      <c r="L42" s="589"/>
      <c r="M42" s="589"/>
      <c r="N42" s="589"/>
      <c r="O42" s="589"/>
      <c r="P42" s="589"/>
      <c r="Q42" s="589"/>
      <c r="R42" s="589"/>
      <c r="S42" s="703"/>
      <c r="T42" s="293"/>
      <c r="AL42" s="294"/>
    </row>
    <row r="43" spans="1:38">
      <c r="A43" s="588"/>
      <c r="B43" s="702" t="s">
        <v>740</v>
      </c>
      <c r="C43" s="589"/>
      <c r="D43" s="589"/>
      <c r="E43" s="589"/>
      <c r="F43" s="589"/>
      <c r="G43" s="589"/>
      <c r="H43" s="589"/>
      <c r="I43" s="589"/>
      <c r="J43" s="589"/>
      <c r="K43" s="589"/>
      <c r="L43" s="589"/>
      <c r="M43" s="589"/>
      <c r="N43" s="589"/>
      <c r="O43" s="589"/>
      <c r="P43" s="589"/>
      <c r="Q43" s="589"/>
      <c r="R43" s="589"/>
      <c r="S43" s="703"/>
      <c r="T43" s="293"/>
      <c r="AL43" s="294"/>
    </row>
    <row r="44" spans="1:38">
      <c r="A44" s="588"/>
      <c r="B44" s="702" t="s">
        <v>741</v>
      </c>
      <c r="C44" s="589"/>
      <c r="D44" s="589"/>
      <c r="E44" s="589"/>
      <c r="F44" s="589"/>
      <c r="G44" s="589"/>
      <c r="H44" s="589"/>
      <c r="I44" s="589"/>
      <c r="J44" s="589"/>
      <c r="K44" s="589"/>
      <c r="L44" s="589"/>
      <c r="M44" s="589"/>
      <c r="N44" s="589"/>
      <c r="O44" s="589"/>
      <c r="P44" s="589"/>
      <c r="Q44" s="589"/>
      <c r="R44" s="589"/>
      <c r="S44" s="703"/>
      <c r="T44" s="293"/>
      <c r="AL44" s="294"/>
    </row>
    <row r="45" spans="1:38">
      <c r="A45" s="588"/>
      <c r="B45" s="702" t="s">
        <v>742</v>
      </c>
      <c r="C45" s="589"/>
      <c r="D45" s="589"/>
      <c r="E45" s="589"/>
      <c r="F45" s="589"/>
      <c r="G45" s="589"/>
      <c r="H45" s="589"/>
      <c r="I45" s="589"/>
      <c r="J45" s="589"/>
      <c r="K45" s="589"/>
      <c r="L45" s="589"/>
      <c r="M45" s="589"/>
      <c r="N45" s="589"/>
      <c r="O45" s="589"/>
      <c r="P45" s="589"/>
      <c r="Q45" s="589"/>
      <c r="R45" s="589"/>
      <c r="S45" s="703"/>
      <c r="T45" s="293"/>
      <c r="AL45" s="294"/>
    </row>
    <row r="46" spans="1:38">
      <c r="A46" s="588"/>
      <c r="S46" s="703"/>
      <c r="T46" s="293"/>
      <c r="AL46" s="294"/>
    </row>
    <row r="47" spans="1:38">
      <c r="A47" s="588"/>
      <c r="B47" s="702" t="s">
        <v>743</v>
      </c>
      <c r="S47" s="703"/>
      <c r="T47" s="293"/>
      <c r="AL47" s="294"/>
    </row>
    <row r="48" spans="1:38">
      <c r="A48" s="588"/>
      <c r="B48" s="702" t="s">
        <v>744</v>
      </c>
      <c r="S48" s="703"/>
      <c r="T48" s="293"/>
      <c r="AL48" s="294"/>
    </row>
    <row r="49" spans="1:38">
      <c r="A49" s="588"/>
      <c r="S49" s="703"/>
      <c r="T49" s="293"/>
      <c r="AL49" s="294"/>
    </row>
    <row r="50" spans="1:38">
      <c r="A50" s="588"/>
      <c r="B50" s="589"/>
      <c r="C50" s="589"/>
      <c r="D50" s="589"/>
      <c r="E50" s="589"/>
      <c r="F50" s="589"/>
      <c r="G50" s="589"/>
      <c r="H50" s="589"/>
      <c r="I50" s="589"/>
      <c r="J50" s="589"/>
      <c r="K50" s="589"/>
      <c r="L50" s="589"/>
      <c r="M50" s="589"/>
      <c r="N50" s="589"/>
      <c r="O50" s="589"/>
      <c r="P50" s="589"/>
      <c r="Q50" s="589"/>
      <c r="R50" s="589"/>
      <c r="S50" s="703"/>
      <c r="T50" s="293"/>
      <c r="AL50" s="294"/>
    </row>
    <row r="51" spans="1:38">
      <c r="A51" s="588"/>
      <c r="B51" s="589"/>
      <c r="C51" s="589"/>
      <c r="D51" s="589"/>
      <c r="E51" s="589"/>
      <c r="F51" s="589"/>
      <c r="G51" s="589"/>
      <c r="H51" s="589"/>
      <c r="I51" s="589"/>
      <c r="J51" s="589"/>
      <c r="K51" s="589"/>
      <c r="L51" s="589"/>
      <c r="M51" s="589"/>
      <c r="N51" s="589"/>
      <c r="O51" s="589"/>
      <c r="P51" s="589"/>
      <c r="Q51" s="589"/>
      <c r="R51" s="589"/>
      <c r="S51" s="703"/>
      <c r="T51" s="293"/>
      <c r="AL51" s="294"/>
    </row>
    <row r="52" spans="1:38">
      <c r="A52" s="588"/>
      <c r="B52" s="589"/>
      <c r="C52" s="589"/>
      <c r="D52" s="589"/>
      <c r="E52" s="589"/>
      <c r="F52" s="589"/>
      <c r="G52" s="589"/>
      <c r="H52" s="589"/>
      <c r="I52" s="589"/>
      <c r="J52" s="589"/>
      <c r="K52" s="589"/>
      <c r="L52" s="589"/>
      <c r="M52" s="589"/>
      <c r="N52" s="589"/>
      <c r="O52" s="589"/>
      <c r="P52" s="589"/>
      <c r="Q52" s="589"/>
      <c r="R52" s="589"/>
      <c r="S52" s="703"/>
      <c r="T52" s="293"/>
      <c r="AL52" s="294"/>
    </row>
    <row r="53" spans="1:38">
      <c r="A53" s="588"/>
      <c r="B53" s="589"/>
      <c r="C53" s="589"/>
      <c r="D53" s="589"/>
      <c r="E53" s="589"/>
      <c r="F53" s="589"/>
      <c r="G53" s="589"/>
      <c r="H53" s="589"/>
      <c r="I53" s="589"/>
      <c r="J53" s="589"/>
      <c r="K53" s="589"/>
      <c r="L53" s="589"/>
      <c r="M53" s="589"/>
      <c r="N53" s="589"/>
      <c r="O53" s="589"/>
      <c r="P53" s="589"/>
      <c r="Q53" s="589"/>
      <c r="R53" s="589"/>
      <c r="S53" s="703"/>
      <c r="T53" s="293"/>
      <c r="AL53" s="294"/>
    </row>
    <row r="54" spans="1:38">
      <c r="A54" s="588"/>
      <c r="B54" s="589"/>
      <c r="C54" s="589"/>
      <c r="D54" s="589"/>
      <c r="E54" s="589"/>
      <c r="F54" s="589"/>
      <c r="G54" s="589"/>
      <c r="H54" s="589"/>
      <c r="I54" s="589"/>
      <c r="J54" s="589"/>
      <c r="K54" s="589"/>
      <c r="L54" s="589"/>
      <c r="M54" s="589"/>
      <c r="N54" s="589"/>
      <c r="O54" s="589"/>
      <c r="P54" s="589"/>
      <c r="Q54" s="589"/>
      <c r="R54" s="589"/>
      <c r="S54" s="703"/>
      <c r="T54" s="293"/>
      <c r="AL54" s="294"/>
    </row>
    <row r="55" spans="1:38">
      <c r="A55" s="588"/>
      <c r="B55" s="702"/>
      <c r="C55" s="589"/>
      <c r="D55" s="589"/>
      <c r="E55" s="589"/>
      <c r="F55" s="589"/>
      <c r="G55" s="589"/>
      <c r="H55" s="589"/>
      <c r="I55" s="589"/>
      <c r="J55" s="589"/>
      <c r="K55" s="589"/>
      <c r="L55" s="589"/>
      <c r="M55" s="589"/>
      <c r="N55" s="589"/>
      <c r="O55" s="589"/>
      <c r="P55" s="589"/>
      <c r="Q55" s="589"/>
      <c r="R55" s="589"/>
      <c r="S55" s="703"/>
      <c r="T55" s="293"/>
      <c r="AL55" s="294"/>
    </row>
    <row r="56" spans="1:38">
      <c r="A56" s="588"/>
      <c r="B56" s="702"/>
      <c r="C56" s="589"/>
      <c r="D56" s="589"/>
      <c r="E56" s="589"/>
      <c r="F56" s="589"/>
      <c r="G56" s="589"/>
      <c r="H56" s="589"/>
      <c r="I56" s="589"/>
      <c r="J56" s="589"/>
      <c r="K56" s="589"/>
      <c r="L56" s="589"/>
      <c r="M56" s="589"/>
      <c r="N56" s="589"/>
      <c r="O56" s="589"/>
      <c r="P56" s="589"/>
      <c r="Q56" s="589"/>
      <c r="R56" s="589"/>
      <c r="S56" s="703"/>
      <c r="T56" s="293"/>
      <c r="AL56" s="294"/>
    </row>
    <row r="57" spans="1:38">
      <c r="A57" s="704"/>
      <c r="B57" s="597"/>
      <c r="C57" s="597"/>
      <c r="D57" s="597"/>
      <c r="E57" s="597"/>
      <c r="F57" s="597"/>
      <c r="G57" s="597"/>
      <c r="H57" s="597"/>
      <c r="I57" s="597"/>
      <c r="J57" s="597"/>
      <c r="K57" s="597"/>
      <c r="L57" s="597"/>
      <c r="M57" s="597"/>
      <c r="N57" s="597"/>
      <c r="O57" s="597"/>
      <c r="P57" s="597"/>
      <c r="Q57" s="597"/>
      <c r="R57" s="597"/>
      <c r="S57" s="705"/>
      <c r="T57" s="300"/>
      <c r="U57" s="28"/>
      <c r="V57" s="28"/>
      <c r="W57" s="28"/>
      <c r="X57" s="28"/>
      <c r="Y57" s="28"/>
      <c r="Z57" s="28"/>
      <c r="AA57" s="28"/>
      <c r="AB57" s="28"/>
      <c r="AC57" s="28"/>
      <c r="AD57" s="28"/>
      <c r="AE57" s="28"/>
      <c r="AF57" s="28"/>
      <c r="AG57" s="28"/>
      <c r="AH57" s="28"/>
      <c r="AI57" s="28"/>
      <c r="AJ57" s="28"/>
      <c r="AK57" s="28"/>
      <c r="AL57" s="301"/>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9" t="s">
        <v>770</v>
      </c>
      <c r="B1" s="9"/>
      <c r="C1" s="9"/>
      <c r="D1" s="9"/>
      <c r="E1" s="9"/>
      <c r="F1" s="9"/>
      <c r="G1" s="9"/>
      <c r="H1" s="9"/>
      <c r="I1" s="9"/>
      <c r="J1" s="9"/>
      <c r="K1" s="9"/>
      <c r="L1" s="9"/>
      <c r="M1" s="9"/>
      <c r="N1" s="9"/>
      <c r="O1" s="9"/>
      <c r="P1" s="9"/>
      <c r="Q1" s="9"/>
      <c r="R1" s="9"/>
      <c r="S1" s="9"/>
      <c r="T1" s="709"/>
      <c r="U1" s="489"/>
      <c r="V1" s="489"/>
      <c r="W1" s="489"/>
      <c r="X1" s="489"/>
      <c r="Y1" s="489"/>
      <c r="Z1" s="489"/>
      <c r="AA1" s="489"/>
      <c r="AB1" s="489"/>
      <c r="AC1" s="489"/>
      <c r="AD1" s="489"/>
      <c r="AE1" s="489"/>
      <c r="AF1" s="489"/>
      <c r="AG1" s="489"/>
      <c r="AH1" s="489"/>
      <c r="AI1" s="489"/>
      <c r="AJ1" s="489"/>
      <c r="AK1" s="489"/>
      <c r="AL1" s="710"/>
    </row>
    <row r="2" spans="1:38">
      <c r="A2" s="699"/>
      <c r="B2" s="700"/>
      <c r="C2" s="700"/>
      <c r="D2" s="700"/>
      <c r="E2" s="700"/>
      <c r="F2" s="700"/>
      <c r="G2" s="700"/>
      <c r="H2" s="700"/>
      <c r="I2" s="700"/>
      <c r="J2" s="700"/>
      <c r="K2" s="700"/>
      <c r="L2" s="700"/>
      <c r="M2" s="700"/>
      <c r="N2" s="700"/>
      <c r="O2" s="700"/>
      <c r="P2" s="700"/>
      <c r="Q2" s="700"/>
      <c r="R2" s="700"/>
      <c r="S2" s="701"/>
      <c r="T2" s="359"/>
      <c r="U2" s="360"/>
      <c r="V2" s="360"/>
      <c r="W2" s="360"/>
      <c r="X2" s="360"/>
      <c r="Y2" s="360"/>
      <c r="Z2" s="360"/>
      <c r="AA2" s="360"/>
      <c r="AB2" s="360"/>
      <c r="AC2" s="360"/>
      <c r="AD2" s="360"/>
      <c r="AE2" s="360"/>
      <c r="AF2" s="360"/>
      <c r="AG2" s="360"/>
      <c r="AH2" s="360"/>
      <c r="AI2" s="360"/>
      <c r="AJ2" s="360"/>
      <c r="AK2" s="360"/>
      <c r="AL2" s="361"/>
    </row>
    <row r="3" spans="1:38">
      <c r="A3" s="588"/>
      <c r="B3" s="702" t="s">
        <v>771</v>
      </c>
      <c r="C3" s="589"/>
      <c r="D3" s="589"/>
      <c r="E3" s="589"/>
      <c r="F3" s="589"/>
      <c r="G3" s="589"/>
      <c r="H3" s="589"/>
      <c r="I3" s="589"/>
      <c r="J3" s="589"/>
      <c r="K3" s="589"/>
      <c r="L3" s="589"/>
      <c r="M3" s="589"/>
      <c r="N3" s="589"/>
      <c r="O3" s="589"/>
      <c r="P3" s="589"/>
      <c r="Q3" s="589"/>
      <c r="R3" s="589"/>
      <c r="S3" s="703"/>
      <c r="T3" s="359"/>
      <c r="U3" s="706"/>
      <c r="V3" s="360"/>
      <c r="W3" s="360"/>
      <c r="X3" s="360"/>
      <c r="Y3" s="360"/>
      <c r="Z3" s="360"/>
      <c r="AA3" s="360"/>
      <c r="AB3" s="360"/>
      <c r="AC3" s="360"/>
      <c r="AD3" s="360"/>
      <c r="AE3" s="360"/>
      <c r="AF3" s="360"/>
      <c r="AG3" s="360"/>
      <c r="AH3" s="360"/>
      <c r="AI3" s="360"/>
      <c r="AJ3" s="360"/>
      <c r="AK3" s="360"/>
      <c r="AL3" s="361"/>
    </row>
    <row r="4" spans="1:38">
      <c r="A4" s="588"/>
      <c r="B4" s="702"/>
      <c r="C4" s="589"/>
      <c r="D4" s="589"/>
      <c r="E4" s="589"/>
      <c r="F4" s="589"/>
      <c r="G4" s="589"/>
      <c r="H4" s="589"/>
      <c r="I4" s="589"/>
      <c r="J4" s="589"/>
      <c r="K4" s="589"/>
      <c r="L4" s="589"/>
      <c r="M4" s="589"/>
      <c r="N4" s="589"/>
      <c r="O4" s="589"/>
      <c r="P4" s="589"/>
      <c r="Q4" s="589"/>
      <c r="R4" s="589"/>
      <c r="S4" s="703"/>
      <c r="T4" s="359"/>
      <c r="U4" s="706"/>
      <c r="V4" s="360"/>
      <c r="W4" s="360"/>
      <c r="X4" s="360"/>
      <c r="Y4" s="360"/>
      <c r="Z4" s="360"/>
      <c r="AA4" s="360"/>
      <c r="AB4" s="360"/>
      <c r="AC4" s="360"/>
      <c r="AD4" s="360"/>
      <c r="AE4" s="360"/>
      <c r="AF4" s="360"/>
      <c r="AG4" s="360"/>
      <c r="AH4" s="360"/>
      <c r="AI4" s="360"/>
      <c r="AJ4" s="360"/>
      <c r="AK4" s="360"/>
      <c r="AL4" s="361"/>
    </row>
    <row r="5" spans="1:38">
      <c r="A5" s="588"/>
      <c r="B5" s="707" t="s">
        <v>772</v>
      </c>
      <c r="C5" s="589"/>
      <c r="D5" s="589"/>
      <c r="E5" s="589"/>
      <c r="F5" s="589"/>
      <c r="G5" s="589"/>
      <c r="H5" s="589"/>
      <c r="I5" s="589"/>
      <c r="J5" s="589"/>
      <c r="K5" s="589"/>
      <c r="L5" s="589"/>
      <c r="M5" s="589"/>
      <c r="N5" s="589"/>
      <c r="O5" s="589"/>
      <c r="P5" s="589"/>
      <c r="Q5" s="589"/>
      <c r="R5" s="589"/>
      <c r="S5" s="703"/>
      <c r="T5" s="359"/>
      <c r="U5" s="706"/>
      <c r="V5" s="360"/>
      <c r="W5" s="360"/>
      <c r="X5" s="360"/>
      <c r="Y5" s="360"/>
      <c r="Z5" s="360"/>
      <c r="AA5" s="360"/>
      <c r="AB5" s="360"/>
      <c r="AC5" s="360"/>
      <c r="AD5" s="360"/>
      <c r="AE5" s="360"/>
      <c r="AF5" s="360"/>
      <c r="AG5" s="360"/>
      <c r="AH5" s="360"/>
      <c r="AI5" s="360"/>
      <c r="AJ5" s="360"/>
      <c r="AK5" s="360"/>
      <c r="AL5" s="361"/>
    </row>
    <row r="6" spans="1:38">
      <c r="A6" s="588"/>
      <c r="B6" s="702"/>
      <c r="C6" s="589"/>
      <c r="D6" s="589"/>
      <c r="E6" s="589"/>
      <c r="F6" s="589"/>
      <c r="G6" s="589"/>
      <c r="H6" s="589"/>
      <c r="I6" s="589"/>
      <c r="J6" s="589"/>
      <c r="K6" s="589"/>
      <c r="L6" s="589"/>
      <c r="M6" s="589"/>
      <c r="N6" s="589"/>
      <c r="O6" s="589"/>
      <c r="P6" s="589"/>
      <c r="Q6" s="589"/>
      <c r="R6" s="589"/>
      <c r="S6" s="703"/>
      <c r="T6" s="359"/>
      <c r="U6" s="360"/>
      <c r="V6" s="360"/>
      <c r="W6" s="360"/>
      <c r="X6" s="360"/>
      <c r="Y6" s="360"/>
      <c r="Z6" s="360"/>
      <c r="AA6" s="360"/>
      <c r="AB6" s="360"/>
      <c r="AC6" s="360"/>
      <c r="AD6" s="360"/>
      <c r="AE6" s="360"/>
      <c r="AF6" s="360"/>
      <c r="AG6" s="360"/>
      <c r="AH6" s="360"/>
      <c r="AI6" s="360"/>
      <c r="AJ6" s="360"/>
      <c r="AK6" s="360"/>
      <c r="AL6" s="361"/>
    </row>
    <row r="7" spans="1:38">
      <c r="A7" s="588"/>
      <c r="B7" s="702" t="s">
        <v>773</v>
      </c>
      <c r="C7" s="589"/>
      <c r="D7" s="589"/>
      <c r="E7" s="589"/>
      <c r="F7" s="589"/>
      <c r="G7" s="589"/>
      <c r="H7" s="589"/>
      <c r="I7" s="589"/>
      <c r="J7" s="589"/>
      <c r="K7" s="589"/>
      <c r="L7" s="594"/>
      <c r="M7" s="589"/>
      <c r="N7" s="589"/>
      <c r="O7" s="589"/>
      <c r="P7" s="589"/>
      <c r="Q7" s="589"/>
      <c r="R7" s="589"/>
      <c r="S7" s="703"/>
      <c r="T7" s="359"/>
      <c r="U7" s="360"/>
      <c r="V7" s="360"/>
      <c r="W7" s="360"/>
      <c r="X7" s="360"/>
      <c r="Y7" s="360"/>
      <c r="Z7" s="360"/>
      <c r="AA7" s="360"/>
      <c r="AB7" s="360"/>
      <c r="AC7" s="360"/>
      <c r="AD7" s="360"/>
      <c r="AE7" s="360"/>
      <c r="AF7" s="360"/>
      <c r="AG7" s="360"/>
      <c r="AH7" s="360"/>
      <c r="AI7" s="360"/>
      <c r="AJ7" s="360"/>
      <c r="AK7" s="360"/>
      <c r="AL7" s="361"/>
    </row>
    <row r="8" spans="1:38">
      <c r="A8" s="588"/>
      <c r="C8" s="589"/>
      <c r="D8" s="589"/>
      <c r="E8" s="589"/>
      <c r="F8" s="589"/>
      <c r="G8" s="589"/>
      <c r="H8" s="589"/>
      <c r="I8" s="589"/>
      <c r="J8" s="589"/>
      <c r="K8" s="589"/>
      <c r="L8" s="589"/>
      <c r="M8" s="589"/>
      <c r="N8" s="589"/>
      <c r="O8" s="589"/>
      <c r="P8" s="589"/>
      <c r="Q8" s="589"/>
      <c r="R8" s="589"/>
      <c r="S8" s="703"/>
      <c r="T8" s="359"/>
      <c r="U8" s="360"/>
      <c r="V8" s="360"/>
      <c r="W8" s="360"/>
      <c r="X8" s="360"/>
      <c r="Y8" s="360"/>
      <c r="Z8" s="360"/>
      <c r="AA8" s="360"/>
      <c r="AB8" s="360"/>
      <c r="AC8" s="360"/>
      <c r="AD8" s="360"/>
      <c r="AE8" s="360"/>
      <c r="AF8" s="360"/>
      <c r="AG8" s="360"/>
      <c r="AH8" s="360"/>
      <c r="AI8" s="360"/>
      <c r="AJ8" s="360"/>
      <c r="AK8" s="360"/>
      <c r="AL8" s="361"/>
    </row>
    <row r="9" spans="1:38">
      <c r="A9" s="588"/>
      <c r="B9" s="707" t="s">
        <v>774</v>
      </c>
      <c r="C9" s="589"/>
      <c r="D9" s="589"/>
      <c r="E9" s="589"/>
      <c r="F9" s="589"/>
      <c r="G9" s="589"/>
      <c r="H9" s="589"/>
      <c r="I9" s="589"/>
      <c r="J9" s="589"/>
      <c r="K9" s="589"/>
      <c r="L9" s="589"/>
      <c r="M9" s="589"/>
      <c r="N9" s="589"/>
      <c r="O9" s="589"/>
      <c r="P9" s="589"/>
      <c r="Q9" s="589"/>
      <c r="R9" s="589"/>
      <c r="S9" s="703"/>
      <c r="T9" s="359"/>
      <c r="U9" s="360"/>
      <c r="V9" s="360"/>
      <c r="W9" s="360"/>
      <c r="X9" s="360"/>
      <c r="Y9" s="360"/>
      <c r="Z9" s="360"/>
      <c r="AA9" s="360"/>
      <c r="AB9" s="360"/>
      <c r="AC9" s="360"/>
      <c r="AD9" s="360"/>
      <c r="AE9" s="360"/>
      <c r="AF9" s="360"/>
      <c r="AG9" s="360"/>
      <c r="AH9" s="360"/>
      <c r="AI9" s="360"/>
      <c r="AJ9" s="360"/>
      <c r="AK9" s="360"/>
      <c r="AL9" s="361"/>
    </row>
    <row r="10" spans="1:38">
      <c r="A10" s="588"/>
      <c r="B10" s="702"/>
      <c r="C10" s="589"/>
      <c r="D10" s="589"/>
      <c r="E10" s="589"/>
      <c r="F10" s="589"/>
      <c r="G10" s="589"/>
      <c r="H10" s="589"/>
      <c r="I10" s="589"/>
      <c r="J10" s="589"/>
      <c r="K10" s="589"/>
      <c r="L10" s="589"/>
      <c r="M10" s="589"/>
      <c r="N10" s="589"/>
      <c r="O10" s="589"/>
      <c r="P10" s="589"/>
      <c r="Q10" s="589"/>
      <c r="R10" s="589"/>
      <c r="S10" s="703"/>
      <c r="T10" s="359"/>
      <c r="U10" s="360"/>
      <c r="V10" s="360"/>
      <c r="W10" s="360"/>
      <c r="X10" s="360"/>
      <c r="Y10" s="360"/>
      <c r="Z10" s="360"/>
      <c r="AA10" s="360"/>
      <c r="AB10" s="360"/>
      <c r="AC10" s="360"/>
      <c r="AD10" s="360"/>
      <c r="AE10" s="360"/>
      <c r="AF10" s="360"/>
      <c r="AG10" s="360"/>
      <c r="AH10" s="360"/>
      <c r="AI10" s="360"/>
      <c r="AJ10" s="360"/>
      <c r="AK10" s="360"/>
      <c r="AL10" s="361"/>
    </row>
    <row r="11" spans="1:38">
      <c r="A11" s="588"/>
      <c r="B11" s="702" t="s">
        <v>775</v>
      </c>
      <c r="C11" s="589"/>
      <c r="D11" s="589"/>
      <c r="E11" s="589"/>
      <c r="F11" s="589"/>
      <c r="G11" s="589"/>
      <c r="H11" s="589"/>
      <c r="I11" s="589"/>
      <c r="J11" s="589"/>
      <c r="K11" s="589"/>
      <c r="L11" s="589"/>
      <c r="M11" s="589"/>
      <c r="N11" s="589"/>
      <c r="O11" s="589"/>
      <c r="P11" s="589"/>
      <c r="Q11" s="589"/>
      <c r="R11" s="589"/>
      <c r="S11" s="703"/>
      <c r="T11" s="359"/>
      <c r="U11" s="360"/>
      <c r="V11" s="360"/>
      <c r="W11" s="360"/>
      <c r="X11" s="360"/>
      <c r="Y11" s="360"/>
      <c r="Z11" s="360"/>
      <c r="AA11" s="360"/>
      <c r="AB11" s="360"/>
      <c r="AC11" s="360"/>
      <c r="AD11" s="360"/>
      <c r="AE11" s="360"/>
      <c r="AF11" s="360"/>
      <c r="AG11" s="360"/>
      <c r="AH11" s="360"/>
      <c r="AI11" s="360"/>
      <c r="AJ11" s="360"/>
      <c r="AK11" s="360"/>
      <c r="AL11" s="361"/>
    </row>
    <row r="12" spans="1:38">
      <c r="A12" s="588"/>
      <c r="C12" s="589"/>
      <c r="D12" s="589"/>
      <c r="E12" s="589"/>
      <c r="F12" s="589"/>
      <c r="G12" s="589"/>
      <c r="H12" s="589"/>
      <c r="I12" s="589"/>
      <c r="J12" s="589"/>
      <c r="K12" s="589"/>
      <c r="L12" s="589"/>
      <c r="M12" s="589"/>
      <c r="N12" s="589"/>
      <c r="O12" s="589"/>
      <c r="P12" s="589"/>
      <c r="Q12" s="589"/>
      <c r="R12" s="589"/>
      <c r="S12" s="703"/>
      <c r="T12" s="359"/>
      <c r="U12" s="360"/>
      <c r="V12" s="360"/>
      <c r="W12" s="360"/>
      <c r="X12" s="360"/>
      <c r="Y12" s="360"/>
      <c r="Z12" s="360"/>
      <c r="AA12" s="360"/>
      <c r="AB12" s="360"/>
      <c r="AC12" s="360"/>
      <c r="AD12" s="360"/>
      <c r="AE12" s="360"/>
      <c r="AF12" s="360"/>
      <c r="AG12" s="360"/>
      <c r="AH12" s="360"/>
      <c r="AI12" s="360"/>
      <c r="AJ12" s="360"/>
      <c r="AK12" s="360"/>
      <c r="AL12" s="361"/>
    </row>
    <row r="13" spans="1:38">
      <c r="A13" s="588"/>
      <c r="B13" s="702" t="s">
        <v>776</v>
      </c>
      <c r="C13" s="589"/>
      <c r="D13" s="589"/>
      <c r="E13" s="589"/>
      <c r="F13" s="589"/>
      <c r="G13" s="589"/>
      <c r="H13" s="589"/>
      <c r="I13" s="589"/>
      <c r="J13" s="589"/>
      <c r="K13" s="589"/>
      <c r="L13" s="589"/>
      <c r="M13" s="589"/>
      <c r="N13" s="589"/>
      <c r="O13" s="589"/>
      <c r="P13" s="589"/>
      <c r="Q13" s="589"/>
      <c r="R13" s="589"/>
      <c r="S13" s="703"/>
      <c r="T13" s="359"/>
      <c r="U13" s="360"/>
      <c r="V13" s="360"/>
      <c r="W13" s="360"/>
      <c r="X13" s="360"/>
      <c r="Y13" s="360"/>
      <c r="Z13" s="360"/>
      <c r="AA13" s="360"/>
      <c r="AB13" s="360"/>
      <c r="AC13" s="360"/>
      <c r="AD13" s="360"/>
      <c r="AE13" s="360"/>
      <c r="AF13" s="360"/>
      <c r="AG13" s="360"/>
      <c r="AH13" s="360"/>
      <c r="AI13" s="360"/>
      <c r="AJ13" s="360"/>
      <c r="AK13" s="360"/>
      <c r="AL13" s="361"/>
    </row>
    <row r="14" spans="1:38">
      <c r="A14" s="588"/>
      <c r="B14" s="702" t="s">
        <v>777</v>
      </c>
      <c r="C14" s="589"/>
      <c r="D14" s="589"/>
      <c r="E14" s="589"/>
      <c r="F14" s="589"/>
      <c r="G14" s="589"/>
      <c r="H14" s="589"/>
      <c r="I14" s="589"/>
      <c r="J14" s="589"/>
      <c r="K14" s="589"/>
      <c r="L14" s="589"/>
      <c r="M14" s="589"/>
      <c r="N14" s="589"/>
      <c r="O14" s="589"/>
      <c r="P14" s="589"/>
      <c r="Q14" s="589"/>
      <c r="R14" s="589"/>
      <c r="S14" s="703"/>
      <c r="T14" s="359"/>
      <c r="U14" s="360"/>
      <c r="V14" s="360"/>
      <c r="W14" s="360"/>
      <c r="X14" s="360"/>
      <c r="Y14" s="360"/>
      <c r="Z14" s="360"/>
      <c r="AA14" s="360"/>
      <c r="AB14" s="360"/>
      <c r="AC14" s="360"/>
      <c r="AD14" s="360"/>
      <c r="AE14" s="360"/>
      <c r="AF14" s="360"/>
      <c r="AG14" s="360"/>
      <c r="AH14" s="360"/>
      <c r="AI14" s="360"/>
      <c r="AJ14" s="360"/>
      <c r="AK14" s="360"/>
      <c r="AL14" s="361"/>
    </row>
    <row r="15" spans="1:38">
      <c r="A15" s="588"/>
      <c r="B15" s="334" t="s">
        <v>778</v>
      </c>
      <c r="C15" s="589"/>
      <c r="D15" s="589"/>
      <c r="E15" s="589"/>
      <c r="F15" s="589"/>
      <c r="G15" s="589"/>
      <c r="H15" s="589"/>
      <c r="I15" s="589"/>
      <c r="J15" s="589"/>
      <c r="K15" s="589"/>
      <c r="L15" s="589"/>
      <c r="M15" s="589"/>
      <c r="N15" s="589"/>
      <c r="O15" s="589"/>
      <c r="P15" s="589"/>
      <c r="Q15" s="589"/>
      <c r="R15" s="589"/>
      <c r="S15" s="703"/>
      <c r="T15" s="359"/>
      <c r="U15" s="360"/>
      <c r="V15" s="360"/>
      <c r="W15" s="360"/>
      <c r="X15" s="360"/>
      <c r="Y15" s="360"/>
      <c r="Z15" s="360"/>
      <c r="AA15" s="360"/>
      <c r="AB15" s="360"/>
      <c r="AC15" s="360"/>
      <c r="AD15" s="360"/>
      <c r="AE15" s="360"/>
      <c r="AF15" s="360"/>
      <c r="AG15" s="360"/>
      <c r="AH15" s="360"/>
      <c r="AI15" s="360"/>
      <c r="AJ15" s="360"/>
      <c r="AK15" s="360"/>
      <c r="AL15" s="361"/>
    </row>
    <row r="16" spans="1:38">
      <c r="A16" s="588"/>
      <c r="B16" s="334" t="s">
        <v>779</v>
      </c>
      <c r="C16" s="589"/>
      <c r="D16" s="589"/>
      <c r="E16" s="589"/>
      <c r="F16" s="589"/>
      <c r="G16" s="589"/>
      <c r="H16" s="589"/>
      <c r="I16" s="589"/>
      <c r="J16" s="589"/>
      <c r="K16" s="589"/>
      <c r="L16" s="589"/>
      <c r="M16" s="589"/>
      <c r="N16" s="589"/>
      <c r="O16" s="589"/>
      <c r="P16" s="589"/>
      <c r="Q16" s="589"/>
      <c r="R16" s="589"/>
      <c r="S16" s="703"/>
      <c r="T16" s="359"/>
      <c r="U16" s="360"/>
      <c r="V16" s="360"/>
      <c r="W16" s="360"/>
      <c r="X16" s="360"/>
      <c r="Y16" s="360"/>
      <c r="Z16" s="360"/>
      <c r="AA16" s="360"/>
      <c r="AB16" s="360"/>
      <c r="AC16" s="360"/>
      <c r="AD16" s="360"/>
      <c r="AE16" s="360"/>
      <c r="AF16" s="360"/>
      <c r="AG16" s="360"/>
      <c r="AH16" s="360"/>
      <c r="AI16" s="360"/>
      <c r="AJ16" s="360"/>
      <c r="AK16" s="360"/>
      <c r="AL16" s="361"/>
    </row>
    <row r="17" spans="1:38">
      <c r="A17" s="588"/>
      <c r="B17" s="334"/>
      <c r="C17" s="589"/>
      <c r="D17" s="589"/>
      <c r="E17" s="589"/>
      <c r="F17" s="589"/>
      <c r="G17" s="589"/>
      <c r="H17" s="589"/>
      <c r="I17" s="589"/>
      <c r="J17" s="589"/>
      <c r="K17" s="589"/>
      <c r="L17" s="589"/>
      <c r="M17" s="589"/>
      <c r="N17" s="589"/>
      <c r="O17" s="589"/>
      <c r="P17" s="589"/>
      <c r="Q17" s="589"/>
      <c r="R17" s="589"/>
      <c r="S17" s="703"/>
      <c r="T17" s="359"/>
      <c r="U17" s="360"/>
      <c r="V17" s="360"/>
      <c r="W17" s="360"/>
      <c r="X17" s="360"/>
      <c r="Y17" s="360"/>
      <c r="Z17" s="360"/>
      <c r="AA17" s="360"/>
      <c r="AB17" s="360"/>
      <c r="AC17" s="360"/>
      <c r="AD17" s="360"/>
      <c r="AE17" s="360"/>
      <c r="AF17" s="360"/>
      <c r="AG17" s="360"/>
      <c r="AH17" s="360"/>
      <c r="AI17" s="360"/>
      <c r="AJ17" s="360"/>
      <c r="AK17" s="360"/>
      <c r="AL17" s="361"/>
    </row>
    <row r="18" spans="1:38">
      <c r="A18" s="588"/>
      <c r="B18" s="711" t="s">
        <v>716</v>
      </c>
      <c r="C18" s="589"/>
      <c r="D18" s="589"/>
      <c r="E18" s="589"/>
      <c r="F18" s="589"/>
      <c r="G18" s="589"/>
      <c r="H18" s="589"/>
      <c r="I18" s="589"/>
      <c r="J18" s="589"/>
      <c r="K18" s="589"/>
      <c r="L18" s="589"/>
      <c r="M18" s="589"/>
      <c r="N18" s="589"/>
      <c r="O18" s="589"/>
      <c r="P18" s="589"/>
      <c r="Q18" s="589"/>
      <c r="R18" s="589"/>
      <c r="S18" s="703"/>
      <c r="T18" s="359"/>
      <c r="U18" s="360"/>
      <c r="V18" s="360"/>
      <c r="W18" s="360"/>
      <c r="X18" s="360"/>
      <c r="Y18" s="360"/>
      <c r="Z18" s="360"/>
      <c r="AA18" s="360"/>
      <c r="AB18" s="360"/>
      <c r="AC18" s="360"/>
      <c r="AD18" s="360"/>
      <c r="AE18" s="360"/>
      <c r="AF18" s="360"/>
      <c r="AG18" s="360"/>
      <c r="AH18" s="360"/>
      <c r="AI18" s="360"/>
      <c r="AJ18" s="360"/>
      <c r="AK18" s="360"/>
      <c r="AL18" s="361"/>
    </row>
    <row r="19" spans="1:38">
      <c r="A19" s="588"/>
      <c r="B19" s="702"/>
      <c r="C19" s="702"/>
      <c r="D19" s="589"/>
      <c r="E19" s="589"/>
      <c r="F19" s="589"/>
      <c r="G19" s="589"/>
      <c r="H19" s="589"/>
      <c r="I19" s="589"/>
      <c r="J19" s="589"/>
      <c r="K19" s="589"/>
      <c r="L19" s="589"/>
      <c r="M19" s="589"/>
      <c r="N19" s="589"/>
      <c r="O19" s="589"/>
      <c r="P19" s="589"/>
      <c r="Q19" s="589"/>
      <c r="R19" s="589"/>
      <c r="S19" s="703"/>
      <c r="T19" s="359"/>
      <c r="U19" s="360"/>
      <c r="V19" s="360"/>
      <c r="W19" s="360"/>
      <c r="X19" s="360"/>
      <c r="Y19" s="360"/>
      <c r="Z19" s="360"/>
      <c r="AA19" s="360"/>
      <c r="AB19" s="360"/>
      <c r="AC19" s="360"/>
      <c r="AD19" s="360"/>
      <c r="AE19" s="360"/>
      <c r="AF19" s="360"/>
      <c r="AG19" s="360"/>
      <c r="AH19" s="360"/>
      <c r="AI19" s="360"/>
      <c r="AJ19" s="360"/>
      <c r="AK19" s="360"/>
      <c r="AL19" s="361"/>
    </row>
    <row r="20" spans="1:38">
      <c r="A20" s="588"/>
      <c r="B20" s="702"/>
      <c r="C20" s="702"/>
      <c r="D20" s="589"/>
      <c r="E20" s="589"/>
      <c r="F20" s="589"/>
      <c r="G20" s="589"/>
      <c r="H20" s="589"/>
      <c r="I20" s="589"/>
      <c r="J20" s="589"/>
      <c r="K20" s="589"/>
      <c r="L20" s="589"/>
      <c r="M20" s="589"/>
      <c r="N20" s="589"/>
      <c r="O20" s="589"/>
      <c r="P20" s="589"/>
      <c r="Q20" s="589"/>
      <c r="R20" s="589"/>
      <c r="S20" s="703"/>
      <c r="T20" s="359"/>
      <c r="U20" s="360"/>
      <c r="V20" s="360"/>
      <c r="W20" s="360"/>
      <c r="X20" s="360"/>
      <c r="Y20" s="360"/>
      <c r="Z20" s="360"/>
      <c r="AA20" s="360"/>
      <c r="AB20" s="360"/>
      <c r="AC20" s="360"/>
      <c r="AD20" s="360"/>
      <c r="AE20" s="360"/>
      <c r="AF20" s="360"/>
      <c r="AG20" s="360"/>
      <c r="AH20" s="360"/>
      <c r="AI20" s="360"/>
      <c r="AJ20" s="360"/>
      <c r="AK20" s="360"/>
      <c r="AL20" s="361"/>
    </row>
    <row r="21" spans="1:38">
      <c r="A21" s="588"/>
      <c r="B21" s="589"/>
      <c r="C21" s="589"/>
      <c r="D21" s="589"/>
      <c r="E21" s="589"/>
      <c r="F21" s="589"/>
      <c r="G21" s="589"/>
      <c r="H21" s="589"/>
      <c r="I21" s="589"/>
      <c r="J21" s="589"/>
      <c r="K21" s="589"/>
      <c r="L21" s="589"/>
      <c r="M21" s="589"/>
      <c r="N21" s="589"/>
      <c r="O21" s="589"/>
      <c r="P21" s="589"/>
      <c r="Q21" s="589"/>
      <c r="R21" s="589"/>
      <c r="S21" s="703"/>
      <c r="T21" s="359"/>
      <c r="U21" s="360"/>
      <c r="V21" s="360"/>
      <c r="W21" s="360"/>
      <c r="X21" s="360"/>
      <c r="Y21" s="360"/>
      <c r="Z21" s="360"/>
      <c r="AA21" s="360"/>
      <c r="AB21" s="360"/>
      <c r="AC21" s="360"/>
      <c r="AD21" s="360"/>
      <c r="AE21" s="360"/>
      <c r="AF21" s="360"/>
      <c r="AG21" s="360"/>
      <c r="AH21" s="360"/>
      <c r="AI21" s="360"/>
      <c r="AJ21" s="360"/>
      <c r="AK21" s="360"/>
      <c r="AL21" s="361"/>
    </row>
    <row r="22" spans="1:38">
      <c r="R22" s="589"/>
      <c r="S22" s="703"/>
      <c r="T22" s="359"/>
      <c r="U22" s="360"/>
      <c r="V22" s="360"/>
      <c r="W22" s="360"/>
      <c r="X22" s="360"/>
      <c r="Y22" s="360"/>
      <c r="Z22" s="360"/>
      <c r="AA22" s="360"/>
      <c r="AB22" s="360"/>
      <c r="AC22" s="360"/>
      <c r="AD22" s="360"/>
      <c r="AE22" s="360"/>
      <c r="AF22" s="360"/>
      <c r="AG22" s="360"/>
      <c r="AH22" s="360"/>
      <c r="AI22" s="360"/>
      <c r="AJ22" s="360"/>
      <c r="AK22" s="360"/>
      <c r="AL22" s="361"/>
    </row>
    <row r="23" spans="1:38">
      <c r="R23" s="589"/>
      <c r="S23" s="703"/>
      <c r="T23" s="359"/>
      <c r="U23" s="360"/>
      <c r="V23" s="360"/>
      <c r="W23" s="360"/>
      <c r="X23" s="360"/>
      <c r="Y23" s="360"/>
      <c r="Z23" s="360"/>
      <c r="AA23" s="360"/>
      <c r="AB23" s="360"/>
      <c r="AC23" s="360"/>
      <c r="AD23" s="360"/>
      <c r="AE23" s="360"/>
      <c r="AF23" s="360"/>
      <c r="AG23" s="360"/>
      <c r="AH23" s="360"/>
      <c r="AI23" s="360"/>
      <c r="AJ23" s="360"/>
      <c r="AK23" s="360"/>
      <c r="AL23" s="361"/>
    </row>
    <row r="24" spans="1:38">
      <c r="R24" s="589"/>
      <c r="S24" s="703"/>
      <c r="T24" s="359"/>
      <c r="U24" s="360"/>
      <c r="V24" s="360"/>
      <c r="W24" s="360"/>
      <c r="X24" s="360"/>
      <c r="Y24" s="360"/>
      <c r="Z24" s="360"/>
      <c r="AA24" s="360"/>
      <c r="AB24" s="360"/>
      <c r="AC24" s="360"/>
      <c r="AD24" s="360"/>
      <c r="AE24" s="360"/>
      <c r="AF24" s="360"/>
      <c r="AG24" s="360"/>
      <c r="AH24" s="360"/>
      <c r="AI24" s="360"/>
      <c r="AJ24" s="360"/>
      <c r="AK24" s="360"/>
      <c r="AL24" s="361"/>
    </row>
    <row r="25" spans="1:38">
      <c r="R25" s="589"/>
      <c r="S25" s="703"/>
      <c r="T25" s="359"/>
      <c r="U25" s="360"/>
      <c r="V25" s="360"/>
      <c r="W25" s="360"/>
      <c r="X25" s="360"/>
      <c r="Y25" s="360"/>
      <c r="Z25" s="360"/>
      <c r="AA25" s="360"/>
      <c r="AB25" s="360"/>
      <c r="AC25" s="360"/>
      <c r="AD25" s="360"/>
      <c r="AE25" s="360"/>
      <c r="AF25" s="360"/>
      <c r="AG25" s="360"/>
      <c r="AH25" s="360"/>
      <c r="AI25" s="360"/>
      <c r="AJ25" s="360"/>
      <c r="AK25" s="360"/>
      <c r="AL25" s="361"/>
    </row>
    <row r="26" spans="1:38">
      <c r="R26" s="589"/>
      <c r="S26" s="703"/>
      <c r="T26" s="359"/>
      <c r="U26" s="360"/>
      <c r="V26" s="360"/>
      <c r="W26" s="360"/>
      <c r="X26" s="360"/>
      <c r="Y26" s="360"/>
      <c r="Z26" s="360"/>
      <c r="AA26" s="360"/>
      <c r="AB26" s="360"/>
      <c r="AC26" s="360"/>
      <c r="AD26" s="360"/>
      <c r="AE26" s="360"/>
      <c r="AF26" s="360"/>
      <c r="AG26" s="360"/>
      <c r="AH26" s="360"/>
      <c r="AI26" s="360"/>
      <c r="AJ26" s="360"/>
      <c r="AK26" s="360"/>
      <c r="AL26" s="361"/>
    </row>
    <row r="27" spans="1:38">
      <c r="R27" s="589"/>
      <c r="S27" s="703"/>
      <c r="T27" s="359"/>
      <c r="U27" s="360"/>
      <c r="V27" s="360"/>
      <c r="W27" s="360"/>
      <c r="X27" s="360"/>
      <c r="Y27" s="360"/>
      <c r="Z27" s="360"/>
      <c r="AA27" s="360"/>
      <c r="AB27" s="360"/>
      <c r="AC27" s="360"/>
      <c r="AD27" s="360"/>
      <c r="AE27" s="360"/>
      <c r="AF27" s="360"/>
      <c r="AG27" s="360"/>
      <c r="AH27" s="360"/>
      <c r="AI27" s="360"/>
      <c r="AJ27" s="360"/>
      <c r="AK27" s="360"/>
      <c r="AL27" s="361"/>
    </row>
    <row r="28" spans="1:38">
      <c r="R28" s="589"/>
      <c r="S28" s="703"/>
      <c r="T28" s="359"/>
      <c r="U28" s="360"/>
      <c r="V28" s="360"/>
      <c r="W28" s="360"/>
      <c r="X28" s="360"/>
      <c r="Y28" s="360"/>
      <c r="Z28" s="360"/>
      <c r="AA28" s="360"/>
      <c r="AB28" s="360"/>
      <c r="AC28" s="360"/>
      <c r="AD28" s="360"/>
      <c r="AE28" s="360"/>
      <c r="AF28" s="360"/>
      <c r="AG28" s="360"/>
      <c r="AH28" s="360"/>
      <c r="AI28" s="360"/>
      <c r="AJ28" s="360"/>
      <c r="AK28" s="360"/>
      <c r="AL28" s="361"/>
    </row>
    <row r="29" spans="1:38">
      <c r="R29" s="589"/>
      <c r="S29" s="703"/>
      <c r="T29" s="359"/>
      <c r="U29" s="360"/>
      <c r="V29" s="360"/>
      <c r="W29" s="360"/>
      <c r="X29" s="360"/>
      <c r="Y29" s="360"/>
      <c r="Z29" s="360"/>
      <c r="AA29" s="360"/>
      <c r="AB29" s="360"/>
      <c r="AC29" s="360"/>
      <c r="AD29" s="360"/>
      <c r="AE29" s="360"/>
      <c r="AF29" s="360"/>
      <c r="AG29" s="360"/>
      <c r="AH29" s="360"/>
      <c r="AI29" s="360"/>
      <c r="AJ29" s="360"/>
      <c r="AK29" s="360"/>
      <c r="AL29" s="361"/>
    </row>
    <row r="30" spans="1:38">
      <c r="R30" s="589"/>
      <c r="S30" s="703"/>
      <c r="T30" s="359"/>
      <c r="U30" s="360"/>
      <c r="V30" s="360"/>
      <c r="W30" s="360"/>
      <c r="X30" s="360"/>
      <c r="Y30" s="360"/>
      <c r="Z30" s="360"/>
      <c r="AA30" s="360"/>
      <c r="AB30" s="360"/>
      <c r="AC30" s="360"/>
      <c r="AD30" s="360"/>
      <c r="AE30" s="360"/>
      <c r="AF30" s="360"/>
      <c r="AG30" s="360"/>
      <c r="AH30" s="360"/>
      <c r="AI30" s="360"/>
      <c r="AJ30" s="360"/>
      <c r="AK30" s="360"/>
      <c r="AL30" s="361"/>
    </row>
    <row r="31" spans="1:38">
      <c r="R31" s="589"/>
      <c r="S31" s="703"/>
      <c r="T31" s="359"/>
      <c r="U31" s="360"/>
      <c r="V31" s="360"/>
      <c r="W31" s="360"/>
      <c r="X31" s="360"/>
      <c r="Y31" s="360"/>
      <c r="Z31" s="360"/>
      <c r="AA31" s="360"/>
      <c r="AB31" s="360"/>
      <c r="AC31" s="360"/>
      <c r="AD31" s="360"/>
      <c r="AE31" s="360"/>
      <c r="AF31" s="360"/>
      <c r="AG31" s="360"/>
      <c r="AH31" s="360"/>
      <c r="AI31" s="360"/>
      <c r="AJ31" s="360"/>
      <c r="AK31" s="360"/>
      <c r="AL31" s="361"/>
    </row>
    <row r="32" spans="1:38">
      <c r="R32" s="589"/>
      <c r="S32" s="703"/>
      <c r="T32" s="359"/>
      <c r="U32" s="360"/>
      <c r="V32" s="360"/>
      <c r="W32" s="360"/>
      <c r="X32" s="360"/>
      <c r="Y32" s="360"/>
      <c r="Z32" s="360"/>
      <c r="AA32" s="360"/>
      <c r="AB32" s="360"/>
      <c r="AC32" s="360"/>
      <c r="AD32" s="360"/>
      <c r="AE32" s="360"/>
      <c r="AF32" s="360"/>
      <c r="AG32" s="360"/>
      <c r="AH32" s="360"/>
      <c r="AI32" s="360"/>
      <c r="AJ32" s="360"/>
      <c r="AK32" s="360"/>
      <c r="AL32" s="361"/>
    </row>
    <row r="33" spans="1:38">
      <c r="A33" s="588"/>
      <c r="B33" s="589"/>
      <c r="C33" s="589"/>
      <c r="D33" s="589"/>
      <c r="E33" s="589"/>
      <c r="F33" s="589"/>
      <c r="G33" s="589"/>
      <c r="H33" s="589"/>
      <c r="I33" s="589"/>
      <c r="J33" s="589"/>
      <c r="K33" s="589"/>
      <c r="L33" s="589"/>
      <c r="M33" s="589"/>
      <c r="N33" s="589"/>
      <c r="O33" s="589"/>
      <c r="P33" s="589"/>
      <c r="Q33" s="589"/>
      <c r="R33" s="589"/>
      <c r="S33" s="703"/>
      <c r="T33" s="359"/>
      <c r="U33" s="360"/>
      <c r="V33" s="360"/>
      <c r="W33" s="360"/>
      <c r="X33" s="360"/>
      <c r="Y33" s="360"/>
      <c r="Z33" s="360"/>
      <c r="AA33" s="360"/>
      <c r="AB33" s="360"/>
      <c r="AC33" s="360"/>
      <c r="AD33" s="360"/>
      <c r="AE33" s="360"/>
      <c r="AF33" s="360"/>
      <c r="AG33" s="360"/>
      <c r="AH33" s="360"/>
      <c r="AI33" s="360"/>
      <c r="AJ33" s="360"/>
      <c r="AK33" s="360"/>
      <c r="AL33" s="361"/>
    </row>
    <row r="34" spans="1:38">
      <c r="A34" s="588"/>
      <c r="B34" s="589"/>
      <c r="C34" s="589"/>
      <c r="D34" s="589"/>
      <c r="E34" s="589"/>
      <c r="F34" s="589"/>
      <c r="G34" s="589"/>
      <c r="H34" s="589"/>
      <c r="I34" s="589"/>
      <c r="J34" s="589"/>
      <c r="K34" s="589"/>
      <c r="L34" s="589"/>
      <c r="M34" s="589"/>
      <c r="N34" s="589"/>
      <c r="O34" s="589"/>
      <c r="P34" s="589"/>
      <c r="Q34" s="589"/>
      <c r="R34" s="589"/>
      <c r="S34" s="703"/>
      <c r="T34" s="359"/>
      <c r="U34" s="360"/>
      <c r="V34" s="360"/>
      <c r="W34" s="360"/>
      <c r="X34" s="360"/>
      <c r="Y34" s="360"/>
      <c r="Z34" s="360"/>
      <c r="AA34" s="360"/>
      <c r="AB34" s="360"/>
      <c r="AC34" s="360"/>
      <c r="AD34" s="360"/>
      <c r="AE34" s="360"/>
      <c r="AF34" s="360"/>
      <c r="AG34" s="360"/>
      <c r="AH34" s="360"/>
      <c r="AI34" s="360"/>
      <c r="AJ34" s="360"/>
      <c r="AK34" s="360"/>
      <c r="AL34" s="361"/>
    </row>
    <row r="35" spans="1:38">
      <c r="A35" s="588"/>
      <c r="B35" s="589"/>
      <c r="C35" s="589"/>
      <c r="D35" s="589"/>
      <c r="E35" s="589"/>
      <c r="F35" s="589"/>
      <c r="G35" s="589"/>
      <c r="H35" s="589"/>
      <c r="I35" s="589"/>
      <c r="J35" s="589"/>
      <c r="K35" s="589"/>
      <c r="L35" s="589"/>
      <c r="M35" s="589"/>
      <c r="N35" s="589"/>
      <c r="O35" s="589"/>
      <c r="P35" s="589"/>
      <c r="Q35" s="589"/>
      <c r="R35" s="589"/>
      <c r="S35" s="703"/>
      <c r="T35" s="359"/>
      <c r="U35" s="360"/>
      <c r="V35" s="360"/>
      <c r="W35" s="360"/>
      <c r="X35" s="360"/>
      <c r="Y35" s="360"/>
      <c r="Z35" s="360"/>
      <c r="AA35" s="360"/>
      <c r="AB35" s="360"/>
      <c r="AC35" s="360"/>
      <c r="AD35" s="360"/>
      <c r="AE35" s="360"/>
      <c r="AF35" s="360"/>
      <c r="AG35" s="360"/>
      <c r="AH35" s="360"/>
      <c r="AI35" s="360"/>
      <c r="AJ35" s="360"/>
      <c r="AK35" s="360"/>
      <c r="AL35" s="361"/>
    </row>
    <row r="36" spans="1:38">
      <c r="A36" s="588"/>
      <c r="B36" s="589"/>
      <c r="C36" s="589"/>
      <c r="D36" s="589"/>
      <c r="E36" s="589"/>
      <c r="F36" s="589"/>
      <c r="G36" s="589"/>
      <c r="H36" s="589"/>
      <c r="I36" s="589"/>
      <c r="J36" s="589"/>
      <c r="K36" s="589"/>
      <c r="L36" s="589"/>
      <c r="M36" s="589"/>
      <c r="N36" s="589"/>
      <c r="O36" s="589"/>
      <c r="P36" s="589"/>
      <c r="Q36" s="589"/>
      <c r="R36" s="589"/>
      <c r="S36" s="703"/>
      <c r="T36" s="359"/>
      <c r="U36" s="360"/>
      <c r="V36" s="360"/>
      <c r="W36" s="360"/>
      <c r="X36" s="360"/>
      <c r="Y36" s="360"/>
      <c r="Z36" s="360"/>
      <c r="AA36" s="360"/>
      <c r="AB36" s="360"/>
      <c r="AC36" s="360"/>
      <c r="AD36" s="360"/>
      <c r="AE36" s="360"/>
      <c r="AF36" s="360"/>
      <c r="AG36" s="360"/>
      <c r="AH36" s="360"/>
      <c r="AI36" s="360"/>
      <c r="AJ36" s="360"/>
      <c r="AK36" s="360"/>
      <c r="AL36" s="361"/>
    </row>
    <row r="37" spans="1:38">
      <c r="A37" s="588"/>
      <c r="B37" s="589"/>
      <c r="C37" s="589"/>
      <c r="D37" s="589"/>
      <c r="E37" s="589"/>
      <c r="F37" s="589"/>
      <c r="G37" s="589"/>
      <c r="H37" s="589"/>
      <c r="I37" s="589"/>
      <c r="J37" s="589"/>
      <c r="K37" s="589"/>
      <c r="L37" s="589"/>
      <c r="M37" s="589"/>
      <c r="N37" s="589"/>
      <c r="O37" s="589"/>
      <c r="P37" s="589"/>
      <c r="Q37" s="589"/>
      <c r="R37" s="589"/>
      <c r="S37" s="703"/>
      <c r="T37" s="359"/>
      <c r="U37" s="360"/>
      <c r="V37" s="360"/>
      <c r="W37" s="360"/>
      <c r="X37" s="360"/>
      <c r="Y37" s="360"/>
      <c r="Z37" s="360"/>
      <c r="AA37" s="360"/>
      <c r="AB37" s="360"/>
      <c r="AC37" s="360"/>
      <c r="AD37" s="360"/>
      <c r="AE37" s="360"/>
      <c r="AF37" s="360"/>
      <c r="AG37" s="360"/>
      <c r="AH37" s="360"/>
      <c r="AI37" s="360"/>
      <c r="AJ37" s="360"/>
      <c r="AK37" s="360"/>
      <c r="AL37" s="361"/>
    </row>
    <row r="38" spans="1:38">
      <c r="A38" s="588"/>
      <c r="B38" s="589"/>
      <c r="C38" s="589"/>
      <c r="D38" s="589"/>
      <c r="E38" s="589"/>
      <c r="F38" s="589"/>
      <c r="G38" s="589"/>
      <c r="H38" s="589"/>
      <c r="I38" s="589"/>
      <c r="J38" s="589"/>
      <c r="K38" s="589"/>
      <c r="L38" s="589"/>
      <c r="M38" s="589"/>
      <c r="N38" s="589"/>
      <c r="O38" s="589"/>
      <c r="P38" s="589"/>
      <c r="Q38" s="589"/>
      <c r="R38" s="589"/>
      <c r="S38" s="703"/>
      <c r="T38" s="359"/>
      <c r="U38" s="360"/>
      <c r="V38" s="360"/>
      <c r="W38" s="360"/>
      <c r="X38" s="360"/>
      <c r="Y38" s="360"/>
      <c r="Z38" s="360"/>
      <c r="AA38" s="360"/>
      <c r="AB38" s="360"/>
      <c r="AC38" s="360"/>
      <c r="AD38" s="360"/>
      <c r="AE38" s="360"/>
      <c r="AF38" s="360"/>
      <c r="AG38" s="360"/>
      <c r="AH38" s="360"/>
      <c r="AI38" s="360"/>
      <c r="AJ38" s="360"/>
      <c r="AK38" s="360"/>
      <c r="AL38" s="361"/>
    </row>
    <row r="39" spans="1:38">
      <c r="A39" s="588"/>
      <c r="B39" s="589"/>
      <c r="C39" s="589"/>
      <c r="D39" s="589"/>
      <c r="E39" s="589"/>
      <c r="F39" s="589"/>
      <c r="G39" s="589"/>
      <c r="H39" s="589"/>
      <c r="I39" s="589"/>
      <c r="J39" s="589"/>
      <c r="K39" s="589"/>
      <c r="L39" s="589"/>
      <c r="M39" s="589"/>
      <c r="N39" s="589"/>
      <c r="O39" s="589"/>
      <c r="P39" s="589"/>
      <c r="Q39" s="589"/>
      <c r="R39" s="589"/>
      <c r="S39" s="703"/>
      <c r="T39" s="359"/>
      <c r="U39" s="360"/>
      <c r="V39" s="360"/>
      <c r="W39" s="360"/>
      <c r="X39" s="360"/>
      <c r="Y39" s="360"/>
      <c r="Z39" s="360"/>
      <c r="AA39" s="360"/>
      <c r="AB39" s="360"/>
      <c r="AC39" s="360"/>
      <c r="AD39" s="360"/>
      <c r="AE39" s="360"/>
      <c r="AF39" s="360"/>
      <c r="AG39" s="360"/>
      <c r="AH39" s="360"/>
      <c r="AI39" s="360"/>
      <c r="AJ39" s="360"/>
      <c r="AK39" s="360"/>
      <c r="AL39" s="361"/>
    </row>
    <row r="40" spans="1:38">
      <c r="A40" s="588"/>
      <c r="B40" s="589"/>
      <c r="C40" s="589"/>
      <c r="D40" s="589"/>
      <c r="E40" s="589"/>
      <c r="F40" s="589"/>
      <c r="G40" s="589"/>
      <c r="H40" s="589"/>
      <c r="I40" s="589"/>
      <c r="J40" s="589"/>
      <c r="K40" s="589"/>
      <c r="L40" s="589"/>
      <c r="M40" s="589"/>
      <c r="N40" s="589"/>
      <c r="O40" s="589"/>
      <c r="P40" s="589"/>
      <c r="Q40" s="589"/>
      <c r="R40" s="589"/>
      <c r="S40" s="703"/>
      <c r="T40" s="359"/>
      <c r="U40" s="360"/>
      <c r="V40" s="360"/>
      <c r="W40" s="360"/>
      <c r="X40" s="360"/>
      <c r="Y40" s="360"/>
      <c r="Z40" s="360"/>
      <c r="AA40" s="360"/>
      <c r="AB40" s="360"/>
      <c r="AC40" s="360"/>
      <c r="AD40" s="360"/>
      <c r="AE40" s="360"/>
      <c r="AF40" s="360"/>
      <c r="AG40" s="360"/>
      <c r="AH40" s="360"/>
      <c r="AI40" s="360"/>
      <c r="AJ40" s="360"/>
      <c r="AK40" s="360"/>
      <c r="AL40" s="361"/>
    </row>
    <row r="41" spans="1:38">
      <c r="A41" s="588"/>
      <c r="B41" s="589"/>
      <c r="C41" s="589"/>
      <c r="D41" s="589"/>
      <c r="E41" s="589"/>
      <c r="F41" s="589"/>
      <c r="G41" s="589"/>
      <c r="H41" s="589"/>
      <c r="I41" s="589"/>
      <c r="J41" s="589"/>
      <c r="K41" s="589"/>
      <c r="L41" s="589"/>
      <c r="M41" s="589"/>
      <c r="N41" s="589"/>
      <c r="O41" s="589"/>
      <c r="P41" s="589"/>
      <c r="Q41" s="589"/>
      <c r="R41" s="589"/>
      <c r="S41" s="703"/>
      <c r="T41" s="359"/>
      <c r="U41" s="360"/>
      <c r="V41" s="360"/>
      <c r="W41" s="360"/>
      <c r="X41" s="360"/>
      <c r="Y41" s="360"/>
      <c r="Z41" s="360"/>
      <c r="AA41" s="360"/>
      <c r="AB41" s="360"/>
      <c r="AC41" s="360"/>
      <c r="AD41" s="360"/>
      <c r="AE41" s="360"/>
      <c r="AF41" s="360"/>
      <c r="AG41" s="360"/>
      <c r="AH41" s="360"/>
      <c r="AI41" s="360"/>
      <c r="AJ41" s="360"/>
      <c r="AK41" s="360"/>
      <c r="AL41" s="361"/>
    </row>
    <row r="42" spans="1:38">
      <c r="A42" s="588"/>
      <c r="B42" s="589"/>
      <c r="C42" s="589"/>
      <c r="D42" s="589"/>
      <c r="E42" s="589"/>
      <c r="F42" s="589"/>
      <c r="G42" s="589"/>
      <c r="H42" s="589"/>
      <c r="I42" s="589"/>
      <c r="J42" s="589"/>
      <c r="K42" s="589"/>
      <c r="L42" s="589"/>
      <c r="M42" s="589"/>
      <c r="N42" s="589"/>
      <c r="O42" s="589"/>
      <c r="P42" s="589"/>
      <c r="Q42" s="589"/>
      <c r="R42" s="589"/>
      <c r="S42" s="703"/>
      <c r="T42" s="359"/>
      <c r="U42" s="360"/>
      <c r="V42" s="360"/>
      <c r="W42" s="360"/>
      <c r="X42" s="360"/>
      <c r="Y42" s="360"/>
      <c r="Z42" s="360"/>
      <c r="AA42" s="360"/>
      <c r="AB42" s="360"/>
      <c r="AC42" s="360"/>
      <c r="AD42" s="360"/>
      <c r="AE42" s="360"/>
      <c r="AF42" s="360"/>
      <c r="AG42" s="360"/>
      <c r="AH42" s="360"/>
      <c r="AI42" s="360"/>
      <c r="AJ42" s="360"/>
      <c r="AK42" s="360"/>
      <c r="AL42" s="361"/>
    </row>
    <row r="43" spans="1:38">
      <c r="A43" s="588"/>
      <c r="B43" s="589"/>
      <c r="C43" s="589"/>
      <c r="D43" s="589"/>
      <c r="E43" s="589"/>
      <c r="F43" s="589"/>
      <c r="G43" s="589"/>
      <c r="H43" s="589"/>
      <c r="I43" s="589"/>
      <c r="J43" s="589"/>
      <c r="K43" s="589"/>
      <c r="L43" s="589"/>
      <c r="M43" s="589"/>
      <c r="N43" s="589"/>
      <c r="O43" s="589"/>
      <c r="P43" s="589"/>
      <c r="Q43" s="589"/>
      <c r="R43" s="589"/>
      <c r="S43" s="703"/>
      <c r="T43" s="359"/>
      <c r="U43" s="360"/>
      <c r="V43" s="360"/>
      <c r="W43" s="360"/>
      <c r="X43" s="360"/>
      <c r="Y43" s="360"/>
      <c r="Z43" s="360"/>
      <c r="AA43" s="360"/>
      <c r="AB43" s="360"/>
      <c r="AC43" s="360"/>
      <c r="AD43" s="360"/>
      <c r="AE43" s="360"/>
      <c r="AF43" s="360"/>
      <c r="AG43" s="360"/>
      <c r="AH43" s="360"/>
      <c r="AI43" s="360"/>
      <c r="AJ43" s="360"/>
      <c r="AK43" s="360"/>
      <c r="AL43" s="361"/>
    </row>
    <row r="44" spans="1:38">
      <c r="A44" s="588"/>
      <c r="B44" s="589"/>
      <c r="C44" s="589"/>
      <c r="D44" s="589"/>
      <c r="E44" s="589"/>
      <c r="F44" s="589"/>
      <c r="G44" s="589"/>
      <c r="H44" s="589"/>
      <c r="I44" s="589"/>
      <c r="J44" s="589"/>
      <c r="K44" s="589"/>
      <c r="L44" s="589"/>
      <c r="M44" s="589"/>
      <c r="N44" s="589"/>
      <c r="O44" s="589"/>
      <c r="P44" s="589"/>
      <c r="Q44" s="589"/>
      <c r="R44" s="589"/>
      <c r="S44" s="703"/>
      <c r="T44" s="359"/>
      <c r="U44" s="360"/>
      <c r="V44" s="360"/>
      <c r="W44" s="360"/>
      <c r="X44" s="360"/>
      <c r="Y44" s="360"/>
      <c r="Z44" s="360"/>
      <c r="AA44" s="360"/>
      <c r="AB44" s="360"/>
      <c r="AC44" s="360"/>
      <c r="AD44" s="360"/>
      <c r="AE44" s="360"/>
      <c r="AF44" s="360"/>
      <c r="AG44" s="360"/>
      <c r="AH44" s="360"/>
      <c r="AI44" s="360"/>
      <c r="AJ44" s="360"/>
      <c r="AK44" s="360"/>
      <c r="AL44" s="361"/>
    </row>
    <row r="45" spans="1:38">
      <c r="A45" s="588"/>
      <c r="B45" s="589"/>
      <c r="C45" s="589"/>
      <c r="D45" s="589"/>
      <c r="E45" s="589"/>
      <c r="F45" s="589"/>
      <c r="G45" s="589"/>
      <c r="H45" s="589"/>
      <c r="I45" s="589"/>
      <c r="J45" s="589"/>
      <c r="K45" s="589"/>
      <c r="L45" s="589"/>
      <c r="M45" s="589"/>
      <c r="N45" s="589"/>
      <c r="O45" s="589"/>
      <c r="P45" s="589"/>
      <c r="Q45" s="589"/>
      <c r="R45" s="589"/>
      <c r="S45" s="703"/>
      <c r="T45" s="359"/>
      <c r="U45" s="360"/>
      <c r="V45" s="360"/>
      <c r="W45" s="360"/>
      <c r="X45" s="360"/>
      <c r="Y45" s="360"/>
      <c r="Z45" s="360"/>
      <c r="AA45" s="360"/>
      <c r="AB45" s="360"/>
      <c r="AC45" s="360"/>
      <c r="AD45" s="360"/>
      <c r="AE45" s="360"/>
      <c r="AF45" s="360"/>
      <c r="AG45" s="360"/>
      <c r="AH45" s="360"/>
      <c r="AI45" s="360"/>
      <c r="AJ45" s="360"/>
      <c r="AK45" s="360"/>
      <c r="AL45" s="361"/>
    </row>
    <row r="46" spans="1:38">
      <c r="A46" s="588"/>
      <c r="B46" s="589"/>
      <c r="C46" s="589"/>
      <c r="D46" s="589"/>
      <c r="E46" s="589"/>
      <c r="F46" s="589"/>
      <c r="G46" s="589"/>
      <c r="H46" s="589"/>
      <c r="I46" s="589"/>
      <c r="J46" s="589"/>
      <c r="K46" s="589"/>
      <c r="L46" s="589"/>
      <c r="M46" s="589"/>
      <c r="N46" s="589"/>
      <c r="O46" s="589"/>
      <c r="P46" s="589"/>
      <c r="Q46" s="589"/>
      <c r="R46" s="589"/>
      <c r="S46" s="703"/>
      <c r="T46" s="359"/>
      <c r="U46" s="360"/>
      <c r="V46" s="360"/>
      <c r="W46" s="360"/>
      <c r="X46" s="360"/>
      <c r="Y46" s="360"/>
      <c r="Z46" s="360"/>
      <c r="AA46" s="360"/>
      <c r="AB46" s="360"/>
      <c r="AC46" s="360"/>
      <c r="AD46" s="360"/>
      <c r="AE46" s="360"/>
      <c r="AF46" s="360"/>
      <c r="AG46" s="360"/>
      <c r="AH46" s="360"/>
      <c r="AI46" s="360"/>
      <c r="AJ46" s="360"/>
      <c r="AK46" s="360"/>
      <c r="AL46" s="361"/>
    </row>
    <row r="47" spans="1:38">
      <c r="A47" s="588"/>
      <c r="B47" s="589"/>
      <c r="C47" s="589"/>
      <c r="D47" s="589"/>
      <c r="E47" s="589"/>
      <c r="F47" s="589"/>
      <c r="G47" s="589"/>
      <c r="H47" s="589"/>
      <c r="I47" s="589"/>
      <c r="J47" s="589"/>
      <c r="K47" s="589"/>
      <c r="L47" s="589"/>
      <c r="M47" s="589"/>
      <c r="N47" s="589"/>
      <c r="O47" s="589"/>
      <c r="P47" s="589"/>
      <c r="Q47" s="589"/>
      <c r="R47" s="589"/>
      <c r="S47" s="703"/>
      <c r="T47" s="359"/>
      <c r="U47" s="360"/>
      <c r="V47" s="360"/>
      <c r="W47" s="360"/>
      <c r="X47" s="360"/>
      <c r="Y47" s="360"/>
      <c r="Z47" s="360"/>
      <c r="AA47" s="360"/>
      <c r="AB47" s="360"/>
      <c r="AC47" s="360"/>
      <c r="AD47" s="360"/>
      <c r="AE47" s="360"/>
      <c r="AF47" s="360"/>
      <c r="AG47" s="360"/>
      <c r="AH47" s="360"/>
      <c r="AI47" s="360"/>
      <c r="AJ47" s="360"/>
      <c r="AK47" s="360"/>
      <c r="AL47" s="361"/>
    </row>
    <row r="48" spans="1:38">
      <c r="A48" s="588"/>
      <c r="B48" s="589"/>
      <c r="C48" s="589"/>
      <c r="D48" s="589"/>
      <c r="E48" s="589"/>
      <c r="F48" s="589"/>
      <c r="G48" s="589"/>
      <c r="H48" s="589"/>
      <c r="I48" s="589"/>
      <c r="J48" s="589"/>
      <c r="K48" s="589"/>
      <c r="L48" s="589"/>
      <c r="M48" s="589"/>
      <c r="N48" s="589"/>
      <c r="O48" s="589"/>
      <c r="P48" s="589"/>
      <c r="Q48" s="589"/>
      <c r="R48" s="589"/>
      <c r="S48" s="703"/>
      <c r="T48" s="359"/>
      <c r="U48" s="360"/>
      <c r="V48" s="360"/>
      <c r="W48" s="360"/>
      <c r="X48" s="360"/>
      <c r="Y48" s="360"/>
      <c r="Z48" s="360"/>
      <c r="AA48" s="360"/>
      <c r="AB48" s="360"/>
      <c r="AC48" s="360"/>
      <c r="AD48" s="360"/>
      <c r="AE48" s="360"/>
      <c r="AF48" s="360"/>
      <c r="AG48" s="360"/>
      <c r="AH48" s="360"/>
      <c r="AI48" s="360"/>
      <c r="AJ48" s="360"/>
      <c r="AK48" s="360"/>
      <c r="AL48" s="361"/>
    </row>
    <row r="49" spans="1:38">
      <c r="A49" s="588"/>
      <c r="B49" s="589"/>
      <c r="C49" s="589"/>
      <c r="D49" s="589"/>
      <c r="E49" s="589"/>
      <c r="F49" s="589"/>
      <c r="G49" s="589"/>
      <c r="H49" s="589"/>
      <c r="I49" s="589"/>
      <c r="J49" s="589"/>
      <c r="K49" s="589"/>
      <c r="L49" s="589"/>
      <c r="M49" s="589"/>
      <c r="N49" s="589"/>
      <c r="O49" s="589"/>
      <c r="P49" s="589"/>
      <c r="Q49" s="589"/>
      <c r="R49" s="589"/>
      <c r="S49" s="703"/>
      <c r="T49" s="359"/>
      <c r="U49" s="360"/>
      <c r="V49" s="360"/>
      <c r="W49" s="360"/>
      <c r="X49" s="360"/>
      <c r="Y49" s="360"/>
      <c r="Z49" s="360"/>
      <c r="AA49" s="360"/>
      <c r="AB49" s="360"/>
      <c r="AC49" s="360"/>
      <c r="AD49" s="360"/>
      <c r="AE49" s="360"/>
      <c r="AF49" s="360"/>
      <c r="AG49" s="360"/>
      <c r="AH49" s="360"/>
      <c r="AI49" s="360"/>
      <c r="AJ49" s="360"/>
      <c r="AK49" s="360"/>
      <c r="AL49" s="361"/>
    </row>
    <row r="50" spans="1:38">
      <c r="A50" s="588"/>
      <c r="B50" s="589"/>
      <c r="C50" s="589"/>
      <c r="D50" s="589"/>
      <c r="E50" s="589"/>
      <c r="F50" s="589"/>
      <c r="G50" s="589"/>
      <c r="H50" s="589"/>
      <c r="I50" s="589"/>
      <c r="J50" s="589"/>
      <c r="K50" s="589"/>
      <c r="L50" s="589"/>
      <c r="M50" s="589"/>
      <c r="N50" s="589"/>
      <c r="O50" s="589"/>
      <c r="P50" s="589"/>
      <c r="Q50" s="589"/>
      <c r="R50" s="589"/>
      <c r="S50" s="703"/>
      <c r="T50" s="359"/>
      <c r="U50" s="360"/>
      <c r="V50" s="360"/>
      <c r="W50" s="360"/>
      <c r="X50" s="360"/>
      <c r="Y50" s="360"/>
      <c r="Z50" s="360"/>
      <c r="AA50" s="360"/>
      <c r="AB50" s="360"/>
      <c r="AC50" s="360"/>
      <c r="AD50" s="360"/>
      <c r="AE50" s="360"/>
      <c r="AF50" s="360"/>
      <c r="AG50" s="360"/>
      <c r="AH50" s="360"/>
      <c r="AI50" s="360"/>
      <c r="AJ50" s="360"/>
      <c r="AK50" s="360"/>
      <c r="AL50" s="361"/>
    </row>
    <row r="51" spans="1:38">
      <c r="A51" s="588"/>
      <c r="B51" s="589"/>
      <c r="C51" s="589"/>
      <c r="D51" s="589"/>
      <c r="E51" s="589"/>
      <c r="F51" s="589"/>
      <c r="G51" s="589"/>
      <c r="H51" s="589"/>
      <c r="I51" s="589"/>
      <c r="J51" s="589"/>
      <c r="K51" s="589"/>
      <c r="L51" s="589"/>
      <c r="M51" s="589"/>
      <c r="N51" s="589"/>
      <c r="O51" s="589"/>
      <c r="P51" s="589"/>
      <c r="Q51" s="589"/>
      <c r="R51" s="589"/>
      <c r="S51" s="703"/>
      <c r="T51" s="359"/>
      <c r="U51" s="360"/>
      <c r="V51" s="360"/>
      <c r="W51" s="360"/>
      <c r="X51" s="360"/>
      <c r="Y51" s="360"/>
      <c r="Z51" s="360"/>
      <c r="AA51" s="360"/>
      <c r="AB51" s="360"/>
      <c r="AC51" s="360"/>
      <c r="AD51" s="360"/>
      <c r="AE51" s="360"/>
      <c r="AF51" s="360"/>
      <c r="AG51" s="360"/>
      <c r="AH51" s="360"/>
      <c r="AI51" s="360"/>
      <c r="AJ51" s="360"/>
      <c r="AK51" s="360"/>
      <c r="AL51" s="361"/>
    </row>
    <row r="52" spans="1:38">
      <c r="A52" s="588"/>
      <c r="B52" s="589"/>
      <c r="C52" s="589"/>
      <c r="D52" s="589"/>
      <c r="E52" s="589"/>
      <c r="F52" s="589"/>
      <c r="G52" s="589"/>
      <c r="H52" s="589"/>
      <c r="I52" s="589"/>
      <c r="J52" s="589"/>
      <c r="K52" s="589"/>
      <c r="L52" s="589"/>
      <c r="M52" s="589"/>
      <c r="N52" s="589"/>
      <c r="O52" s="589"/>
      <c r="P52" s="589"/>
      <c r="Q52" s="589"/>
      <c r="R52" s="589"/>
      <c r="S52" s="703"/>
      <c r="T52" s="359"/>
      <c r="U52" s="360"/>
      <c r="V52" s="360"/>
      <c r="W52" s="360"/>
      <c r="X52" s="360"/>
      <c r="Y52" s="360"/>
      <c r="Z52" s="360"/>
      <c r="AA52" s="360"/>
      <c r="AB52" s="360"/>
      <c r="AC52" s="360"/>
      <c r="AD52" s="360"/>
      <c r="AE52" s="360"/>
      <c r="AF52" s="360"/>
      <c r="AG52" s="360"/>
      <c r="AH52" s="360"/>
      <c r="AI52" s="360"/>
      <c r="AJ52" s="360"/>
      <c r="AK52" s="360"/>
      <c r="AL52" s="361"/>
    </row>
    <row r="53" spans="1:38">
      <c r="A53" s="588"/>
      <c r="B53" s="589"/>
      <c r="C53" s="589"/>
      <c r="D53" s="589"/>
      <c r="E53" s="589"/>
      <c r="F53" s="589"/>
      <c r="G53" s="589"/>
      <c r="H53" s="589"/>
      <c r="I53" s="589"/>
      <c r="J53" s="589"/>
      <c r="K53" s="589"/>
      <c r="L53" s="589"/>
      <c r="M53" s="589"/>
      <c r="N53" s="589"/>
      <c r="O53" s="589"/>
      <c r="P53" s="589"/>
      <c r="Q53" s="589"/>
      <c r="R53" s="589"/>
      <c r="S53" s="703"/>
      <c r="T53" s="359"/>
      <c r="U53" s="360"/>
      <c r="V53" s="360"/>
      <c r="W53" s="360"/>
      <c r="X53" s="360"/>
      <c r="Y53" s="360"/>
      <c r="Z53" s="360"/>
      <c r="AA53" s="360"/>
      <c r="AB53" s="360"/>
      <c r="AC53" s="360"/>
      <c r="AD53" s="360"/>
      <c r="AE53" s="360"/>
      <c r="AF53" s="360"/>
      <c r="AG53" s="360"/>
      <c r="AH53" s="360"/>
      <c r="AI53" s="360"/>
      <c r="AJ53" s="360"/>
      <c r="AK53" s="360"/>
      <c r="AL53" s="361"/>
    </row>
    <row r="54" spans="1:38">
      <c r="A54" s="588"/>
      <c r="B54" s="589"/>
      <c r="C54" s="589"/>
      <c r="D54" s="589"/>
      <c r="E54" s="589"/>
      <c r="F54" s="589"/>
      <c r="G54" s="589"/>
      <c r="H54" s="589"/>
      <c r="I54" s="589"/>
      <c r="J54" s="589"/>
      <c r="K54" s="589"/>
      <c r="L54" s="589"/>
      <c r="M54" s="589"/>
      <c r="N54" s="589"/>
      <c r="O54" s="589"/>
      <c r="P54" s="589"/>
      <c r="Q54" s="589"/>
      <c r="R54" s="589"/>
      <c r="S54" s="703"/>
      <c r="T54" s="359"/>
      <c r="U54" s="360"/>
      <c r="V54" s="360"/>
      <c r="W54" s="360"/>
      <c r="X54" s="360"/>
      <c r="Y54" s="360"/>
      <c r="Z54" s="360"/>
      <c r="AA54" s="360"/>
      <c r="AB54" s="360"/>
      <c r="AC54" s="360"/>
      <c r="AD54" s="360"/>
      <c r="AE54" s="360"/>
      <c r="AF54" s="360"/>
      <c r="AG54" s="360"/>
      <c r="AH54" s="360"/>
      <c r="AI54" s="360"/>
      <c r="AJ54" s="360"/>
      <c r="AK54" s="360"/>
      <c r="AL54" s="361"/>
    </row>
    <row r="55" spans="1:38">
      <c r="A55" s="588"/>
      <c r="B55" s="702"/>
      <c r="C55" s="589"/>
      <c r="D55" s="589"/>
      <c r="E55" s="589"/>
      <c r="F55" s="589"/>
      <c r="G55" s="589"/>
      <c r="H55" s="589"/>
      <c r="I55" s="589"/>
      <c r="J55" s="589"/>
      <c r="K55" s="589"/>
      <c r="L55" s="589"/>
      <c r="M55" s="589"/>
      <c r="N55" s="589"/>
      <c r="O55" s="589"/>
      <c r="P55" s="589"/>
      <c r="Q55" s="589"/>
      <c r="R55" s="589"/>
      <c r="S55" s="703"/>
      <c r="T55" s="359"/>
      <c r="U55" s="360"/>
      <c r="V55" s="360"/>
      <c r="W55" s="360"/>
      <c r="X55" s="360"/>
      <c r="Y55" s="360"/>
      <c r="Z55" s="360"/>
      <c r="AA55" s="360"/>
      <c r="AB55" s="360"/>
      <c r="AC55" s="360"/>
      <c r="AD55" s="360"/>
      <c r="AE55" s="360"/>
      <c r="AF55" s="360"/>
      <c r="AG55" s="360"/>
      <c r="AH55" s="360"/>
      <c r="AI55" s="360"/>
      <c r="AJ55" s="360"/>
      <c r="AK55" s="360"/>
      <c r="AL55" s="361"/>
    </row>
    <row r="56" spans="1:38">
      <c r="A56" s="588"/>
      <c r="B56" s="702"/>
      <c r="C56" s="589"/>
      <c r="D56" s="589"/>
      <c r="E56" s="589"/>
      <c r="F56" s="589"/>
      <c r="G56" s="589"/>
      <c r="H56" s="589"/>
      <c r="I56" s="589"/>
      <c r="J56" s="589"/>
      <c r="K56" s="589"/>
      <c r="L56" s="589"/>
      <c r="M56" s="589"/>
      <c r="N56" s="589"/>
      <c r="O56" s="589"/>
      <c r="P56" s="589"/>
      <c r="Q56" s="589"/>
      <c r="R56" s="589"/>
      <c r="S56" s="703"/>
      <c r="T56" s="359"/>
      <c r="U56" s="360"/>
      <c r="V56" s="360"/>
      <c r="W56" s="360"/>
      <c r="X56" s="360"/>
      <c r="Y56" s="360"/>
      <c r="Z56" s="360"/>
      <c r="AA56" s="360"/>
      <c r="AB56" s="360"/>
      <c r="AC56" s="360"/>
      <c r="AD56" s="360"/>
      <c r="AE56" s="360"/>
      <c r="AF56" s="360"/>
      <c r="AG56" s="360"/>
      <c r="AH56" s="360"/>
      <c r="AI56" s="360"/>
      <c r="AJ56" s="360"/>
      <c r="AK56" s="360"/>
      <c r="AL56" s="361"/>
    </row>
    <row r="57" spans="1:38">
      <c r="A57" s="704"/>
      <c r="B57" s="597"/>
      <c r="C57" s="597"/>
      <c r="D57" s="597"/>
      <c r="E57" s="597"/>
      <c r="F57" s="597"/>
      <c r="G57" s="597"/>
      <c r="H57" s="597"/>
      <c r="I57" s="597"/>
      <c r="J57" s="597"/>
      <c r="K57" s="597"/>
      <c r="L57" s="597"/>
      <c r="M57" s="597"/>
      <c r="N57" s="597"/>
      <c r="O57" s="597"/>
      <c r="P57" s="597"/>
      <c r="Q57" s="597"/>
      <c r="R57" s="597"/>
      <c r="S57" s="705"/>
      <c r="T57" s="712"/>
      <c r="U57" s="713"/>
      <c r="V57" s="713"/>
      <c r="W57" s="713"/>
      <c r="X57" s="713"/>
      <c r="Y57" s="713"/>
      <c r="Z57" s="713"/>
      <c r="AA57" s="713"/>
      <c r="AB57" s="713"/>
      <c r="AC57" s="713"/>
      <c r="AD57" s="713"/>
      <c r="AE57" s="713"/>
      <c r="AF57" s="713"/>
      <c r="AG57" s="713"/>
      <c r="AH57" s="713"/>
      <c r="AI57" s="713"/>
      <c r="AJ57" s="713"/>
      <c r="AK57" s="713"/>
      <c r="AL57" s="714"/>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9" t="s">
        <v>780</v>
      </c>
      <c r="B1" s="9"/>
      <c r="C1" s="9"/>
      <c r="D1" s="9"/>
      <c r="E1" s="9"/>
      <c r="F1" s="9"/>
      <c r="G1" s="9"/>
      <c r="H1" s="9"/>
      <c r="I1" s="9"/>
      <c r="J1" s="9"/>
      <c r="K1" s="9"/>
      <c r="L1" s="9"/>
      <c r="M1" s="9"/>
      <c r="N1" s="9"/>
      <c r="O1" s="9"/>
      <c r="P1" s="9"/>
      <c r="Q1" s="9"/>
      <c r="R1" s="9"/>
      <c r="S1" s="9"/>
      <c r="T1" s="709"/>
      <c r="U1" s="489"/>
      <c r="V1" s="489"/>
      <c r="W1" s="489"/>
      <c r="X1" s="489"/>
      <c r="Y1" s="489"/>
      <c r="Z1" s="489"/>
      <c r="AA1" s="489"/>
      <c r="AB1" s="489"/>
      <c r="AC1" s="489"/>
      <c r="AD1" s="489"/>
      <c r="AE1" s="489"/>
      <c r="AF1" s="489"/>
      <c r="AG1" s="489"/>
      <c r="AH1" s="489"/>
      <c r="AI1" s="489"/>
      <c r="AJ1" s="489"/>
      <c r="AK1" s="489"/>
      <c r="AL1" s="710"/>
    </row>
    <row r="2" spans="1:38">
      <c r="A2" s="699"/>
      <c r="B2" s="700"/>
      <c r="C2" s="700"/>
      <c r="D2" s="700"/>
      <c r="E2" s="700"/>
      <c r="F2" s="700"/>
      <c r="G2" s="700"/>
      <c r="H2" s="700"/>
      <c r="I2" s="700"/>
      <c r="J2" s="700"/>
      <c r="K2" s="700"/>
      <c r="L2" s="700"/>
      <c r="M2" s="700"/>
      <c r="N2" s="700"/>
      <c r="O2" s="700"/>
      <c r="P2" s="700"/>
      <c r="Q2" s="700"/>
      <c r="R2" s="700"/>
      <c r="S2" s="701"/>
      <c r="T2" s="359"/>
      <c r="U2" s="360"/>
      <c r="V2" s="360"/>
      <c r="W2" s="360"/>
      <c r="X2" s="360"/>
      <c r="Y2" s="360"/>
      <c r="Z2" s="360"/>
      <c r="AA2" s="360"/>
      <c r="AB2" s="360"/>
      <c r="AC2" s="360"/>
      <c r="AD2" s="360"/>
      <c r="AE2" s="360"/>
      <c r="AF2" s="360"/>
      <c r="AG2" s="360"/>
      <c r="AH2" s="360"/>
      <c r="AI2" s="360"/>
      <c r="AJ2" s="360"/>
      <c r="AK2" s="360"/>
      <c r="AL2" s="361"/>
    </row>
    <row r="3" spans="1:38">
      <c r="A3" s="588"/>
      <c r="B3" s="702" t="s">
        <v>781</v>
      </c>
      <c r="C3" s="589"/>
      <c r="D3" s="589"/>
      <c r="E3" s="589"/>
      <c r="F3" s="589"/>
      <c r="G3" s="589"/>
      <c r="H3" s="589"/>
      <c r="I3" s="589"/>
      <c r="J3" s="589"/>
      <c r="K3" s="589"/>
      <c r="L3" s="589"/>
      <c r="M3" s="589"/>
      <c r="N3" s="589"/>
      <c r="O3" s="589"/>
      <c r="P3" s="589"/>
      <c r="Q3" s="589"/>
      <c r="R3" s="589"/>
      <c r="S3" s="703"/>
      <c r="T3" s="359"/>
      <c r="U3" s="706"/>
      <c r="V3" s="360"/>
      <c r="W3" s="360"/>
      <c r="X3" s="360"/>
      <c r="Y3" s="360"/>
      <c r="Z3" s="360"/>
      <c r="AA3" s="360"/>
      <c r="AB3" s="360"/>
      <c r="AC3" s="360"/>
      <c r="AD3" s="360"/>
      <c r="AE3" s="360"/>
      <c r="AF3" s="360"/>
      <c r="AG3" s="360"/>
      <c r="AH3" s="360"/>
      <c r="AI3" s="360"/>
      <c r="AJ3" s="360"/>
      <c r="AK3" s="360"/>
      <c r="AL3" s="361"/>
    </row>
    <row r="4" spans="1:38">
      <c r="A4" s="588"/>
      <c r="B4" s="702"/>
      <c r="C4" s="589"/>
      <c r="D4" s="589"/>
      <c r="E4" s="589"/>
      <c r="F4" s="589"/>
      <c r="G4" s="589"/>
      <c r="H4" s="589"/>
      <c r="I4" s="589"/>
      <c r="J4" s="589"/>
      <c r="K4" s="589"/>
      <c r="L4" s="589"/>
      <c r="M4" s="589"/>
      <c r="N4" s="589"/>
      <c r="O4" s="589"/>
      <c r="P4" s="589"/>
      <c r="Q4" s="589"/>
      <c r="R4" s="589"/>
      <c r="S4" s="703"/>
      <c r="T4" s="359"/>
      <c r="U4" s="706"/>
      <c r="V4" s="360"/>
      <c r="W4" s="360"/>
      <c r="X4" s="360"/>
      <c r="Y4" s="360"/>
      <c r="Z4" s="360"/>
      <c r="AA4" s="360"/>
      <c r="AB4" s="360"/>
      <c r="AC4" s="360"/>
      <c r="AD4" s="360"/>
      <c r="AE4" s="360"/>
      <c r="AF4" s="360"/>
      <c r="AG4" s="360"/>
      <c r="AH4" s="360"/>
      <c r="AI4" s="360"/>
      <c r="AJ4" s="360"/>
      <c r="AK4" s="360"/>
      <c r="AL4" s="361"/>
    </row>
    <row r="5" spans="1:38">
      <c r="A5" s="588"/>
      <c r="B5" s="715" t="s">
        <v>782</v>
      </c>
      <c r="C5" s="589"/>
      <c r="D5" s="589"/>
      <c r="E5" s="589"/>
      <c r="F5" s="589"/>
      <c r="G5" s="589"/>
      <c r="H5" s="589"/>
      <c r="I5" s="589"/>
      <c r="J5" s="589"/>
      <c r="K5" s="589"/>
      <c r="L5" s="589"/>
      <c r="M5" s="589"/>
      <c r="N5" s="589"/>
      <c r="O5" s="589"/>
      <c r="P5" s="589"/>
      <c r="Q5" s="589"/>
      <c r="R5" s="589"/>
      <c r="S5" s="703"/>
      <c r="T5" s="359"/>
      <c r="U5" s="706"/>
      <c r="V5" s="360"/>
      <c r="W5" s="360"/>
      <c r="X5" s="360"/>
      <c r="Y5" s="360"/>
      <c r="Z5" s="360"/>
      <c r="AA5" s="360"/>
      <c r="AB5" s="360"/>
      <c r="AC5" s="360"/>
      <c r="AD5" s="360"/>
      <c r="AE5" s="360"/>
      <c r="AF5" s="360"/>
      <c r="AG5" s="360"/>
      <c r="AH5" s="360"/>
      <c r="AI5" s="360"/>
      <c r="AJ5" s="360"/>
      <c r="AK5" s="360"/>
      <c r="AL5" s="361"/>
    </row>
    <row r="6" spans="1:38">
      <c r="A6" s="588"/>
      <c r="B6" s="702"/>
      <c r="C6" s="589"/>
      <c r="D6" s="589"/>
      <c r="E6" s="589"/>
      <c r="F6" s="589"/>
      <c r="G6" s="589"/>
      <c r="H6" s="589"/>
      <c r="I6" s="589"/>
      <c r="J6" s="589"/>
      <c r="K6" s="589"/>
      <c r="L6" s="589"/>
      <c r="M6" s="589"/>
      <c r="N6" s="589"/>
      <c r="O6" s="589"/>
      <c r="P6" s="589"/>
      <c r="Q6" s="589"/>
      <c r="R6" s="589"/>
      <c r="S6" s="703"/>
      <c r="T6" s="359"/>
      <c r="U6" s="706"/>
      <c r="V6" s="360"/>
      <c r="W6" s="360"/>
      <c r="X6" s="360"/>
      <c r="Y6" s="360"/>
      <c r="Z6" s="360"/>
      <c r="AA6" s="360"/>
      <c r="AB6" s="360"/>
      <c r="AC6" s="360"/>
      <c r="AD6" s="360"/>
      <c r="AE6" s="360"/>
      <c r="AF6" s="360"/>
      <c r="AG6" s="360"/>
      <c r="AH6" s="360"/>
      <c r="AI6" s="360"/>
      <c r="AJ6" s="360"/>
      <c r="AK6" s="360"/>
      <c r="AL6" s="361"/>
    </row>
    <row r="7" spans="1:38">
      <c r="A7" s="588"/>
      <c r="B7" s="702"/>
      <c r="C7" s="589"/>
      <c r="D7" s="589"/>
      <c r="E7" s="589"/>
      <c r="F7" s="589"/>
      <c r="G7" s="589"/>
      <c r="H7" s="589"/>
      <c r="I7" s="589"/>
      <c r="J7" s="589"/>
      <c r="K7" s="589"/>
      <c r="L7" s="594"/>
      <c r="M7" s="589"/>
      <c r="N7" s="589"/>
      <c r="O7" s="589"/>
      <c r="P7" s="589"/>
      <c r="Q7" s="589"/>
      <c r="R7" s="589"/>
      <c r="S7" s="703"/>
      <c r="T7" s="359"/>
      <c r="U7" s="360"/>
      <c r="V7" s="360"/>
      <c r="W7" s="360"/>
      <c r="X7" s="360"/>
      <c r="Y7" s="360"/>
      <c r="Z7" s="360"/>
      <c r="AA7" s="360"/>
      <c r="AB7" s="360"/>
      <c r="AC7" s="360"/>
      <c r="AD7" s="360"/>
      <c r="AE7" s="360"/>
      <c r="AF7" s="360"/>
      <c r="AG7" s="360"/>
      <c r="AH7" s="360"/>
      <c r="AI7" s="360"/>
      <c r="AJ7" s="360"/>
      <c r="AK7" s="360"/>
      <c r="AL7" s="361"/>
    </row>
    <row r="8" spans="1:38">
      <c r="A8" s="588"/>
      <c r="B8" s="702" t="s">
        <v>783</v>
      </c>
      <c r="C8" s="589"/>
      <c r="D8" s="589"/>
      <c r="E8" s="589"/>
      <c r="F8" s="589"/>
      <c r="G8" s="589"/>
      <c r="H8" s="589"/>
      <c r="I8" s="589"/>
      <c r="J8" s="589"/>
      <c r="K8" s="589"/>
      <c r="L8" s="589"/>
      <c r="M8" s="589"/>
      <c r="N8" s="589"/>
      <c r="O8" s="589"/>
      <c r="P8" s="589"/>
      <c r="Q8" s="589"/>
      <c r="R8" s="589"/>
      <c r="S8" s="703"/>
      <c r="T8" s="359"/>
      <c r="U8" s="360"/>
      <c r="V8" s="360"/>
      <c r="W8" s="360"/>
      <c r="X8" s="360"/>
      <c r="Y8" s="360"/>
      <c r="Z8" s="360"/>
      <c r="AA8" s="360"/>
      <c r="AB8" s="360"/>
      <c r="AC8" s="360"/>
      <c r="AD8" s="360"/>
      <c r="AE8" s="360"/>
      <c r="AF8" s="360"/>
      <c r="AG8" s="360"/>
      <c r="AH8" s="360"/>
      <c r="AI8" s="360"/>
      <c r="AJ8" s="360"/>
      <c r="AK8" s="360"/>
      <c r="AL8" s="361"/>
    </row>
    <row r="9" spans="1:38">
      <c r="A9" s="588"/>
      <c r="B9" s="702" t="s">
        <v>784</v>
      </c>
      <c r="C9" s="589"/>
      <c r="D9" s="589"/>
      <c r="E9" s="589"/>
      <c r="F9" s="589"/>
      <c r="G9" s="589"/>
      <c r="H9" s="589"/>
      <c r="I9" s="589"/>
      <c r="J9" s="589"/>
      <c r="K9" s="589"/>
      <c r="L9" s="589"/>
      <c r="M9" s="589"/>
      <c r="N9" s="589"/>
      <c r="O9" s="589"/>
      <c r="P9" s="589"/>
      <c r="Q9" s="589"/>
      <c r="R9" s="589"/>
      <c r="S9" s="703"/>
      <c r="T9" s="359"/>
      <c r="U9" s="360"/>
      <c r="V9" s="360"/>
      <c r="W9" s="360"/>
      <c r="X9" s="360"/>
      <c r="Y9" s="360"/>
      <c r="Z9" s="360"/>
      <c r="AA9" s="360"/>
      <c r="AB9" s="360"/>
      <c r="AC9" s="360"/>
      <c r="AD9" s="360"/>
      <c r="AE9" s="360"/>
      <c r="AF9" s="360"/>
      <c r="AG9" s="360"/>
      <c r="AH9" s="360"/>
      <c r="AI9" s="360"/>
      <c r="AJ9" s="360"/>
      <c r="AK9" s="360"/>
      <c r="AL9" s="361"/>
    </row>
    <row r="10" spans="1:38">
      <c r="A10" s="588"/>
      <c r="B10" s="702"/>
      <c r="C10" s="589"/>
      <c r="D10" s="589"/>
      <c r="E10" s="589"/>
      <c r="F10" s="589"/>
      <c r="G10" s="589"/>
      <c r="H10" s="589"/>
      <c r="I10" s="589"/>
      <c r="J10" s="589"/>
      <c r="K10" s="589"/>
      <c r="L10" s="589"/>
      <c r="M10" s="589"/>
      <c r="N10" s="589"/>
      <c r="O10" s="589"/>
      <c r="P10" s="589"/>
      <c r="Q10" s="589"/>
      <c r="R10" s="589"/>
      <c r="S10" s="703"/>
      <c r="T10" s="359"/>
      <c r="U10" s="360"/>
      <c r="V10" s="360"/>
      <c r="W10" s="360"/>
      <c r="X10" s="360"/>
      <c r="Y10" s="360"/>
      <c r="Z10" s="360"/>
      <c r="AA10" s="360"/>
      <c r="AB10" s="360"/>
      <c r="AC10" s="360"/>
      <c r="AD10" s="360"/>
      <c r="AE10" s="360"/>
      <c r="AF10" s="360"/>
      <c r="AG10" s="360"/>
      <c r="AH10" s="360"/>
      <c r="AI10" s="360"/>
      <c r="AJ10" s="360"/>
      <c r="AK10" s="360"/>
      <c r="AL10" s="361"/>
    </row>
    <row r="11" spans="1:38">
      <c r="A11" s="588"/>
      <c r="B11" s="702" t="s">
        <v>785</v>
      </c>
      <c r="C11" s="589"/>
      <c r="D11" s="589"/>
      <c r="E11" s="589"/>
      <c r="F11" s="589"/>
      <c r="G11" s="589"/>
      <c r="H11" s="589"/>
      <c r="I11" s="589"/>
      <c r="J11" s="589"/>
      <c r="K11" s="589"/>
      <c r="L11" s="589"/>
      <c r="M11" s="589"/>
      <c r="N11" s="589"/>
      <c r="O11" s="589"/>
      <c r="P11" s="589"/>
      <c r="Q11" s="589"/>
      <c r="R11" s="589"/>
      <c r="S11" s="703"/>
      <c r="T11" s="359"/>
      <c r="U11" s="360"/>
      <c r="V11" s="360"/>
      <c r="W11" s="360"/>
      <c r="X11" s="360"/>
      <c r="Y11" s="360"/>
      <c r="Z11" s="360"/>
      <c r="AA11" s="360"/>
      <c r="AB11" s="360"/>
      <c r="AC11" s="360"/>
      <c r="AD11" s="360"/>
      <c r="AE11" s="360"/>
      <c r="AF11" s="360"/>
      <c r="AG11" s="360"/>
      <c r="AH11" s="360"/>
      <c r="AI11" s="360"/>
      <c r="AJ11" s="360"/>
      <c r="AK11" s="360"/>
      <c r="AL11" s="361"/>
    </row>
    <row r="12" spans="1:38">
      <c r="A12" s="588"/>
      <c r="B12" s="702" t="s">
        <v>786</v>
      </c>
      <c r="C12" s="589"/>
      <c r="D12" s="589"/>
      <c r="E12" s="589"/>
      <c r="F12" s="589"/>
      <c r="G12" s="589"/>
      <c r="H12" s="589"/>
      <c r="I12" s="589"/>
      <c r="J12" s="589"/>
      <c r="K12" s="589"/>
      <c r="L12" s="589"/>
      <c r="M12" s="589"/>
      <c r="N12" s="589"/>
      <c r="O12" s="589"/>
      <c r="P12" s="589"/>
      <c r="Q12" s="589"/>
      <c r="R12" s="589"/>
      <c r="S12" s="703"/>
      <c r="T12" s="359"/>
      <c r="U12" s="360"/>
      <c r="V12" s="360"/>
      <c r="W12" s="360"/>
      <c r="X12" s="360"/>
      <c r="Y12" s="360"/>
      <c r="Z12" s="360"/>
      <c r="AA12" s="360"/>
      <c r="AB12" s="360"/>
      <c r="AC12" s="360"/>
      <c r="AD12" s="360"/>
      <c r="AE12" s="360"/>
      <c r="AF12" s="360"/>
      <c r="AG12" s="360"/>
      <c r="AH12" s="360"/>
      <c r="AI12" s="360"/>
      <c r="AJ12" s="360"/>
      <c r="AK12" s="360"/>
      <c r="AL12" s="361"/>
    </row>
    <row r="13" spans="1:38">
      <c r="A13" s="588"/>
      <c r="C13" s="589"/>
      <c r="D13" s="589"/>
      <c r="E13" s="589"/>
      <c r="F13" s="589"/>
      <c r="G13" s="589"/>
      <c r="H13" s="589"/>
      <c r="I13" s="589"/>
      <c r="J13" s="589"/>
      <c r="K13" s="589"/>
      <c r="L13" s="589"/>
      <c r="M13" s="589"/>
      <c r="N13" s="589"/>
      <c r="O13" s="589"/>
      <c r="P13" s="589"/>
      <c r="Q13" s="589"/>
      <c r="R13" s="589"/>
      <c r="S13" s="703"/>
      <c r="T13" s="359"/>
      <c r="U13" s="360"/>
      <c r="V13" s="360"/>
      <c r="W13" s="360"/>
      <c r="X13" s="360"/>
      <c r="Y13" s="360"/>
      <c r="Z13" s="360"/>
      <c r="AA13" s="360"/>
      <c r="AB13" s="360"/>
      <c r="AC13" s="360"/>
      <c r="AD13" s="360"/>
      <c r="AE13" s="360"/>
      <c r="AF13" s="360"/>
      <c r="AG13" s="360"/>
      <c r="AH13" s="360"/>
      <c r="AI13" s="360"/>
      <c r="AJ13" s="360"/>
      <c r="AK13" s="360"/>
      <c r="AL13" s="361"/>
    </row>
    <row r="14" spans="1:38">
      <c r="A14" s="588"/>
      <c r="B14" s="702"/>
      <c r="C14" s="702" t="s">
        <v>787</v>
      </c>
      <c r="D14" s="589"/>
      <c r="E14" s="589"/>
      <c r="F14" s="589"/>
      <c r="G14" s="589"/>
      <c r="H14" s="589"/>
      <c r="I14" s="589"/>
      <c r="J14" s="589"/>
      <c r="K14" s="589"/>
      <c r="L14" s="589"/>
      <c r="M14" s="589"/>
      <c r="N14" s="589"/>
      <c r="O14" s="589"/>
      <c r="P14" s="589"/>
      <c r="Q14" s="589"/>
      <c r="R14" s="589"/>
      <c r="S14" s="703"/>
      <c r="T14" s="359"/>
      <c r="U14" s="360"/>
      <c r="V14" s="360"/>
      <c r="W14" s="360"/>
      <c r="X14" s="360"/>
      <c r="Y14" s="360"/>
      <c r="Z14" s="360"/>
      <c r="AA14" s="360"/>
      <c r="AB14" s="360"/>
      <c r="AC14" s="360"/>
      <c r="AD14" s="360"/>
      <c r="AE14" s="360"/>
      <c r="AF14" s="360"/>
      <c r="AG14" s="360"/>
      <c r="AH14" s="360"/>
      <c r="AI14" s="360"/>
      <c r="AJ14" s="360"/>
      <c r="AK14" s="360"/>
      <c r="AL14" s="361"/>
    </row>
    <row r="15" spans="1:38">
      <c r="A15" s="588"/>
      <c r="B15" s="702"/>
      <c r="C15" s="702" t="s">
        <v>788</v>
      </c>
      <c r="D15" s="589"/>
      <c r="E15" s="589"/>
      <c r="F15" s="589"/>
      <c r="G15" s="589"/>
      <c r="H15" s="589"/>
      <c r="I15" s="589"/>
      <c r="J15" s="589"/>
      <c r="K15" s="589"/>
      <c r="L15" s="589"/>
      <c r="M15" s="589"/>
      <c r="N15" s="589"/>
      <c r="O15" s="589"/>
      <c r="P15" s="589"/>
      <c r="Q15" s="589"/>
      <c r="R15" s="589"/>
      <c r="S15" s="703"/>
      <c r="T15" s="359"/>
      <c r="U15" s="360"/>
      <c r="V15" s="360"/>
      <c r="W15" s="360"/>
      <c r="X15" s="360"/>
      <c r="Y15" s="360"/>
      <c r="Z15" s="360"/>
      <c r="AA15" s="360"/>
      <c r="AB15" s="360"/>
      <c r="AC15" s="360"/>
      <c r="AD15" s="360"/>
      <c r="AE15" s="360"/>
      <c r="AF15" s="360"/>
      <c r="AG15" s="360"/>
      <c r="AH15" s="360"/>
      <c r="AI15" s="360"/>
      <c r="AJ15" s="360"/>
      <c r="AK15" s="360"/>
      <c r="AL15" s="361"/>
    </row>
    <row r="16" spans="1:38">
      <c r="A16" s="588"/>
      <c r="B16" s="334"/>
      <c r="C16" s="702" t="s">
        <v>789</v>
      </c>
      <c r="D16" s="589"/>
      <c r="E16" s="589"/>
      <c r="F16" s="589"/>
      <c r="G16" s="589"/>
      <c r="H16" s="589"/>
      <c r="I16" s="589"/>
      <c r="J16" s="589"/>
      <c r="K16" s="589"/>
      <c r="L16" s="589"/>
      <c r="M16" s="589"/>
      <c r="N16" s="589"/>
      <c r="O16" s="589"/>
      <c r="P16" s="589"/>
      <c r="Q16" s="589"/>
      <c r="R16" s="589"/>
      <c r="S16" s="703"/>
      <c r="T16" s="359"/>
      <c r="U16" s="360"/>
      <c r="V16" s="360"/>
      <c r="W16" s="360"/>
      <c r="X16" s="360"/>
      <c r="Y16" s="360"/>
      <c r="Z16" s="360"/>
      <c r="AA16" s="360"/>
      <c r="AB16" s="360"/>
      <c r="AC16" s="360"/>
      <c r="AD16" s="360"/>
      <c r="AE16" s="360"/>
      <c r="AF16" s="360"/>
      <c r="AG16" s="360"/>
      <c r="AH16" s="360"/>
      <c r="AI16" s="360"/>
      <c r="AJ16" s="360"/>
      <c r="AK16" s="360"/>
      <c r="AL16" s="361"/>
    </row>
    <row r="17" spans="1:38">
      <c r="A17" s="588"/>
      <c r="B17" s="334"/>
      <c r="C17" s="589"/>
      <c r="D17" s="589"/>
      <c r="E17" s="589"/>
      <c r="F17" s="589"/>
      <c r="G17" s="589"/>
      <c r="H17" s="589"/>
      <c r="I17" s="589"/>
      <c r="J17" s="589"/>
      <c r="K17" s="589"/>
      <c r="L17" s="589"/>
      <c r="M17" s="589"/>
      <c r="N17" s="589"/>
      <c r="O17" s="589"/>
      <c r="P17" s="589"/>
      <c r="Q17" s="589"/>
      <c r="R17" s="589"/>
      <c r="S17" s="703"/>
      <c r="T17" s="359"/>
      <c r="U17" s="360"/>
      <c r="V17" s="360"/>
      <c r="W17" s="360"/>
      <c r="X17" s="360"/>
      <c r="Y17" s="360"/>
      <c r="Z17" s="360"/>
      <c r="AA17" s="360"/>
      <c r="AB17" s="360"/>
      <c r="AC17" s="360"/>
      <c r="AD17" s="360"/>
      <c r="AE17" s="360"/>
      <c r="AF17" s="360"/>
      <c r="AG17" s="360"/>
      <c r="AH17" s="360"/>
      <c r="AI17" s="360"/>
      <c r="AJ17" s="360"/>
      <c r="AK17" s="360"/>
      <c r="AL17" s="361"/>
    </row>
    <row r="18" spans="1:38">
      <c r="A18" s="588"/>
      <c r="B18" s="334" t="s">
        <v>790</v>
      </c>
      <c r="C18" s="589"/>
      <c r="D18" s="589"/>
      <c r="E18" s="589"/>
      <c r="F18" s="589"/>
      <c r="G18" s="589"/>
      <c r="H18" s="589"/>
      <c r="I18" s="589"/>
      <c r="J18" s="589"/>
      <c r="K18" s="589"/>
      <c r="L18" s="589"/>
      <c r="M18" s="589"/>
      <c r="N18" s="589"/>
      <c r="O18" s="589"/>
      <c r="P18" s="589"/>
      <c r="Q18" s="589"/>
      <c r="R18" s="589"/>
      <c r="S18" s="703"/>
      <c r="T18" s="359"/>
      <c r="U18" s="360"/>
      <c r="V18" s="360"/>
      <c r="W18" s="360"/>
      <c r="X18" s="360"/>
      <c r="Y18" s="360"/>
      <c r="Z18" s="360"/>
      <c r="AA18" s="360"/>
      <c r="AB18" s="360"/>
      <c r="AC18" s="360"/>
      <c r="AD18" s="360"/>
      <c r="AE18" s="360"/>
      <c r="AF18" s="360"/>
      <c r="AG18" s="360"/>
      <c r="AH18" s="360"/>
      <c r="AI18" s="360"/>
      <c r="AJ18" s="360"/>
      <c r="AK18" s="360"/>
      <c r="AL18" s="361"/>
    </row>
    <row r="19" spans="1:38">
      <c r="A19" s="588"/>
      <c r="B19" s="702" t="s">
        <v>791</v>
      </c>
      <c r="C19" s="589"/>
      <c r="D19" s="589"/>
      <c r="E19" s="589"/>
      <c r="F19" s="589"/>
      <c r="G19" s="589"/>
      <c r="H19" s="589"/>
      <c r="I19" s="589"/>
      <c r="J19" s="589"/>
      <c r="K19" s="589"/>
      <c r="L19" s="589"/>
      <c r="M19" s="589"/>
      <c r="N19" s="589"/>
      <c r="O19" s="589"/>
      <c r="P19" s="589"/>
      <c r="Q19" s="589"/>
      <c r="R19" s="589"/>
      <c r="S19" s="703"/>
      <c r="T19" s="359"/>
      <c r="U19" s="360"/>
      <c r="V19" s="360"/>
      <c r="W19" s="360"/>
      <c r="X19" s="360"/>
      <c r="Y19" s="360"/>
      <c r="Z19" s="360"/>
      <c r="AA19" s="360"/>
      <c r="AB19" s="360"/>
      <c r="AC19" s="360"/>
      <c r="AD19" s="360"/>
      <c r="AE19" s="360"/>
      <c r="AF19" s="360"/>
      <c r="AG19" s="360"/>
      <c r="AH19" s="360"/>
      <c r="AI19" s="360"/>
      <c r="AJ19" s="360"/>
      <c r="AK19" s="360"/>
      <c r="AL19" s="361"/>
    </row>
    <row r="20" spans="1:38">
      <c r="A20" s="588"/>
      <c r="B20" s="702"/>
      <c r="C20" s="589"/>
      <c r="D20" s="589"/>
      <c r="E20" s="589"/>
      <c r="F20" s="589"/>
      <c r="G20" s="589"/>
      <c r="H20" s="589"/>
      <c r="I20" s="589"/>
      <c r="J20" s="589"/>
      <c r="K20" s="589"/>
      <c r="L20" s="589"/>
      <c r="M20" s="589"/>
      <c r="N20" s="589"/>
      <c r="O20" s="589"/>
      <c r="P20" s="589"/>
      <c r="Q20" s="589"/>
      <c r="R20" s="589"/>
      <c r="S20" s="703"/>
      <c r="T20" s="359"/>
      <c r="U20" s="360"/>
      <c r="V20" s="360"/>
      <c r="W20" s="360"/>
      <c r="X20" s="360"/>
      <c r="Y20" s="360"/>
      <c r="Z20" s="360"/>
      <c r="AA20" s="360"/>
      <c r="AB20" s="360"/>
      <c r="AC20" s="360"/>
      <c r="AD20" s="360"/>
      <c r="AE20" s="360"/>
      <c r="AF20" s="360"/>
      <c r="AG20" s="360"/>
      <c r="AH20" s="360"/>
      <c r="AI20" s="360"/>
      <c r="AJ20" s="360"/>
      <c r="AK20" s="360"/>
      <c r="AL20" s="361"/>
    </row>
    <row r="21" spans="1:38">
      <c r="A21" s="588"/>
      <c r="B21" s="702" t="s">
        <v>792</v>
      </c>
      <c r="C21" s="589"/>
      <c r="D21" s="589"/>
      <c r="E21" s="589"/>
      <c r="F21" s="589"/>
      <c r="G21" s="589"/>
      <c r="H21" s="589"/>
      <c r="I21" s="589"/>
      <c r="J21" s="589"/>
      <c r="K21" s="589"/>
      <c r="L21" s="589"/>
      <c r="M21" s="589"/>
      <c r="N21" s="589"/>
      <c r="O21" s="589"/>
      <c r="P21" s="589"/>
      <c r="Q21" s="589"/>
      <c r="R21" s="589"/>
      <c r="S21" s="703"/>
      <c r="T21" s="359"/>
      <c r="U21" s="360"/>
      <c r="V21" s="360"/>
      <c r="W21" s="360"/>
      <c r="X21" s="360"/>
      <c r="Y21" s="360"/>
      <c r="Z21" s="360"/>
      <c r="AA21" s="360"/>
      <c r="AB21" s="360"/>
      <c r="AC21" s="360"/>
      <c r="AD21" s="360"/>
      <c r="AE21" s="360"/>
      <c r="AF21" s="360"/>
      <c r="AG21" s="360"/>
      <c r="AH21" s="360"/>
      <c r="AI21" s="360"/>
      <c r="AJ21" s="360"/>
      <c r="AK21" s="360"/>
      <c r="AL21" s="361"/>
    </row>
    <row r="22" spans="1:38">
      <c r="A22" s="588"/>
      <c r="C22" s="589"/>
      <c r="D22" s="589"/>
      <c r="E22" s="589"/>
      <c r="F22" s="589"/>
      <c r="G22" s="589"/>
      <c r="H22" s="589"/>
      <c r="I22" s="589"/>
      <c r="J22" s="589"/>
      <c r="K22" s="589"/>
      <c r="L22" s="589"/>
      <c r="M22" s="589"/>
      <c r="N22" s="589"/>
      <c r="O22" s="589"/>
      <c r="P22" s="589"/>
      <c r="Q22" s="589"/>
      <c r="R22" s="589"/>
      <c r="S22" s="703"/>
      <c r="T22" s="359"/>
      <c r="U22" s="360"/>
      <c r="V22" s="360"/>
      <c r="W22" s="360"/>
      <c r="X22" s="360"/>
      <c r="Y22" s="360"/>
      <c r="Z22" s="360"/>
      <c r="AA22" s="360"/>
      <c r="AB22" s="360"/>
      <c r="AC22" s="360"/>
      <c r="AD22" s="360"/>
      <c r="AE22" s="360"/>
      <c r="AF22" s="360"/>
      <c r="AG22" s="360"/>
      <c r="AH22" s="360"/>
      <c r="AI22" s="360"/>
      <c r="AJ22" s="360"/>
      <c r="AK22" s="360"/>
      <c r="AL22" s="361"/>
    </row>
    <row r="23" spans="1:38">
      <c r="A23" s="588"/>
      <c r="B23" s="702"/>
      <c r="C23" s="589"/>
      <c r="D23" s="589"/>
      <c r="E23" s="589"/>
      <c r="F23" s="589"/>
      <c r="G23" s="589"/>
      <c r="H23" s="589"/>
      <c r="I23" s="589"/>
      <c r="J23" s="589"/>
      <c r="K23" s="589"/>
      <c r="L23" s="589"/>
      <c r="M23" s="589"/>
      <c r="N23" s="589"/>
      <c r="O23" s="589"/>
      <c r="P23" s="589"/>
      <c r="Q23" s="589"/>
      <c r="R23" s="589"/>
      <c r="S23" s="703"/>
      <c r="T23" s="359"/>
      <c r="U23" s="360"/>
      <c r="V23" s="360"/>
      <c r="W23" s="360"/>
      <c r="X23" s="360"/>
      <c r="Y23" s="360"/>
      <c r="Z23" s="360"/>
      <c r="AA23" s="360"/>
      <c r="AB23" s="360"/>
      <c r="AC23" s="360"/>
      <c r="AD23" s="360"/>
      <c r="AE23" s="360"/>
      <c r="AF23" s="360"/>
      <c r="AG23" s="360"/>
      <c r="AH23" s="360"/>
      <c r="AI23" s="360"/>
      <c r="AJ23" s="360"/>
      <c r="AK23" s="360"/>
      <c r="AL23" s="361"/>
    </row>
    <row r="24" spans="1:38">
      <c r="A24" s="588"/>
      <c r="B24" s="702"/>
      <c r="C24" s="589"/>
      <c r="D24" s="589"/>
      <c r="E24" s="589"/>
      <c r="F24" s="589"/>
      <c r="G24" s="589"/>
      <c r="H24" s="589"/>
      <c r="I24" s="589"/>
      <c r="J24" s="589"/>
      <c r="K24" s="589"/>
      <c r="L24" s="589"/>
      <c r="M24" s="589"/>
      <c r="N24" s="589"/>
      <c r="O24" s="589"/>
      <c r="P24" s="589"/>
      <c r="Q24" s="589"/>
      <c r="R24" s="589"/>
      <c r="S24" s="703"/>
      <c r="T24" s="359"/>
      <c r="U24" s="360"/>
      <c r="V24" s="360"/>
      <c r="W24" s="360"/>
      <c r="X24" s="360"/>
      <c r="Y24" s="360"/>
      <c r="Z24" s="360"/>
      <c r="AA24" s="360"/>
      <c r="AB24" s="360"/>
      <c r="AC24" s="360"/>
      <c r="AD24" s="360"/>
      <c r="AE24" s="360"/>
      <c r="AF24" s="360"/>
      <c r="AG24" s="360"/>
      <c r="AH24" s="360"/>
      <c r="AI24" s="360"/>
      <c r="AJ24" s="360"/>
      <c r="AK24" s="360"/>
      <c r="AL24" s="361"/>
    </row>
    <row r="25" spans="1:38">
      <c r="A25" s="588"/>
      <c r="B25" s="42" t="s">
        <v>716</v>
      </c>
      <c r="C25" s="589"/>
      <c r="D25" s="589"/>
      <c r="E25" s="589"/>
      <c r="F25" s="589"/>
      <c r="G25" s="589"/>
      <c r="H25" s="589"/>
      <c r="I25" s="589"/>
      <c r="J25" s="589"/>
      <c r="K25" s="589"/>
      <c r="L25" s="589"/>
      <c r="M25" s="589"/>
      <c r="N25" s="589"/>
      <c r="O25" s="589"/>
      <c r="P25" s="589"/>
      <c r="Q25" s="589"/>
      <c r="R25" s="589"/>
      <c r="S25" s="703"/>
      <c r="T25" s="359"/>
      <c r="U25" s="360"/>
      <c r="V25" s="360"/>
      <c r="W25" s="360"/>
      <c r="X25" s="360"/>
      <c r="Y25" s="360"/>
      <c r="Z25" s="360"/>
      <c r="AA25" s="360"/>
      <c r="AB25" s="360"/>
      <c r="AC25" s="360"/>
      <c r="AD25" s="360"/>
      <c r="AE25" s="360"/>
      <c r="AF25" s="360"/>
      <c r="AG25" s="360"/>
      <c r="AH25" s="360"/>
      <c r="AI25" s="360"/>
      <c r="AJ25" s="360"/>
      <c r="AK25" s="360"/>
      <c r="AL25" s="361"/>
    </row>
    <row r="26" spans="1:38">
      <c r="A26" s="588"/>
      <c r="B26" s="334"/>
      <c r="C26" s="589"/>
      <c r="D26" s="589"/>
      <c r="E26" s="589"/>
      <c r="F26" s="589"/>
      <c r="G26" s="589"/>
      <c r="H26" s="589"/>
      <c r="I26" s="589"/>
      <c r="J26" s="589"/>
      <c r="K26" s="589"/>
      <c r="L26" s="589"/>
      <c r="M26" s="589"/>
      <c r="N26" s="589"/>
      <c r="O26" s="589"/>
      <c r="P26" s="589"/>
      <c r="Q26" s="589"/>
      <c r="R26" s="589"/>
      <c r="S26" s="703"/>
      <c r="T26" s="359"/>
      <c r="U26" s="360"/>
      <c r="V26" s="360"/>
      <c r="W26" s="360"/>
      <c r="X26" s="360"/>
      <c r="Y26" s="360"/>
      <c r="Z26" s="360"/>
      <c r="AA26" s="360"/>
      <c r="AB26" s="360"/>
      <c r="AC26" s="360"/>
      <c r="AD26" s="360"/>
      <c r="AE26" s="360"/>
      <c r="AF26" s="360"/>
      <c r="AG26" s="360"/>
      <c r="AH26" s="360"/>
      <c r="AI26" s="360"/>
      <c r="AJ26" s="360"/>
      <c r="AK26" s="360"/>
      <c r="AL26" s="361"/>
    </row>
    <row r="27" spans="1:38">
      <c r="A27" s="588"/>
      <c r="B27" s="334"/>
      <c r="C27" s="589"/>
      <c r="D27" s="589"/>
      <c r="E27" s="589"/>
      <c r="F27" s="589"/>
      <c r="G27" s="589"/>
      <c r="H27" s="589"/>
      <c r="I27" s="589"/>
      <c r="J27" s="589"/>
      <c r="K27" s="589"/>
      <c r="L27" s="589"/>
      <c r="M27" s="589"/>
      <c r="N27" s="589"/>
      <c r="O27" s="589"/>
      <c r="P27" s="589"/>
      <c r="Q27" s="589"/>
      <c r="R27" s="589"/>
      <c r="S27" s="703"/>
      <c r="T27" s="359"/>
      <c r="U27" s="360"/>
      <c r="V27" s="360"/>
      <c r="W27" s="360"/>
      <c r="X27" s="360"/>
      <c r="Y27" s="360"/>
      <c r="Z27" s="360"/>
      <c r="AA27" s="360"/>
      <c r="AB27" s="360"/>
      <c r="AC27" s="360"/>
      <c r="AD27" s="360"/>
      <c r="AE27" s="360"/>
      <c r="AF27" s="360"/>
      <c r="AG27" s="360"/>
      <c r="AH27" s="360"/>
      <c r="AI27" s="360"/>
      <c r="AJ27" s="360"/>
      <c r="AK27" s="360"/>
      <c r="AL27" s="361"/>
    </row>
    <row r="28" spans="1:38">
      <c r="A28" s="588"/>
      <c r="B28" s="702"/>
      <c r="C28" s="589"/>
      <c r="D28" s="589"/>
      <c r="E28" s="589"/>
      <c r="F28" s="589"/>
      <c r="G28" s="589"/>
      <c r="H28" s="589"/>
      <c r="I28" s="589"/>
      <c r="J28" s="589"/>
      <c r="K28" s="589"/>
      <c r="L28" s="589"/>
      <c r="M28" s="589"/>
      <c r="N28" s="589"/>
      <c r="O28" s="589"/>
      <c r="P28" s="589"/>
      <c r="Q28" s="589"/>
      <c r="R28" s="589"/>
      <c r="S28" s="703"/>
      <c r="T28" s="359"/>
      <c r="U28" s="360"/>
      <c r="V28" s="360"/>
      <c r="W28" s="360"/>
      <c r="X28" s="360"/>
      <c r="Y28" s="360"/>
      <c r="Z28" s="360"/>
      <c r="AA28" s="360"/>
      <c r="AB28" s="360"/>
      <c r="AC28" s="360"/>
      <c r="AD28" s="360"/>
      <c r="AE28" s="360"/>
      <c r="AF28" s="360"/>
      <c r="AG28" s="360"/>
      <c r="AH28" s="360"/>
      <c r="AI28" s="360"/>
      <c r="AJ28" s="360"/>
      <c r="AK28" s="360"/>
      <c r="AL28" s="361"/>
    </row>
    <row r="29" spans="1:38">
      <c r="A29" s="588"/>
      <c r="B29" s="702"/>
      <c r="C29" s="702"/>
      <c r="D29" s="589"/>
      <c r="E29" s="589"/>
      <c r="F29" s="589"/>
      <c r="G29" s="589"/>
      <c r="H29" s="589"/>
      <c r="I29" s="589"/>
      <c r="J29" s="589"/>
      <c r="K29" s="589"/>
      <c r="L29" s="589"/>
      <c r="M29" s="589"/>
      <c r="N29" s="589"/>
      <c r="O29" s="589"/>
      <c r="P29" s="589"/>
      <c r="Q29" s="589"/>
      <c r="R29" s="589"/>
      <c r="S29" s="703"/>
      <c r="T29" s="359"/>
      <c r="U29" s="360"/>
      <c r="V29" s="360"/>
      <c r="W29" s="360"/>
      <c r="X29" s="360"/>
      <c r="Y29" s="360"/>
      <c r="Z29" s="360"/>
      <c r="AA29" s="360"/>
      <c r="AB29" s="360"/>
      <c r="AC29" s="360"/>
      <c r="AD29" s="360"/>
      <c r="AE29" s="360"/>
      <c r="AF29" s="360"/>
      <c r="AG29" s="360"/>
      <c r="AH29" s="360"/>
      <c r="AI29" s="360"/>
      <c r="AJ29" s="360"/>
      <c r="AK29" s="360"/>
      <c r="AL29" s="361"/>
    </row>
    <row r="30" spans="1:38">
      <c r="A30" s="588"/>
      <c r="B30" s="589"/>
      <c r="C30" s="589"/>
      <c r="D30" s="589"/>
      <c r="E30" s="589"/>
      <c r="F30" s="589"/>
      <c r="G30" s="589"/>
      <c r="H30" s="589"/>
      <c r="I30" s="589"/>
      <c r="J30" s="589"/>
      <c r="K30" s="589"/>
      <c r="L30" s="589"/>
      <c r="M30" s="589"/>
      <c r="N30" s="589"/>
      <c r="O30" s="589"/>
      <c r="P30" s="589"/>
      <c r="Q30" s="589"/>
      <c r="R30" s="589"/>
      <c r="S30" s="703"/>
      <c r="T30" s="359"/>
      <c r="U30" s="360"/>
      <c r="V30" s="360"/>
      <c r="W30" s="360"/>
      <c r="X30" s="360"/>
      <c r="Y30" s="360"/>
      <c r="Z30" s="360"/>
      <c r="AA30" s="360"/>
      <c r="AB30" s="360"/>
      <c r="AC30" s="360"/>
      <c r="AD30" s="360"/>
      <c r="AE30" s="360"/>
      <c r="AF30" s="360"/>
      <c r="AG30" s="360"/>
      <c r="AH30" s="360"/>
      <c r="AI30" s="360"/>
      <c r="AJ30" s="360"/>
      <c r="AK30" s="360"/>
      <c r="AL30" s="361"/>
    </row>
    <row r="31" spans="1:38">
      <c r="A31" s="588"/>
      <c r="B31" s="589"/>
      <c r="C31" s="589"/>
      <c r="D31" s="589"/>
      <c r="E31" s="589"/>
      <c r="F31" s="589"/>
      <c r="G31" s="589"/>
      <c r="H31" s="589"/>
      <c r="I31" s="589"/>
      <c r="J31" s="589"/>
      <c r="K31" s="589"/>
      <c r="L31" s="589"/>
      <c r="M31" s="589"/>
      <c r="N31" s="589"/>
      <c r="O31" s="589"/>
      <c r="P31" s="589"/>
      <c r="Q31" s="589"/>
      <c r="R31" s="589"/>
      <c r="S31" s="703"/>
      <c r="T31" s="359"/>
      <c r="U31" s="360"/>
      <c r="V31" s="360"/>
      <c r="W31" s="360"/>
      <c r="X31" s="360"/>
      <c r="Y31" s="360"/>
      <c r="Z31" s="360"/>
      <c r="AA31" s="360"/>
      <c r="AB31" s="360"/>
      <c r="AC31" s="360"/>
      <c r="AD31" s="360"/>
      <c r="AE31" s="360"/>
      <c r="AF31" s="360"/>
      <c r="AG31" s="360"/>
      <c r="AH31" s="360"/>
      <c r="AI31" s="360"/>
      <c r="AJ31" s="360"/>
      <c r="AK31" s="360"/>
      <c r="AL31" s="361"/>
    </row>
    <row r="32" spans="1:38">
      <c r="A32" s="588"/>
      <c r="B32" s="589"/>
      <c r="C32" s="589"/>
      <c r="D32" s="589"/>
      <c r="E32" s="589"/>
      <c r="F32" s="589"/>
      <c r="G32" s="589"/>
      <c r="H32" s="589"/>
      <c r="I32" s="589"/>
      <c r="J32" s="589"/>
      <c r="K32" s="589"/>
      <c r="L32" s="589"/>
      <c r="M32" s="589"/>
      <c r="N32" s="589"/>
      <c r="O32" s="589"/>
      <c r="P32" s="589"/>
      <c r="Q32" s="589"/>
      <c r="R32" s="589"/>
      <c r="S32" s="703"/>
      <c r="T32" s="359"/>
      <c r="U32" s="360"/>
      <c r="V32" s="360"/>
      <c r="W32" s="360"/>
      <c r="X32" s="360"/>
      <c r="Y32" s="360"/>
      <c r="Z32" s="360"/>
      <c r="AA32" s="360"/>
      <c r="AB32" s="360"/>
      <c r="AC32" s="360"/>
      <c r="AD32" s="360"/>
      <c r="AE32" s="360"/>
      <c r="AF32" s="360"/>
      <c r="AG32" s="360"/>
      <c r="AH32" s="360"/>
      <c r="AI32" s="360"/>
      <c r="AJ32" s="360"/>
      <c r="AK32" s="360"/>
      <c r="AL32" s="361"/>
    </row>
    <row r="33" spans="1:38">
      <c r="A33" s="588"/>
      <c r="B33" s="589"/>
      <c r="C33" s="589"/>
      <c r="D33" s="589"/>
      <c r="E33" s="589"/>
      <c r="F33" s="589"/>
      <c r="G33" s="589"/>
      <c r="H33" s="589"/>
      <c r="I33" s="589"/>
      <c r="J33" s="589"/>
      <c r="K33" s="589"/>
      <c r="L33" s="589"/>
      <c r="M33" s="589"/>
      <c r="N33" s="589"/>
      <c r="O33" s="589"/>
      <c r="P33" s="589"/>
      <c r="Q33" s="589"/>
      <c r="R33" s="589"/>
      <c r="S33" s="703"/>
      <c r="T33" s="359"/>
      <c r="U33" s="360"/>
      <c r="V33" s="360"/>
      <c r="W33" s="360"/>
      <c r="X33" s="360"/>
      <c r="Y33" s="360"/>
      <c r="Z33" s="360"/>
      <c r="AA33" s="360"/>
      <c r="AB33" s="360"/>
      <c r="AC33" s="360"/>
      <c r="AD33" s="360"/>
      <c r="AE33" s="360"/>
      <c r="AF33" s="360"/>
      <c r="AG33" s="360"/>
      <c r="AH33" s="360"/>
      <c r="AI33" s="360"/>
      <c r="AJ33" s="360"/>
      <c r="AK33" s="360"/>
      <c r="AL33" s="361"/>
    </row>
    <row r="34" spans="1:38">
      <c r="A34" s="588"/>
      <c r="B34" s="589"/>
      <c r="C34" s="589"/>
      <c r="D34" s="589"/>
      <c r="E34" s="589"/>
      <c r="F34" s="589"/>
      <c r="G34" s="589"/>
      <c r="H34" s="589"/>
      <c r="I34" s="589"/>
      <c r="J34" s="589"/>
      <c r="K34" s="589"/>
      <c r="L34" s="589"/>
      <c r="M34" s="589"/>
      <c r="N34" s="589"/>
      <c r="O34" s="589"/>
      <c r="P34" s="589"/>
      <c r="Q34" s="589"/>
      <c r="R34" s="589"/>
      <c r="S34" s="703"/>
      <c r="T34" s="359"/>
      <c r="U34" s="360"/>
      <c r="V34" s="360"/>
      <c r="W34" s="360"/>
      <c r="X34" s="360"/>
      <c r="Y34" s="360"/>
      <c r="Z34" s="360"/>
      <c r="AA34" s="360"/>
      <c r="AB34" s="360"/>
      <c r="AC34" s="360"/>
      <c r="AD34" s="360"/>
      <c r="AE34" s="360"/>
      <c r="AF34" s="360"/>
      <c r="AG34" s="360"/>
      <c r="AH34" s="360"/>
      <c r="AI34" s="360"/>
      <c r="AJ34" s="360"/>
      <c r="AK34" s="360"/>
      <c r="AL34" s="361"/>
    </row>
    <row r="35" spans="1:38">
      <c r="A35" s="588"/>
      <c r="B35" s="589"/>
      <c r="C35" s="589"/>
      <c r="D35" s="589"/>
      <c r="E35" s="589"/>
      <c r="F35" s="589"/>
      <c r="G35" s="589"/>
      <c r="H35" s="589"/>
      <c r="I35" s="589"/>
      <c r="J35" s="589"/>
      <c r="K35" s="589"/>
      <c r="L35" s="589"/>
      <c r="M35" s="589"/>
      <c r="N35" s="589"/>
      <c r="O35" s="589"/>
      <c r="P35" s="589"/>
      <c r="Q35" s="589"/>
      <c r="R35" s="589"/>
      <c r="S35" s="703"/>
      <c r="T35" s="359"/>
      <c r="U35" s="360"/>
      <c r="V35" s="360"/>
      <c r="W35" s="360"/>
      <c r="X35" s="360"/>
      <c r="Y35" s="360"/>
      <c r="Z35" s="360"/>
      <c r="AA35" s="360"/>
      <c r="AB35" s="360"/>
      <c r="AC35" s="360"/>
      <c r="AD35" s="360"/>
      <c r="AE35" s="360"/>
      <c r="AF35" s="360"/>
      <c r="AG35" s="360"/>
      <c r="AH35" s="360"/>
      <c r="AI35" s="360"/>
      <c r="AJ35" s="360"/>
      <c r="AK35" s="360"/>
      <c r="AL35" s="361"/>
    </row>
    <row r="36" spans="1:38">
      <c r="A36" s="588"/>
      <c r="B36" s="589"/>
      <c r="C36" s="589"/>
      <c r="D36" s="589"/>
      <c r="E36" s="589"/>
      <c r="F36" s="589"/>
      <c r="G36" s="589"/>
      <c r="H36" s="589"/>
      <c r="I36" s="589"/>
      <c r="J36" s="589"/>
      <c r="K36" s="589"/>
      <c r="L36" s="589"/>
      <c r="M36" s="589"/>
      <c r="N36" s="589"/>
      <c r="O36" s="589"/>
      <c r="P36" s="589"/>
      <c r="Q36" s="589"/>
      <c r="R36" s="589"/>
      <c r="S36" s="703"/>
      <c r="T36" s="359"/>
      <c r="U36" s="360"/>
      <c r="V36" s="360"/>
      <c r="W36" s="360"/>
      <c r="X36" s="360"/>
      <c r="Y36" s="360"/>
      <c r="Z36" s="360"/>
      <c r="AA36" s="360"/>
      <c r="AB36" s="360"/>
      <c r="AC36" s="360"/>
      <c r="AD36" s="360"/>
      <c r="AE36" s="360"/>
      <c r="AF36" s="360"/>
      <c r="AG36" s="360"/>
      <c r="AH36" s="360"/>
      <c r="AI36" s="360"/>
      <c r="AJ36" s="360"/>
      <c r="AK36" s="360"/>
      <c r="AL36" s="361"/>
    </row>
    <row r="37" spans="1:38">
      <c r="A37" s="588"/>
      <c r="B37" s="589"/>
      <c r="C37" s="589"/>
      <c r="D37" s="589"/>
      <c r="E37" s="589"/>
      <c r="F37" s="589"/>
      <c r="G37" s="589"/>
      <c r="H37" s="589"/>
      <c r="I37" s="589"/>
      <c r="J37" s="589"/>
      <c r="K37" s="589"/>
      <c r="L37" s="589"/>
      <c r="M37" s="589"/>
      <c r="N37" s="589"/>
      <c r="O37" s="589"/>
      <c r="P37" s="589"/>
      <c r="Q37" s="589"/>
      <c r="R37" s="589"/>
      <c r="S37" s="703"/>
      <c r="T37" s="359"/>
      <c r="U37" s="360"/>
      <c r="V37" s="360"/>
      <c r="W37" s="360"/>
      <c r="X37" s="360"/>
      <c r="Y37" s="360"/>
      <c r="Z37" s="360"/>
      <c r="AA37" s="360"/>
      <c r="AB37" s="360"/>
      <c r="AC37" s="360"/>
      <c r="AD37" s="360"/>
      <c r="AE37" s="360"/>
      <c r="AF37" s="360"/>
      <c r="AG37" s="360"/>
      <c r="AH37" s="360"/>
      <c r="AI37" s="360"/>
      <c r="AJ37" s="360"/>
      <c r="AK37" s="360"/>
      <c r="AL37" s="361"/>
    </row>
    <row r="38" spans="1:38">
      <c r="A38" s="588"/>
      <c r="B38" s="589"/>
      <c r="C38" s="589"/>
      <c r="D38" s="589"/>
      <c r="E38" s="589"/>
      <c r="F38" s="589"/>
      <c r="G38" s="589"/>
      <c r="H38" s="589"/>
      <c r="I38" s="589"/>
      <c r="J38" s="589"/>
      <c r="K38" s="589"/>
      <c r="L38" s="589"/>
      <c r="M38" s="589"/>
      <c r="N38" s="589"/>
      <c r="O38" s="589"/>
      <c r="P38" s="589"/>
      <c r="Q38" s="589"/>
      <c r="R38" s="589"/>
      <c r="S38" s="703"/>
      <c r="T38" s="359"/>
      <c r="U38" s="360"/>
      <c r="V38" s="360"/>
      <c r="W38" s="360"/>
      <c r="X38" s="360"/>
      <c r="Y38" s="360"/>
      <c r="Z38" s="360"/>
      <c r="AA38" s="360"/>
      <c r="AB38" s="360"/>
      <c r="AC38" s="360"/>
      <c r="AD38" s="360"/>
      <c r="AE38" s="360"/>
      <c r="AF38" s="360"/>
      <c r="AG38" s="360"/>
      <c r="AH38" s="360"/>
      <c r="AI38" s="360"/>
      <c r="AJ38" s="360"/>
      <c r="AK38" s="360"/>
      <c r="AL38" s="361"/>
    </row>
    <row r="39" spans="1:38">
      <c r="A39" s="588"/>
      <c r="B39" s="589"/>
      <c r="C39" s="589"/>
      <c r="D39" s="589"/>
      <c r="E39" s="589"/>
      <c r="F39" s="589"/>
      <c r="G39" s="589"/>
      <c r="H39" s="589"/>
      <c r="I39" s="589"/>
      <c r="J39" s="589"/>
      <c r="K39" s="589"/>
      <c r="L39" s="589"/>
      <c r="M39" s="589"/>
      <c r="N39" s="589"/>
      <c r="O39" s="589"/>
      <c r="P39" s="589"/>
      <c r="Q39" s="589"/>
      <c r="R39" s="589"/>
      <c r="S39" s="703"/>
      <c r="T39" s="359"/>
      <c r="U39" s="360"/>
      <c r="V39" s="360"/>
      <c r="W39" s="360"/>
      <c r="X39" s="360"/>
      <c r="Y39" s="360"/>
      <c r="Z39" s="360"/>
      <c r="AA39" s="360"/>
      <c r="AB39" s="360"/>
      <c r="AC39" s="360"/>
      <c r="AD39" s="360"/>
      <c r="AE39" s="360"/>
      <c r="AF39" s="360"/>
      <c r="AG39" s="360"/>
      <c r="AH39" s="360"/>
      <c r="AI39" s="360"/>
      <c r="AJ39" s="360"/>
      <c r="AK39" s="360"/>
      <c r="AL39" s="361"/>
    </row>
    <row r="40" spans="1:38">
      <c r="A40" s="588"/>
      <c r="B40" s="589"/>
      <c r="C40" s="589"/>
      <c r="D40" s="589"/>
      <c r="E40" s="589"/>
      <c r="F40" s="589"/>
      <c r="G40" s="589"/>
      <c r="H40" s="589"/>
      <c r="I40" s="589"/>
      <c r="J40" s="589"/>
      <c r="K40" s="589"/>
      <c r="L40" s="589"/>
      <c r="M40" s="589"/>
      <c r="N40" s="589"/>
      <c r="O40" s="589"/>
      <c r="P40" s="589"/>
      <c r="Q40" s="589"/>
      <c r="R40" s="589"/>
      <c r="S40" s="703"/>
      <c r="T40" s="359"/>
      <c r="U40" s="360"/>
      <c r="V40" s="360"/>
      <c r="W40" s="360"/>
      <c r="X40" s="360"/>
      <c r="Y40" s="360"/>
      <c r="Z40" s="360"/>
      <c r="AA40" s="360"/>
      <c r="AB40" s="360"/>
      <c r="AC40" s="360"/>
      <c r="AD40" s="360"/>
      <c r="AE40" s="360"/>
      <c r="AF40" s="360"/>
      <c r="AG40" s="360"/>
      <c r="AH40" s="360"/>
      <c r="AI40" s="360"/>
      <c r="AJ40" s="360"/>
      <c r="AK40" s="360"/>
      <c r="AL40" s="361"/>
    </row>
    <row r="41" spans="1:38">
      <c r="A41" s="588"/>
      <c r="B41" s="589"/>
      <c r="C41" s="589"/>
      <c r="D41" s="589"/>
      <c r="E41" s="589"/>
      <c r="F41" s="589"/>
      <c r="G41" s="589"/>
      <c r="H41" s="589"/>
      <c r="I41" s="589"/>
      <c r="J41" s="589"/>
      <c r="K41" s="589"/>
      <c r="L41" s="589"/>
      <c r="M41" s="589"/>
      <c r="N41" s="589"/>
      <c r="O41" s="589"/>
      <c r="P41" s="589"/>
      <c r="Q41" s="589"/>
      <c r="R41" s="589"/>
      <c r="S41" s="703"/>
      <c r="T41" s="359"/>
      <c r="U41" s="360"/>
      <c r="V41" s="360"/>
      <c r="W41" s="360"/>
      <c r="X41" s="360"/>
      <c r="Y41" s="360"/>
      <c r="Z41" s="360"/>
      <c r="AA41" s="360"/>
      <c r="AB41" s="360"/>
      <c r="AC41" s="360"/>
      <c r="AD41" s="360"/>
      <c r="AE41" s="360"/>
      <c r="AF41" s="360"/>
      <c r="AG41" s="360"/>
      <c r="AH41" s="360"/>
      <c r="AI41" s="360"/>
      <c r="AJ41" s="360"/>
      <c r="AK41" s="360"/>
      <c r="AL41" s="361"/>
    </row>
    <row r="42" spans="1:38">
      <c r="A42" s="588"/>
      <c r="B42" s="589"/>
      <c r="C42" s="589"/>
      <c r="D42" s="589"/>
      <c r="E42" s="589"/>
      <c r="F42" s="589"/>
      <c r="G42" s="589"/>
      <c r="H42" s="589"/>
      <c r="I42" s="589"/>
      <c r="J42" s="589"/>
      <c r="K42" s="589"/>
      <c r="L42" s="589"/>
      <c r="M42" s="589"/>
      <c r="N42" s="589"/>
      <c r="O42" s="589"/>
      <c r="P42" s="589"/>
      <c r="Q42" s="589"/>
      <c r="R42" s="589"/>
      <c r="S42" s="703"/>
      <c r="T42" s="359"/>
      <c r="U42" s="360"/>
      <c r="V42" s="360"/>
      <c r="W42" s="360"/>
      <c r="X42" s="360"/>
      <c r="Y42" s="360"/>
      <c r="Z42" s="360"/>
      <c r="AA42" s="360"/>
      <c r="AB42" s="360"/>
      <c r="AC42" s="360"/>
      <c r="AD42" s="360"/>
      <c r="AE42" s="360"/>
      <c r="AF42" s="360"/>
      <c r="AG42" s="360"/>
      <c r="AH42" s="360"/>
      <c r="AI42" s="360"/>
      <c r="AJ42" s="360"/>
      <c r="AK42" s="360"/>
      <c r="AL42" s="361"/>
    </row>
    <row r="43" spans="1:38">
      <c r="A43" s="588"/>
      <c r="B43" s="589"/>
      <c r="C43" s="589"/>
      <c r="D43" s="589"/>
      <c r="E43" s="589"/>
      <c r="F43" s="589"/>
      <c r="G43" s="589"/>
      <c r="H43" s="589"/>
      <c r="I43" s="589"/>
      <c r="J43" s="589"/>
      <c r="K43" s="589"/>
      <c r="L43" s="589"/>
      <c r="M43" s="589"/>
      <c r="N43" s="589"/>
      <c r="O43" s="589"/>
      <c r="P43" s="589"/>
      <c r="Q43" s="589"/>
      <c r="R43" s="589"/>
      <c r="S43" s="703"/>
      <c r="T43" s="359"/>
      <c r="U43" s="360"/>
      <c r="V43" s="360"/>
      <c r="W43" s="360"/>
      <c r="X43" s="360"/>
      <c r="Y43" s="360"/>
      <c r="Z43" s="360"/>
      <c r="AA43" s="360"/>
      <c r="AB43" s="360"/>
      <c r="AC43" s="360"/>
      <c r="AD43" s="360"/>
      <c r="AE43" s="360"/>
      <c r="AF43" s="360"/>
      <c r="AG43" s="360"/>
      <c r="AH43" s="360"/>
      <c r="AI43" s="360"/>
      <c r="AJ43" s="360"/>
      <c r="AK43" s="360"/>
      <c r="AL43" s="361"/>
    </row>
    <row r="44" spans="1:38">
      <c r="A44" s="588"/>
      <c r="B44" s="589"/>
      <c r="C44" s="589"/>
      <c r="D44" s="589"/>
      <c r="E44" s="589"/>
      <c r="F44" s="589"/>
      <c r="G44" s="589"/>
      <c r="H44" s="589"/>
      <c r="I44" s="589"/>
      <c r="J44" s="589"/>
      <c r="K44" s="589"/>
      <c r="L44" s="589"/>
      <c r="M44" s="589"/>
      <c r="N44" s="589"/>
      <c r="O44" s="589"/>
      <c r="P44" s="589"/>
      <c r="Q44" s="589"/>
      <c r="R44" s="589"/>
      <c r="S44" s="703"/>
      <c r="T44" s="359"/>
      <c r="U44" s="360"/>
      <c r="V44" s="360"/>
      <c r="W44" s="360"/>
      <c r="X44" s="360"/>
      <c r="Y44" s="360"/>
      <c r="Z44" s="360"/>
      <c r="AA44" s="360"/>
      <c r="AB44" s="360"/>
      <c r="AC44" s="360"/>
      <c r="AD44" s="360"/>
      <c r="AE44" s="360"/>
      <c r="AF44" s="360"/>
      <c r="AG44" s="360"/>
      <c r="AH44" s="360"/>
      <c r="AI44" s="360"/>
      <c r="AJ44" s="360"/>
      <c r="AK44" s="360"/>
      <c r="AL44" s="361"/>
    </row>
    <row r="45" spans="1:38">
      <c r="A45" s="588"/>
      <c r="B45" s="589"/>
      <c r="C45" s="589"/>
      <c r="D45" s="589"/>
      <c r="E45" s="589"/>
      <c r="F45" s="589"/>
      <c r="G45" s="589"/>
      <c r="H45" s="589"/>
      <c r="I45" s="589"/>
      <c r="J45" s="589"/>
      <c r="K45" s="589"/>
      <c r="L45" s="589"/>
      <c r="M45" s="589"/>
      <c r="N45" s="589"/>
      <c r="O45" s="589"/>
      <c r="P45" s="589"/>
      <c r="Q45" s="589"/>
      <c r="R45" s="589"/>
      <c r="S45" s="703"/>
      <c r="T45" s="359"/>
      <c r="U45" s="360"/>
      <c r="V45" s="360"/>
      <c r="W45" s="360"/>
      <c r="X45" s="360"/>
      <c r="Y45" s="360"/>
      <c r="Z45" s="360"/>
      <c r="AA45" s="360"/>
      <c r="AB45" s="360"/>
      <c r="AC45" s="360"/>
      <c r="AD45" s="360"/>
      <c r="AE45" s="360"/>
      <c r="AF45" s="360"/>
      <c r="AG45" s="360"/>
      <c r="AH45" s="360"/>
      <c r="AI45" s="360"/>
      <c r="AJ45" s="360"/>
      <c r="AK45" s="360"/>
      <c r="AL45" s="361"/>
    </row>
    <row r="46" spans="1:38">
      <c r="A46" s="588"/>
      <c r="B46" s="589"/>
      <c r="C46" s="589"/>
      <c r="D46" s="589"/>
      <c r="E46" s="589"/>
      <c r="F46" s="589"/>
      <c r="G46" s="589"/>
      <c r="H46" s="589"/>
      <c r="I46" s="589"/>
      <c r="J46" s="589"/>
      <c r="K46" s="589"/>
      <c r="L46" s="589"/>
      <c r="M46" s="589"/>
      <c r="N46" s="589"/>
      <c r="O46" s="589"/>
      <c r="P46" s="589"/>
      <c r="Q46" s="589"/>
      <c r="R46" s="589"/>
      <c r="S46" s="703"/>
      <c r="T46" s="359"/>
      <c r="U46" s="360"/>
      <c r="V46" s="360"/>
      <c r="W46" s="360"/>
      <c r="X46" s="360"/>
      <c r="Y46" s="360"/>
      <c r="Z46" s="360"/>
      <c r="AA46" s="360"/>
      <c r="AB46" s="360"/>
      <c r="AC46" s="360"/>
      <c r="AD46" s="360"/>
      <c r="AE46" s="360"/>
      <c r="AF46" s="360"/>
      <c r="AG46" s="360"/>
      <c r="AH46" s="360"/>
      <c r="AI46" s="360"/>
      <c r="AJ46" s="360"/>
      <c r="AK46" s="360"/>
      <c r="AL46" s="361"/>
    </row>
    <row r="47" spans="1:38">
      <c r="A47" s="588"/>
      <c r="B47" s="589"/>
      <c r="C47" s="589"/>
      <c r="D47" s="589"/>
      <c r="E47" s="589"/>
      <c r="F47" s="589"/>
      <c r="G47" s="589"/>
      <c r="H47" s="589"/>
      <c r="I47" s="589"/>
      <c r="J47" s="589"/>
      <c r="K47" s="589"/>
      <c r="L47" s="589"/>
      <c r="M47" s="589"/>
      <c r="N47" s="589"/>
      <c r="O47" s="589"/>
      <c r="P47" s="589"/>
      <c r="Q47" s="589"/>
      <c r="R47" s="589"/>
      <c r="S47" s="703"/>
      <c r="T47" s="359"/>
      <c r="U47" s="360"/>
      <c r="V47" s="360"/>
      <c r="W47" s="360"/>
      <c r="X47" s="360"/>
      <c r="Y47" s="360"/>
      <c r="Z47" s="360"/>
      <c r="AA47" s="360"/>
      <c r="AB47" s="360"/>
      <c r="AC47" s="360"/>
      <c r="AD47" s="360"/>
      <c r="AE47" s="360"/>
      <c r="AF47" s="360"/>
      <c r="AG47" s="360"/>
      <c r="AH47" s="360"/>
      <c r="AI47" s="360"/>
      <c r="AJ47" s="360"/>
      <c r="AK47" s="360"/>
      <c r="AL47" s="361"/>
    </row>
    <row r="48" spans="1:38">
      <c r="A48" s="588"/>
      <c r="B48" s="589"/>
      <c r="C48" s="589"/>
      <c r="D48" s="589"/>
      <c r="E48" s="589"/>
      <c r="F48" s="589"/>
      <c r="G48" s="589"/>
      <c r="H48" s="589"/>
      <c r="I48" s="589"/>
      <c r="J48" s="589"/>
      <c r="K48" s="589"/>
      <c r="L48" s="589"/>
      <c r="M48" s="589"/>
      <c r="N48" s="589"/>
      <c r="O48" s="589"/>
      <c r="P48" s="589"/>
      <c r="Q48" s="589"/>
      <c r="R48" s="589"/>
      <c r="S48" s="703"/>
      <c r="T48" s="359"/>
      <c r="U48" s="360"/>
      <c r="V48" s="360"/>
      <c r="W48" s="360"/>
      <c r="X48" s="360"/>
      <c r="Y48" s="360"/>
      <c r="Z48" s="360"/>
      <c r="AA48" s="360"/>
      <c r="AB48" s="360"/>
      <c r="AC48" s="360"/>
      <c r="AD48" s="360"/>
      <c r="AE48" s="360"/>
      <c r="AF48" s="360"/>
      <c r="AG48" s="360"/>
      <c r="AH48" s="360"/>
      <c r="AI48" s="360"/>
      <c r="AJ48" s="360"/>
      <c r="AK48" s="360"/>
      <c r="AL48" s="361"/>
    </row>
    <row r="49" spans="1:38">
      <c r="A49" s="588"/>
      <c r="B49" s="589"/>
      <c r="C49" s="589"/>
      <c r="D49" s="589"/>
      <c r="E49" s="589"/>
      <c r="F49" s="589"/>
      <c r="G49" s="589"/>
      <c r="H49" s="589"/>
      <c r="I49" s="589"/>
      <c r="J49" s="589"/>
      <c r="K49" s="589"/>
      <c r="L49" s="589"/>
      <c r="M49" s="589"/>
      <c r="N49" s="589"/>
      <c r="O49" s="589"/>
      <c r="P49" s="589"/>
      <c r="Q49" s="589"/>
      <c r="R49" s="589"/>
      <c r="S49" s="703"/>
      <c r="T49" s="359"/>
      <c r="U49" s="360"/>
      <c r="V49" s="360"/>
      <c r="W49" s="360"/>
      <c r="X49" s="360"/>
      <c r="Y49" s="360"/>
      <c r="Z49" s="360"/>
      <c r="AA49" s="360"/>
      <c r="AB49" s="360"/>
      <c r="AC49" s="360"/>
      <c r="AD49" s="360"/>
      <c r="AE49" s="360"/>
      <c r="AF49" s="360"/>
      <c r="AG49" s="360"/>
      <c r="AH49" s="360"/>
      <c r="AI49" s="360"/>
      <c r="AJ49" s="360"/>
      <c r="AK49" s="360"/>
      <c r="AL49" s="361"/>
    </row>
    <row r="50" spans="1:38">
      <c r="A50" s="588"/>
      <c r="B50" s="589"/>
      <c r="C50" s="589"/>
      <c r="D50" s="589"/>
      <c r="E50" s="589"/>
      <c r="F50" s="589"/>
      <c r="G50" s="589"/>
      <c r="H50" s="589"/>
      <c r="I50" s="589"/>
      <c r="J50" s="589"/>
      <c r="K50" s="589"/>
      <c r="L50" s="589"/>
      <c r="M50" s="589"/>
      <c r="N50" s="589"/>
      <c r="O50" s="589"/>
      <c r="P50" s="589"/>
      <c r="Q50" s="589"/>
      <c r="R50" s="589"/>
      <c r="S50" s="703"/>
      <c r="T50" s="359"/>
      <c r="U50" s="360"/>
      <c r="V50" s="360"/>
      <c r="W50" s="360"/>
      <c r="X50" s="360"/>
      <c r="Y50" s="360"/>
      <c r="Z50" s="360"/>
      <c r="AA50" s="360"/>
      <c r="AB50" s="360"/>
      <c r="AC50" s="360"/>
      <c r="AD50" s="360"/>
      <c r="AE50" s="360"/>
      <c r="AF50" s="360"/>
      <c r="AG50" s="360"/>
      <c r="AH50" s="360"/>
      <c r="AI50" s="360"/>
      <c r="AJ50" s="360"/>
      <c r="AK50" s="360"/>
      <c r="AL50" s="361"/>
    </row>
    <row r="51" spans="1:38">
      <c r="A51" s="588"/>
      <c r="B51" s="589"/>
      <c r="C51" s="589"/>
      <c r="D51" s="589"/>
      <c r="E51" s="589"/>
      <c r="F51" s="589"/>
      <c r="G51" s="589"/>
      <c r="H51" s="589"/>
      <c r="I51" s="589"/>
      <c r="J51" s="589"/>
      <c r="K51" s="589"/>
      <c r="L51" s="589"/>
      <c r="M51" s="589"/>
      <c r="N51" s="589"/>
      <c r="O51" s="589"/>
      <c r="P51" s="589"/>
      <c r="Q51" s="589"/>
      <c r="R51" s="589"/>
      <c r="S51" s="703"/>
      <c r="T51" s="359"/>
      <c r="U51" s="360"/>
      <c r="V51" s="360"/>
      <c r="W51" s="360"/>
      <c r="X51" s="360"/>
      <c r="Y51" s="360"/>
      <c r="Z51" s="360"/>
      <c r="AA51" s="360"/>
      <c r="AB51" s="360"/>
      <c r="AC51" s="360"/>
      <c r="AD51" s="360"/>
      <c r="AE51" s="360"/>
      <c r="AF51" s="360"/>
      <c r="AG51" s="360"/>
      <c r="AH51" s="360"/>
      <c r="AI51" s="360"/>
      <c r="AJ51" s="360"/>
      <c r="AK51" s="360"/>
      <c r="AL51" s="361"/>
    </row>
    <row r="52" spans="1:38">
      <c r="A52" s="588"/>
      <c r="B52" s="702"/>
      <c r="C52" s="589"/>
      <c r="D52" s="589"/>
      <c r="E52" s="589"/>
      <c r="F52" s="589"/>
      <c r="G52" s="589"/>
      <c r="H52" s="589"/>
      <c r="I52" s="589"/>
      <c r="J52" s="589"/>
      <c r="K52" s="589"/>
      <c r="L52" s="589"/>
      <c r="M52" s="589"/>
      <c r="N52" s="589"/>
      <c r="O52" s="589"/>
      <c r="P52" s="589"/>
      <c r="Q52" s="589"/>
      <c r="R52" s="589"/>
      <c r="S52" s="703"/>
      <c r="T52" s="359"/>
      <c r="U52" s="360"/>
      <c r="V52" s="360"/>
      <c r="W52" s="360"/>
      <c r="X52" s="360"/>
      <c r="Y52" s="360"/>
      <c r="Z52" s="360"/>
      <c r="AA52" s="360"/>
      <c r="AB52" s="360"/>
      <c r="AC52" s="360"/>
      <c r="AD52" s="360"/>
      <c r="AE52" s="360"/>
      <c r="AF52" s="360"/>
      <c r="AG52" s="360"/>
      <c r="AH52" s="360"/>
      <c r="AI52" s="360"/>
      <c r="AJ52" s="360"/>
      <c r="AK52" s="360"/>
      <c r="AL52" s="361"/>
    </row>
    <row r="53" spans="1:38">
      <c r="A53" s="588"/>
      <c r="B53" s="702"/>
      <c r="C53" s="589"/>
      <c r="D53" s="589"/>
      <c r="E53" s="589"/>
      <c r="F53" s="589"/>
      <c r="G53" s="589"/>
      <c r="H53" s="589"/>
      <c r="I53" s="589"/>
      <c r="J53" s="589"/>
      <c r="K53" s="589"/>
      <c r="L53" s="589"/>
      <c r="M53" s="589"/>
      <c r="N53" s="589"/>
      <c r="O53" s="589"/>
      <c r="P53" s="589"/>
      <c r="Q53" s="589"/>
      <c r="R53" s="589"/>
      <c r="S53" s="703"/>
      <c r="T53" s="359"/>
      <c r="U53" s="360"/>
      <c r="V53" s="360"/>
      <c r="W53" s="360"/>
      <c r="X53" s="360"/>
      <c r="Y53" s="360"/>
      <c r="Z53" s="360"/>
      <c r="AA53" s="360"/>
      <c r="AB53" s="360"/>
      <c r="AC53" s="360"/>
      <c r="AD53" s="360"/>
      <c r="AE53" s="360"/>
      <c r="AF53" s="360"/>
      <c r="AG53" s="360"/>
      <c r="AH53" s="360"/>
      <c r="AI53" s="360"/>
      <c r="AJ53" s="360"/>
      <c r="AK53" s="360"/>
      <c r="AL53" s="361"/>
    </row>
    <row r="54" spans="1:38">
      <c r="A54" s="704"/>
      <c r="B54" s="597"/>
      <c r="C54" s="597"/>
      <c r="D54" s="597"/>
      <c r="E54" s="597"/>
      <c r="F54" s="597"/>
      <c r="G54" s="597"/>
      <c r="H54" s="597"/>
      <c r="I54" s="597"/>
      <c r="J54" s="597"/>
      <c r="K54" s="597"/>
      <c r="L54" s="597"/>
      <c r="M54" s="597"/>
      <c r="N54" s="597"/>
      <c r="O54" s="597"/>
      <c r="P54" s="597"/>
      <c r="Q54" s="597"/>
      <c r="R54" s="597"/>
      <c r="S54" s="705"/>
      <c r="T54" s="712"/>
      <c r="U54" s="713"/>
      <c r="V54" s="713"/>
      <c r="W54" s="713"/>
      <c r="X54" s="713"/>
      <c r="Y54" s="713"/>
      <c r="Z54" s="713"/>
      <c r="AA54" s="713"/>
      <c r="AB54" s="713"/>
      <c r="AC54" s="713"/>
      <c r="AD54" s="713"/>
      <c r="AE54" s="713"/>
      <c r="AF54" s="713"/>
      <c r="AG54" s="713"/>
      <c r="AH54" s="713"/>
      <c r="AI54" s="713"/>
      <c r="AJ54" s="713"/>
      <c r="AK54" s="713"/>
      <c r="AL54" s="714"/>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 t="s">
        <v>793</v>
      </c>
      <c r="B1" s="9"/>
      <c r="C1" s="9"/>
      <c r="D1" s="9"/>
      <c r="E1" s="9"/>
      <c r="F1" s="9"/>
      <c r="G1" s="9"/>
      <c r="H1" s="9"/>
      <c r="I1" s="9"/>
      <c r="J1" s="9"/>
      <c r="K1" s="9"/>
      <c r="L1" s="9"/>
      <c r="M1" s="9"/>
      <c r="N1" s="9"/>
      <c r="O1" s="9"/>
      <c r="P1" s="9"/>
      <c r="Q1" s="9"/>
      <c r="R1" s="9"/>
      <c r="S1" s="9"/>
      <c r="T1" s="709"/>
      <c r="U1" s="489"/>
      <c r="V1" s="489"/>
      <c r="W1" s="489"/>
      <c r="X1" s="489"/>
      <c r="Y1" s="489"/>
      <c r="Z1" s="489"/>
      <c r="AA1" s="489"/>
      <c r="AB1" s="489"/>
      <c r="AC1" s="489"/>
      <c r="AD1" s="489"/>
      <c r="AE1" s="489"/>
      <c r="AF1" s="489"/>
      <c r="AG1" s="489"/>
      <c r="AH1" s="489"/>
      <c r="AI1" s="489"/>
      <c r="AJ1" s="489"/>
      <c r="AK1" s="489"/>
      <c r="AL1" s="710"/>
    </row>
    <row r="2" spans="1:38">
      <c r="A2" s="699"/>
      <c r="B2" s="700"/>
      <c r="C2" s="700"/>
      <c r="D2" s="700"/>
      <c r="E2" s="700"/>
      <c r="F2" s="700"/>
      <c r="G2" s="700"/>
      <c r="H2" s="700"/>
      <c r="I2" s="700"/>
      <c r="J2" s="700"/>
      <c r="K2" s="700"/>
      <c r="L2" s="700"/>
      <c r="M2" s="700"/>
      <c r="N2" s="700"/>
      <c r="O2" s="700"/>
      <c r="P2" s="700"/>
      <c r="Q2" s="700"/>
      <c r="R2" s="700"/>
      <c r="S2" s="701"/>
      <c r="T2" s="359"/>
      <c r="U2" s="360"/>
      <c r="V2" s="360"/>
      <c r="W2" s="360"/>
      <c r="X2" s="360"/>
      <c r="Y2" s="360"/>
      <c r="Z2" s="360"/>
      <c r="AA2" s="360"/>
      <c r="AB2" s="360"/>
      <c r="AC2" s="360"/>
      <c r="AD2" s="360"/>
      <c r="AE2" s="360"/>
      <c r="AF2" s="360"/>
      <c r="AG2" s="360"/>
      <c r="AH2" s="360"/>
      <c r="AI2" s="360"/>
      <c r="AJ2" s="360"/>
      <c r="AK2" s="360"/>
      <c r="AL2" s="361"/>
    </row>
    <row r="3" spans="1:38">
      <c r="A3" s="588"/>
      <c r="B3" s="702" t="s">
        <v>794</v>
      </c>
      <c r="C3" s="589"/>
      <c r="D3" s="589"/>
      <c r="E3" s="589"/>
      <c r="F3" s="589"/>
      <c r="G3" s="589"/>
      <c r="H3" s="589"/>
      <c r="I3" s="589"/>
      <c r="J3" s="589"/>
      <c r="K3" s="589"/>
      <c r="L3" s="589"/>
      <c r="M3" s="589"/>
      <c r="N3" s="589"/>
      <c r="O3" s="589"/>
      <c r="P3" s="589"/>
      <c r="Q3" s="589"/>
      <c r="R3" s="589"/>
      <c r="S3" s="703"/>
      <c r="T3" s="359"/>
      <c r="U3" s="706"/>
      <c r="V3" s="360"/>
      <c r="W3" s="360"/>
      <c r="X3" s="360"/>
      <c r="Y3" s="360"/>
      <c r="Z3" s="360"/>
      <c r="AA3" s="360"/>
      <c r="AB3" s="360"/>
      <c r="AC3" s="360"/>
      <c r="AD3" s="360"/>
      <c r="AE3" s="360"/>
      <c r="AF3" s="360"/>
      <c r="AG3" s="360"/>
      <c r="AH3" s="360"/>
      <c r="AI3" s="360"/>
      <c r="AJ3" s="360"/>
      <c r="AK3" s="360"/>
      <c r="AL3" s="361"/>
    </row>
    <row r="4" spans="1:38">
      <c r="A4" s="588"/>
      <c r="B4" s="702"/>
      <c r="C4" s="589"/>
      <c r="D4" s="589"/>
      <c r="E4" s="589"/>
      <c r="F4" s="589"/>
      <c r="G4" s="589"/>
      <c r="H4" s="589"/>
      <c r="I4" s="589"/>
      <c r="J4" s="589"/>
      <c r="K4" s="589"/>
      <c r="L4" s="589"/>
      <c r="M4" s="589"/>
      <c r="N4" s="589"/>
      <c r="O4" s="589"/>
      <c r="P4" s="589"/>
      <c r="Q4" s="589"/>
      <c r="R4" s="589"/>
      <c r="S4" s="703"/>
      <c r="T4" s="359"/>
      <c r="U4" s="706"/>
      <c r="V4" s="360"/>
      <c r="W4" s="360"/>
      <c r="X4" s="360"/>
      <c r="Y4" s="360"/>
      <c r="Z4" s="360"/>
      <c r="AA4" s="360"/>
      <c r="AB4" s="360"/>
      <c r="AC4" s="360"/>
      <c r="AD4" s="360"/>
      <c r="AE4" s="360"/>
      <c r="AF4" s="360"/>
      <c r="AG4" s="360"/>
      <c r="AH4" s="360"/>
      <c r="AI4" s="360"/>
      <c r="AJ4" s="360"/>
      <c r="AK4" s="360"/>
      <c r="AL4" s="361"/>
    </row>
    <row r="5" spans="1:38">
      <c r="A5" s="588"/>
      <c r="B5" s="334" t="s">
        <v>795</v>
      </c>
      <c r="C5" s="589"/>
      <c r="D5" s="589"/>
      <c r="E5" s="589"/>
      <c r="F5" s="589"/>
      <c r="G5" s="589"/>
      <c r="H5" s="589"/>
      <c r="I5" s="589"/>
      <c r="J5" s="589"/>
      <c r="K5" s="589"/>
      <c r="L5" s="589"/>
      <c r="M5" s="589"/>
      <c r="N5" s="589"/>
      <c r="O5" s="589"/>
      <c r="P5" s="589"/>
      <c r="Q5" s="589"/>
      <c r="R5" s="589"/>
      <c r="S5" s="703"/>
      <c r="T5" s="359"/>
      <c r="U5" s="706"/>
      <c r="V5" s="360"/>
      <c r="W5" s="360"/>
      <c r="X5" s="360"/>
      <c r="Y5" s="360"/>
      <c r="Z5" s="360"/>
      <c r="AA5" s="360"/>
      <c r="AB5" s="360"/>
      <c r="AC5" s="360"/>
      <c r="AD5" s="360"/>
      <c r="AE5" s="360"/>
      <c r="AF5" s="360"/>
      <c r="AG5" s="360"/>
      <c r="AH5" s="360"/>
      <c r="AI5" s="360"/>
      <c r="AJ5" s="360"/>
      <c r="AK5" s="360"/>
      <c r="AL5" s="361"/>
    </row>
    <row r="6" spans="1:38">
      <c r="A6" s="588"/>
      <c r="B6" s="702"/>
      <c r="C6" s="589"/>
      <c r="D6" s="589"/>
      <c r="E6" s="589"/>
      <c r="F6" s="589"/>
      <c r="G6" s="589"/>
      <c r="H6" s="589"/>
      <c r="I6" s="589"/>
      <c r="J6" s="589"/>
      <c r="K6" s="589"/>
      <c r="L6" s="594"/>
      <c r="M6" s="589"/>
      <c r="N6" s="589"/>
      <c r="O6" s="589"/>
      <c r="P6" s="589"/>
      <c r="Q6" s="589"/>
      <c r="R6" s="589"/>
      <c r="S6" s="703"/>
      <c r="T6" s="359"/>
      <c r="U6" s="360"/>
      <c r="V6" s="360"/>
      <c r="W6" s="360"/>
      <c r="X6" s="360"/>
      <c r="Y6" s="360"/>
      <c r="Z6" s="360"/>
      <c r="AA6" s="360"/>
      <c r="AB6" s="360"/>
      <c r="AC6" s="360"/>
      <c r="AD6" s="360"/>
      <c r="AE6" s="360"/>
      <c r="AF6" s="360"/>
      <c r="AG6" s="360"/>
      <c r="AH6" s="360"/>
      <c r="AI6" s="360"/>
      <c r="AJ6" s="360"/>
      <c r="AK6" s="360"/>
      <c r="AL6" s="361"/>
    </row>
    <row r="7" spans="1:38">
      <c r="A7" s="588"/>
      <c r="B7" s="702" t="s">
        <v>796</v>
      </c>
      <c r="C7" s="589"/>
      <c r="D7" s="589"/>
      <c r="E7" s="589"/>
      <c r="F7" s="589"/>
      <c r="G7" s="589"/>
      <c r="H7" s="589"/>
      <c r="I7" s="589"/>
      <c r="J7" s="589"/>
      <c r="K7" s="589"/>
      <c r="L7" s="589"/>
      <c r="M7" s="589"/>
      <c r="N7" s="589"/>
      <c r="O7" s="589"/>
      <c r="P7" s="589"/>
      <c r="Q7" s="589"/>
      <c r="R7" s="589"/>
      <c r="S7" s="703"/>
      <c r="T7" s="359"/>
      <c r="U7" s="360"/>
      <c r="V7" s="360"/>
      <c r="W7" s="360"/>
      <c r="X7" s="360"/>
      <c r="Y7" s="360"/>
      <c r="Z7" s="360"/>
      <c r="AA7" s="360"/>
      <c r="AB7" s="360"/>
      <c r="AC7" s="360"/>
      <c r="AD7" s="360"/>
      <c r="AE7" s="360"/>
      <c r="AF7" s="360"/>
      <c r="AG7" s="360"/>
      <c r="AH7" s="360"/>
      <c r="AI7" s="360"/>
      <c r="AJ7" s="360"/>
      <c r="AK7" s="360"/>
      <c r="AL7" s="361"/>
    </row>
    <row r="8" spans="1:38">
      <c r="A8" s="588"/>
      <c r="B8" s="702" t="s">
        <v>797</v>
      </c>
      <c r="C8" s="589"/>
      <c r="D8" s="589"/>
      <c r="E8" s="589"/>
      <c r="F8" s="589"/>
      <c r="G8" s="589"/>
      <c r="H8" s="589"/>
      <c r="I8" s="589"/>
      <c r="J8" s="589"/>
      <c r="K8" s="589"/>
      <c r="L8" s="589"/>
      <c r="M8" s="589"/>
      <c r="N8" s="589"/>
      <c r="O8" s="589"/>
      <c r="P8" s="589"/>
      <c r="Q8" s="589"/>
      <c r="R8" s="589"/>
      <c r="S8" s="703"/>
      <c r="T8" s="359"/>
      <c r="U8" s="360"/>
      <c r="V8" s="360"/>
      <c r="W8" s="360"/>
      <c r="X8" s="360"/>
      <c r="Y8" s="360"/>
      <c r="Z8" s="360"/>
      <c r="AA8" s="360"/>
      <c r="AB8" s="360"/>
      <c r="AC8" s="360"/>
      <c r="AD8" s="360"/>
      <c r="AE8" s="360"/>
      <c r="AF8" s="360"/>
      <c r="AG8" s="360"/>
      <c r="AH8" s="360"/>
      <c r="AI8" s="360"/>
      <c r="AJ8" s="360"/>
      <c r="AK8" s="360"/>
      <c r="AL8" s="361"/>
    </row>
    <row r="9" spans="1:38">
      <c r="A9" s="588"/>
      <c r="B9" s="702"/>
      <c r="C9" s="589"/>
      <c r="D9" s="589"/>
      <c r="E9" s="589"/>
      <c r="F9" s="589"/>
      <c r="G9" s="589"/>
      <c r="H9" s="589"/>
      <c r="I9" s="589"/>
      <c r="J9" s="589"/>
      <c r="K9" s="589"/>
      <c r="L9" s="589"/>
      <c r="M9" s="589"/>
      <c r="N9" s="589"/>
      <c r="O9" s="589"/>
      <c r="P9" s="589"/>
      <c r="Q9" s="589"/>
      <c r="R9" s="589"/>
      <c r="S9" s="703"/>
      <c r="T9" s="359"/>
      <c r="U9" s="360"/>
      <c r="V9" s="360"/>
      <c r="W9" s="360"/>
      <c r="X9" s="360"/>
      <c r="Y9" s="360"/>
      <c r="Z9" s="360"/>
      <c r="AA9" s="360"/>
      <c r="AB9" s="360"/>
      <c r="AC9" s="360"/>
      <c r="AD9" s="360"/>
      <c r="AE9" s="360"/>
      <c r="AF9" s="360"/>
      <c r="AG9" s="360"/>
      <c r="AH9" s="360"/>
      <c r="AI9" s="360"/>
      <c r="AJ9" s="360"/>
      <c r="AK9" s="360"/>
      <c r="AL9" s="361"/>
    </row>
    <row r="10" spans="1:38">
      <c r="A10" s="588"/>
      <c r="C10" s="589"/>
      <c r="D10" s="589"/>
      <c r="E10" s="589"/>
      <c r="F10" s="589"/>
      <c r="G10" s="589"/>
      <c r="H10" s="589"/>
      <c r="I10" s="589"/>
      <c r="J10" s="589"/>
      <c r="K10" s="589"/>
      <c r="L10" s="589"/>
      <c r="M10" s="589"/>
      <c r="N10" s="589"/>
      <c r="O10" s="589"/>
      <c r="P10" s="589"/>
      <c r="Q10" s="589"/>
      <c r="R10" s="589"/>
      <c r="S10" s="703"/>
      <c r="T10" s="359"/>
      <c r="U10" s="360"/>
      <c r="V10" s="360"/>
      <c r="W10" s="360"/>
      <c r="X10" s="360"/>
      <c r="Y10" s="360"/>
      <c r="Z10" s="360"/>
      <c r="AA10" s="360"/>
      <c r="AB10" s="360"/>
      <c r="AC10" s="360"/>
      <c r="AD10" s="360"/>
      <c r="AE10" s="360"/>
      <c r="AF10" s="360"/>
      <c r="AG10" s="360"/>
      <c r="AH10" s="360"/>
      <c r="AI10" s="360"/>
      <c r="AJ10" s="360"/>
      <c r="AK10" s="360"/>
      <c r="AL10" s="361"/>
    </row>
    <row r="11" spans="1:38">
      <c r="A11" s="588"/>
      <c r="B11" s="702"/>
      <c r="C11" s="589"/>
      <c r="D11" s="589"/>
      <c r="E11" s="589"/>
      <c r="F11" s="589"/>
      <c r="G11" s="589"/>
      <c r="H11" s="589"/>
      <c r="I11" s="589"/>
      <c r="J11" s="589"/>
      <c r="K11" s="589"/>
      <c r="L11" s="589"/>
      <c r="M11" s="589"/>
      <c r="N11" s="589"/>
      <c r="O11" s="589"/>
      <c r="P11" s="589"/>
      <c r="Q11" s="589"/>
      <c r="R11" s="589"/>
      <c r="S11" s="703"/>
      <c r="T11" s="359"/>
      <c r="U11" s="360"/>
      <c r="V11" s="360"/>
      <c r="W11" s="360"/>
      <c r="X11" s="360"/>
      <c r="Y11" s="360"/>
      <c r="Z11" s="360"/>
      <c r="AA11" s="360"/>
      <c r="AB11" s="360"/>
      <c r="AC11" s="360"/>
      <c r="AD11" s="360"/>
      <c r="AE11" s="360"/>
      <c r="AF11" s="360"/>
      <c r="AG11" s="360"/>
      <c r="AH11" s="360"/>
      <c r="AI11" s="360"/>
      <c r="AJ11" s="360"/>
      <c r="AK11" s="360"/>
      <c r="AL11" s="361"/>
    </row>
    <row r="12" spans="1:38">
      <c r="A12" s="588"/>
      <c r="C12" s="589"/>
      <c r="D12" s="589"/>
      <c r="E12" s="589"/>
      <c r="F12" s="589"/>
      <c r="G12" s="589"/>
      <c r="H12" s="589"/>
      <c r="I12" s="589"/>
      <c r="J12" s="589"/>
      <c r="K12" s="589"/>
      <c r="L12" s="589"/>
      <c r="M12" s="589"/>
      <c r="N12" s="589"/>
      <c r="O12" s="589"/>
      <c r="P12" s="589"/>
      <c r="Q12" s="589"/>
      <c r="R12" s="589"/>
      <c r="S12" s="703"/>
      <c r="T12" s="359"/>
      <c r="U12" s="360"/>
      <c r="V12" s="360"/>
      <c r="W12" s="360"/>
      <c r="X12" s="360"/>
      <c r="Y12" s="360"/>
      <c r="Z12" s="360"/>
      <c r="AA12" s="360"/>
      <c r="AB12" s="360"/>
      <c r="AC12" s="360"/>
      <c r="AD12" s="360"/>
      <c r="AE12" s="360"/>
      <c r="AF12" s="360"/>
      <c r="AG12" s="360"/>
      <c r="AH12" s="360"/>
      <c r="AI12" s="360"/>
      <c r="AJ12" s="360"/>
      <c r="AK12" s="360"/>
      <c r="AL12" s="361"/>
    </row>
    <row r="13" spans="1:38">
      <c r="A13" s="588"/>
      <c r="B13" s="702"/>
      <c r="C13" s="589"/>
      <c r="D13" s="589"/>
      <c r="E13" s="589"/>
      <c r="F13" s="589"/>
      <c r="G13" s="589"/>
      <c r="H13" s="589"/>
      <c r="I13" s="589"/>
      <c r="J13" s="589"/>
      <c r="K13" s="589"/>
      <c r="L13" s="589"/>
      <c r="M13" s="589"/>
      <c r="N13" s="589"/>
      <c r="O13" s="589"/>
      <c r="P13" s="589"/>
      <c r="Q13" s="589"/>
      <c r="R13" s="589"/>
      <c r="S13" s="703"/>
      <c r="T13" s="359"/>
      <c r="U13" s="360"/>
      <c r="V13" s="360"/>
      <c r="W13" s="360"/>
      <c r="X13" s="360"/>
      <c r="Y13" s="360"/>
      <c r="Z13" s="360"/>
      <c r="AA13" s="360"/>
      <c r="AB13" s="360"/>
      <c r="AC13" s="360"/>
      <c r="AD13" s="360"/>
      <c r="AE13" s="360"/>
      <c r="AF13" s="360"/>
      <c r="AG13" s="360"/>
      <c r="AH13" s="360"/>
      <c r="AI13" s="360"/>
      <c r="AJ13" s="360"/>
      <c r="AK13" s="360"/>
      <c r="AL13" s="361"/>
    </row>
    <row r="14" spans="1:38">
      <c r="A14" s="588"/>
      <c r="B14" s="702"/>
      <c r="C14" s="589"/>
      <c r="D14" s="589"/>
      <c r="E14" s="589"/>
      <c r="F14" s="589"/>
      <c r="G14" s="589"/>
      <c r="H14" s="589"/>
      <c r="I14" s="589"/>
      <c r="J14" s="589"/>
      <c r="K14" s="589"/>
      <c r="L14" s="589"/>
      <c r="M14" s="589"/>
      <c r="N14" s="589"/>
      <c r="O14" s="589"/>
      <c r="P14" s="589"/>
      <c r="Q14" s="589"/>
      <c r="R14" s="589"/>
      <c r="S14" s="703"/>
      <c r="T14" s="359"/>
      <c r="U14" s="360"/>
      <c r="V14" s="360"/>
      <c r="W14" s="360"/>
      <c r="X14" s="360"/>
      <c r="Y14" s="360"/>
      <c r="Z14" s="360"/>
      <c r="AA14" s="360"/>
      <c r="AB14" s="360"/>
      <c r="AC14" s="360"/>
      <c r="AD14" s="360"/>
      <c r="AE14" s="360"/>
      <c r="AF14" s="360"/>
      <c r="AG14" s="360"/>
      <c r="AH14" s="360"/>
      <c r="AI14" s="360"/>
      <c r="AJ14" s="360"/>
      <c r="AK14" s="360"/>
      <c r="AL14" s="361"/>
    </row>
    <row r="15" spans="1:38">
      <c r="A15" s="588"/>
      <c r="B15" s="334"/>
      <c r="C15" s="589"/>
      <c r="D15" s="589"/>
      <c r="E15" s="589"/>
      <c r="F15" s="589"/>
      <c r="G15" s="589"/>
      <c r="H15" s="589"/>
      <c r="I15" s="589"/>
      <c r="J15" s="589"/>
      <c r="K15" s="589"/>
      <c r="L15" s="589"/>
      <c r="M15" s="589"/>
      <c r="N15" s="589"/>
      <c r="O15" s="589"/>
      <c r="P15" s="589"/>
      <c r="Q15" s="589"/>
      <c r="R15" s="589"/>
      <c r="S15" s="703"/>
      <c r="T15" s="359"/>
      <c r="U15" s="360"/>
      <c r="V15" s="360"/>
      <c r="W15" s="360"/>
      <c r="X15" s="360"/>
      <c r="Y15" s="360"/>
      <c r="Z15" s="360"/>
      <c r="AA15" s="360"/>
      <c r="AB15" s="360"/>
      <c r="AC15" s="360"/>
      <c r="AD15" s="360"/>
      <c r="AE15" s="360"/>
      <c r="AF15" s="360"/>
      <c r="AG15" s="360"/>
      <c r="AH15" s="360"/>
      <c r="AI15" s="360"/>
      <c r="AJ15" s="360"/>
      <c r="AK15" s="360"/>
      <c r="AL15" s="361"/>
    </row>
    <row r="16" spans="1:38">
      <c r="A16" s="588"/>
      <c r="B16" s="334"/>
      <c r="C16" s="589"/>
      <c r="D16" s="589"/>
      <c r="E16" s="589"/>
      <c r="F16" s="589"/>
      <c r="G16" s="589"/>
      <c r="H16" s="589"/>
      <c r="I16" s="589"/>
      <c r="J16" s="589"/>
      <c r="K16" s="589"/>
      <c r="L16" s="589"/>
      <c r="M16" s="589"/>
      <c r="N16" s="589"/>
      <c r="O16" s="589"/>
      <c r="P16" s="589"/>
      <c r="Q16" s="589"/>
      <c r="R16" s="589"/>
      <c r="S16" s="703"/>
      <c r="T16" s="359"/>
      <c r="U16" s="360"/>
      <c r="V16" s="360"/>
      <c r="W16" s="360"/>
      <c r="X16" s="360"/>
      <c r="Y16" s="360"/>
      <c r="Z16" s="360"/>
      <c r="AA16" s="360"/>
      <c r="AB16" s="360"/>
      <c r="AC16" s="360"/>
      <c r="AD16" s="360"/>
      <c r="AE16" s="360"/>
      <c r="AF16" s="360"/>
      <c r="AG16" s="360"/>
      <c r="AH16" s="360"/>
      <c r="AI16" s="360"/>
      <c r="AJ16" s="360"/>
      <c r="AK16" s="360"/>
      <c r="AL16" s="361"/>
    </row>
    <row r="17" spans="1:38">
      <c r="A17" s="588"/>
      <c r="B17" s="334"/>
      <c r="C17" s="589"/>
      <c r="D17" s="589"/>
      <c r="E17" s="589"/>
      <c r="F17" s="589"/>
      <c r="G17" s="589"/>
      <c r="H17" s="589"/>
      <c r="I17" s="589"/>
      <c r="J17" s="589"/>
      <c r="K17" s="589"/>
      <c r="L17" s="589"/>
      <c r="M17" s="589"/>
      <c r="N17" s="589"/>
      <c r="O17" s="589"/>
      <c r="P17" s="589"/>
      <c r="Q17" s="589"/>
      <c r="R17" s="589"/>
      <c r="S17" s="703"/>
      <c r="T17" s="359"/>
      <c r="U17" s="360"/>
      <c r="V17" s="360"/>
      <c r="W17" s="360"/>
      <c r="X17" s="360"/>
      <c r="Y17" s="360"/>
      <c r="Z17" s="360"/>
      <c r="AA17" s="360"/>
      <c r="AB17" s="360"/>
      <c r="AC17" s="360"/>
      <c r="AD17" s="360"/>
      <c r="AE17" s="360"/>
      <c r="AF17" s="360"/>
      <c r="AG17" s="360"/>
      <c r="AH17" s="360"/>
      <c r="AI17" s="360"/>
      <c r="AJ17" s="360"/>
      <c r="AK17" s="360"/>
      <c r="AL17" s="361"/>
    </row>
    <row r="18" spans="1:38">
      <c r="A18" s="588"/>
      <c r="B18" s="702"/>
      <c r="C18" s="589"/>
      <c r="D18" s="589"/>
      <c r="E18" s="589"/>
      <c r="F18" s="589"/>
      <c r="G18" s="589"/>
      <c r="H18" s="589"/>
      <c r="I18" s="589"/>
      <c r="J18" s="589"/>
      <c r="K18" s="589"/>
      <c r="L18" s="589"/>
      <c r="M18" s="589"/>
      <c r="N18" s="589"/>
      <c r="O18" s="589"/>
      <c r="P18" s="589"/>
      <c r="Q18" s="589"/>
      <c r="R18" s="589"/>
      <c r="S18" s="703"/>
      <c r="T18" s="359"/>
      <c r="U18" s="360"/>
      <c r="V18" s="360"/>
      <c r="W18" s="360"/>
      <c r="X18" s="360"/>
      <c r="Y18" s="360"/>
      <c r="Z18" s="360"/>
      <c r="AA18" s="360"/>
      <c r="AB18" s="360"/>
      <c r="AC18" s="360"/>
      <c r="AD18" s="360"/>
      <c r="AE18" s="360"/>
      <c r="AF18" s="360"/>
      <c r="AG18" s="360"/>
      <c r="AH18" s="360"/>
      <c r="AI18" s="360"/>
      <c r="AJ18" s="360"/>
      <c r="AK18" s="360"/>
      <c r="AL18" s="361"/>
    </row>
    <row r="19" spans="1:38">
      <c r="A19" s="588"/>
      <c r="B19" s="702"/>
      <c r="C19" s="702"/>
      <c r="D19" s="589"/>
      <c r="E19" s="589"/>
      <c r="F19" s="589"/>
      <c r="G19" s="589"/>
      <c r="H19" s="589"/>
      <c r="I19" s="589"/>
      <c r="J19" s="589"/>
      <c r="K19" s="589"/>
      <c r="L19" s="589"/>
      <c r="M19" s="589"/>
      <c r="N19" s="589"/>
      <c r="O19" s="589"/>
      <c r="P19" s="589"/>
      <c r="Q19" s="589"/>
      <c r="R19" s="589"/>
      <c r="S19" s="703"/>
      <c r="T19" s="359"/>
      <c r="U19" s="360"/>
      <c r="V19" s="360"/>
      <c r="W19" s="360"/>
      <c r="X19" s="360"/>
      <c r="Y19" s="360"/>
      <c r="Z19" s="360"/>
      <c r="AA19" s="360"/>
      <c r="AB19" s="360"/>
      <c r="AC19" s="360"/>
      <c r="AD19" s="360"/>
      <c r="AE19" s="360"/>
      <c r="AF19" s="360"/>
      <c r="AG19" s="360"/>
      <c r="AH19" s="360"/>
      <c r="AI19" s="360"/>
      <c r="AJ19" s="360"/>
      <c r="AK19" s="360"/>
      <c r="AL19" s="361"/>
    </row>
    <row r="20" spans="1:38">
      <c r="A20" s="588"/>
      <c r="B20" s="589"/>
      <c r="C20" s="589"/>
      <c r="D20" s="589"/>
      <c r="E20" s="589"/>
      <c r="F20" s="589"/>
      <c r="G20" s="589"/>
      <c r="H20" s="589"/>
      <c r="I20" s="589"/>
      <c r="J20" s="589"/>
      <c r="K20" s="589"/>
      <c r="L20" s="589"/>
      <c r="M20" s="589"/>
      <c r="N20" s="589"/>
      <c r="O20" s="589"/>
      <c r="P20" s="589"/>
      <c r="Q20" s="589"/>
      <c r="R20" s="589"/>
      <c r="S20" s="703"/>
      <c r="T20" s="359"/>
      <c r="U20" s="360"/>
      <c r="V20" s="360"/>
      <c r="W20" s="360"/>
      <c r="X20" s="360"/>
      <c r="Y20" s="360"/>
      <c r="Z20" s="360"/>
      <c r="AA20" s="360"/>
      <c r="AB20" s="360"/>
      <c r="AC20" s="360"/>
      <c r="AD20" s="360"/>
      <c r="AE20" s="360"/>
      <c r="AF20" s="360"/>
      <c r="AG20" s="360"/>
      <c r="AH20" s="360"/>
      <c r="AI20" s="360"/>
      <c r="AJ20" s="360"/>
      <c r="AK20" s="360"/>
      <c r="AL20" s="361"/>
    </row>
    <row r="21" spans="1:38">
      <c r="A21" s="588"/>
      <c r="B21" s="702"/>
      <c r="C21" s="589"/>
      <c r="D21" s="589"/>
      <c r="E21" s="589"/>
      <c r="F21" s="589"/>
      <c r="G21" s="589"/>
      <c r="H21" s="589"/>
      <c r="I21" s="589"/>
      <c r="J21" s="589"/>
      <c r="K21" s="589"/>
      <c r="L21" s="589"/>
      <c r="M21" s="589"/>
      <c r="N21" s="589"/>
      <c r="O21" s="589"/>
      <c r="P21" s="589"/>
      <c r="Q21" s="589"/>
      <c r="R21" s="589"/>
      <c r="S21" s="703"/>
      <c r="T21" s="359"/>
      <c r="U21" s="360"/>
      <c r="V21" s="360"/>
      <c r="W21" s="360"/>
      <c r="X21" s="360"/>
      <c r="Y21" s="360"/>
      <c r="Z21" s="360"/>
      <c r="AA21" s="360"/>
      <c r="AB21" s="360"/>
      <c r="AC21" s="360"/>
      <c r="AD21" s="360"/>
      <c r="AE21" s="360"/>
      <c r="AF21" s="360"/>
      <c r="AG21" s="360"/>
      <c r="AH21" s="360"/>
      <c r="AI21" s="360"/>
      <c r="AJ21" s="360"/>
      <c r="AK21" s="360"/>
      <c r="AL21" s="361"/>
    </row>
    <row r="22" spans="1:38">
      <c r="A22" s="588"/>
      <c r="B22" s="702"/>
      <c r="C22" s="589"/>
      <c r="D22" s="589"/>
      <c r="E22" s="589"/>
      <c r="F22" s="589"/>
      <c r="G22" s="589"/>
      <c r="H22" s="589"/>
      <c r="I22" s="589"/>
      <c r="J22" s="589"/>
      <c r="K22" s="589"/>
      <c r="L22" s="589"/>
      <c r="M22" s="589"/>
      <c r="N22" s="589"/>
      <c r="O22" s="589"/>
      <c r="P22" s="589"/>
      <c r="Q22" s="589"/>
      <c r="R22" s="589"/>
      <c r="S22" s="703"/>
      <c r="T22" s="359"/>
      <c r="U22" s="360"/>
      <c r="V22" s="360"/>
      <c r="W22" s="360"/>
      <c r="X22" s="360"/>
      <c r="Y22" s="360"/>
      <c r="Z22" s="360"/>
      <c r="AA22" s="360"/>
      <c r="AB22" s="360"/>
      <c r="AC22" s="360"/>
      <c r="AD22" s="360"/>
      <c r="AE22" s="360"/>
      <c r="AF22" s="360"/>
      <c r="AG22" s="360"/>
      <c r="AH22" s="360"/>
      <c r="AI22" s="360"/>
      <c r="AJ22" s="360"/>
      <c r="AK22" s="360"/>
      <c r="AL22" s="361"/>
    </row>
    <row r="23" spans="1:38">
      <c r="A23" s="588"/>
      <c r="B23" s="702"/>
      <c r="C23" s="589"/>
      <c r="D23" s="589"/>
      <c r="E23" s="589"/>
      <c r="F23" s="589"/>
      <c r="G23" s="589"/>
      <c r="H23" s="589"/>
      <c r="I23" s="589"/>
      <c r="J23" s="589"/>
      <c r="K23" s="589"/>
      <c r="L23" s="589"/>
      <c r="M23" s="589"/>
      <c r="N23" s="589"/>
      <c r="O23" s="589"/>
      <c r="P23" s="589"/>
      <c r="Q23" s="589"/>
      <c r="R23" s="589"/>
      <c r="S23" s="703"/>
      <c r="T23" s="359"/>
      <c r="U23" s="360"/>
      <c r="V23" s="360"/>
      <c r="W23" s="360"/>
      <c r="X23" s="360"/>
      <c r="Y23" s="360"/>
      <c r="Z23" s="360"/>
      <c r="AA23" s="360"/>
      <c r="AB23" s="360"/>
      <c r="AC23" s="360"/>
      <c r="AD23" s="360"/>
      <c r="AE23" s="360"/>
      <c r="AF23" s="360"/>
      <c r="AG23" s="360"/>
      <c r="AH23" s="360"/>
      <c r="AI23" s="360"/>
      <c r="AJ23" s="360"/>
      <c r="AK23" s="360"/>
      <c r="AL23" s="361"/>
    </row>
    <row r="24" spans="1:38">
      <c r="A24" s="588"/>
      <c r="C24" s="589"/>
      <c r="D24" s="589"/>
      <c r="E24" s="589"/>
      <c r="F24" s="589"/>
      <c r="G24" s="589"/>
      <c r="H24" s="589"/>
      <c r="I24" s="589"/>
      <c r="J24" s="589"/>
      <c r="K24" s="589"/>
      <c r="L24" s="589"/>
      <c r="M24" s="589"/>
      <c r="N24" s="589"/>
      <c r="O24" s="589"/>
      <c r="P24" s="589"/>
      <c r="Q24" s="589"/>
      <c r="R24" s="589"/>
      <c r="S24" s="703"/>
      <c r="T24" s="359"/>
      <c r="U24" s="360"/>
      <c r="V24" s="360"/>
      <c r="W24" s="360"/>
      <c r="X24" s="360"/>
      <c r="Y24" s="360"/>
      <c r="Z24" s="360"/>
      <c r="AA24" s="360"/>
      <c r="AB24" s="360"/>
      <c r="AC24" s="360"/>
      <c r="AD24" s="360"/>
      <c r="AE24" s="360"/>
      <c r="AF24" s="360"/>
      <c r="AG24" s="360"/>
      <c r="AH24" s="360"/>
      <c r="AI24" s="360"/>
      <c r="AJ24" s="360"/>
      <c r="AK24" s="360"/>
      <c r="AL24" s="361"/>
    </row>
    <row r="25" spans="1:38">
      <c r="A25" s="588"/>
      <c r="B25" s="702"/>
      <c r="C25" s="589"/>
      <c r="D25" s="589"/>
      <c r="E25" s="589"/>
      <c r="F25" s="589"/>
      <c r="G25" s="589"/>
      <c r="H25" s="589"/>
      <c r="I25" s="589"/>
      <c r="J25" s="589"/>
      <c r="K25" s="589"/>
      <c r="L25" s="589"/>
      <c r="M25" s="589"/>
      <c r="N25" s="589"/>
      <c r="O25" s="589"/>
      <c r="P25" s="589"/>
      <c r="Q25" s="589"/>
      <c r="R25" s="589"/>
      <c r="S25" s="703"/>
      <c r="T25" s="359"/>
      <c r="U25" s="360"/>
      <c r="V25" s="360"/>
      <c r="W25" s="360"/>
      <c r="X25" s="360"/>
      <c r="Y25" s="360"/>
      <c r="Z25" s="360"/>
      <c r="AA25" s="360"/>
      <c r="AB25" s="360"/>
      <c r="AC25" s="360"/>
      <c r="AD25" s="360"/>
      <c r="AE25" s="360"/>
      <c r="AF25" s="360"/>
      <c r="AG25" s="360"/>
      <c r="AH25" s="360"/>
      <c r="AI25" s="360"/>
      <c r="AJ25" s="360"/>
      <c r="AK25" s="360"/>
      <c r="AL25" s="361"/>
    </row>
    <row r="26" spans="1:38">
      <c r="A26" s="588"/>
      <c r="B26" s="702"/>
      <c r="C26" s="589"/>
      <c r="D26" s="589"/>
      <c r="E26" s="589"/>
      <c r="F26" s="589"/>
      <c r="G26" s="589"/>
      <c r="H26" s="589"/>
      <c r="I26" s="589"/>
      <c r="J26" s="589"/>
      <c r="K26" s="589"/>
      <c r="L26" s="589"/>
      <c r="M26" s="589"/>
      <c r="N26" s="589"/>
      <c r="O26" s="589"/>
      <c r="P26" s="589"/>
      <c r="Q26" s="589"/>
      <c r="R26" s="589"/>
      <c r="S26" s="703"/>
      <c r="T26" s="359"/>
      <c r="U26" s="360"/>
      <c r="V26" s="360"/>
      <c r="W26" s="360"/>
      <c r="X26" s="360"/>
      <c r="Y26" s="360"/>
      <c r="Z26" s="360"/>
      <c r="AA26" s="360"/>
      <c r="AB26" s="360"/>
      <c r="AC26" s="360"/>
      <c r="AD26" s="360"/>
      <c r="AE26" s="360"/>
      <c r="AF26" s="360"/>
      <c r="AG26" s="360"/>
      <c r="AH26" s="360"/>
      <c r="AI26" s="360"/>
      <c r="AJ26" s="360"/>
      <c r="AK26" s="360"/>
      <c r="AL26" s="361"/>
    </row>
    <row r="27" spans="1:38">
      <c r="A27" s="588"/>
      <c r="B27" s="334"/>
      <c r="C27" s="589"/>
      <c r="D27" s="589"/>
      <c r="E27" s="589"/>
      <c r="F27" s="589"/>
      <c r="G27" s="589"/>
      <c r="H27" s="589"/>
      <c r="I27" s="589"/>
      <c r="J27" s="589"/>
      <c r="K27" s="589"/>
      <c r="L27" s="589"/>
      <c r="M27" s="589"/>
      <c r="N27" s="589"/>
      <c r="O27" s="589"/>
      <c r="P27" s="589"/>
      <c r="Q27" s="589"/>
      <c r="R27" s="589"/>
      <c r="S27" s="703"/>
      <c r="T27" s="359"/>
      <c r="U27" s="360"/>
      <c r="V27" s="360"/>
      <c r="W27" s="360"/>
      <c r="X27" s="360"/>
      <c r="Y27" s="360"/>
      <c r="Z27" s="360"/>
      <c r="AA27" s="360"/>
      <c r="AB27" s="360"/>
      <c r="AC27" s="360"/>
      <c r="AD27" s="360"/>
      <c r="AE27" s="360"/>
      <c r="AF27" s="360"/>
      <c r="AG27" s="360"/>
      <c r="AH27" s="360"/>
      <c r="AI27" s="360"/>
      <c r="AJ27" s="360"/>
      <c r="AK27" s="360"/>
      <c r="AL27" s="361"/>
    </row>
    <row r="28" spans="1:38">
      <c r="A28" s="588"/>
      <c r="B28" s="334"/>
      <c r="C28" s="589"/>
      <c r="D28" s="589"/>
      <c r="E28" s="589"/>
      <c r="F28" s="589"/>
      <c r="G28" s="589"/>
      <c r="H28" s="589"/>
      <c r="I28" s="589"/>
      <c r="J28" s="589"/>
      <c r="K28" s="589"/>
      <c r="L28" s="589"/>
      <c r="M28" s="589"/>
      <c r="N28" s="589"/>
      <c r="O28" s="589"/>
      <c r="P28" s="589"/>
      <c r="Q28" s="589"/>
      <c r="R28" s="589"/>
      <c r="S28" s="703"/>
      <c r="T28" s="359"/>
      <c r="U28" s="360"/>
      <c r="V28" s="360"/>
      <c r="W28" s="360"/>
      <c r="X28" s="360"/>
      <c r="Y28" s="360"/>
      <c r="Z28" s="360"/>
      <c r="AA28" s="360"/>
      <c r="AB28" s="360"/>
      <c r="AC28" s="360"/>
      <c r="AD28" s="360"/>
      <c r="AE28" s="360"/>
      <c r="AF28" s="360"/>
      <c r="AG28" s="360"/>
      <c r="AH28" s="360"/>
      <c r="AI28" s="360"/>
      <c r="AJ28" s="360"/>
      <c r="AK28" s="360"/>
      <c r="AL28" s="361"/>
    </row>
    <row r="29" spans="1:38">
      <c r="A29" s="588"/>
      <c r="B29" s="334"/>
      <c r="C29" s="589"/>
      <c r="D29" s="589"/>
      <c r="E29" s="589"/>
      <c r="F29" s="589"/>
      <c r="G29" s="589"/>
      <c r="H29" s="589"/>
      <c r="I29" s="589"/>
      <c r="J29" s="589"/>
      <c r="K29" s="589"/>
      <c r="L29" s="589"/>
      <c r="M29" s="589"/>
      <c r="N29" s="589"/>
      <c r="O29" s="589"/>
      <c r="P29" s="589"/>
      <c r="Q29" s="589"/>
      <c r="R29" s="589"/>
      <c r="S29" s="703"/>
      <c r="T29" s="359"/>
      <c r="U29" s="360"/>
      <c r="V29" s="360"/>
      <c r="W29" s="360"/>
      <c r="X29" s="360"/>
      <c r="Y29" s="360"/>
      <c r="Z29" s="360"/>
      <c r="AA29" s="360"/>
      <c r="AB29" s="360"/>
      <c r="AC29" s="360"/>
      <c r="AD29" s="360"/>
      <c r="AE29" s="360"/>
      <c r="AF29" s="360"/>
      <c r="AG29" s="360"/>
      <c r="AH29" s="360"/>
      <c r="AI29" s="360"/>
      <c r="AJ29" s="360"/>
      <c r="AK29" s="360"/>
      <c r="AL29" s="361"/>
    </row>
    <row r="30" spans="1:38">
      <c r="A30" s="588"/>
      <c r="B30" s="702"/>
      <c r="C30" s="589"/>
      <c r="D30" s="589"/>
      <c r="E30" s="589"/>
      <c r="F30" s="589"/>
      <c r="G30" s="589"/>
      <c r="H30" s="589"/>
      <c r="I30" s="589"/>
      <c r="J30" s="589"/>
      <c r="K30" s="589"/>
      <c r="L30" s="589"/>
      <c r="M30" s="589"/>
      <c r="N30" s="589"/>
      <c r="O30" s="589"/>
      <c r="P30" s="589"/>
      <c r="Q30" s="589"/>
      <c r="R30" s="589"/>
      <c r="S30" s="703"/>
      <c r="T30" s="359"/>
      <c r="U30" s="360"/>
      <c r="V30" s="360"/>
      <c r="W30" s="360"/>
      <c r="X30" s="360"/>
      <c r="Y30" s="360"/>
      <c r="Z30" s="360"/>
      <c r="AA30" s="360"/>
      <c r="AB30" s="360"/>
      <c r="AC30" s="360"/>
      <c r="AD30" s="360"/>
      <c r="AE30" s="360"/>
      <c r="AF30" s="360"/>
      <c r="AG30" s="360"/>
      <c r="AH30" s="360"/>
      <c r="AI30" s="360"/>
      <c r="AJ30" s="360"/>
      <c r="AK30" s="360"/>
      <c r="AL30" s="361"/>
    </row>
    <row r="31" spans="1:38">
      <c r="A31" s="588"/>
      <c r="B31" s="702"/>
      <c r="C31" s="702"/>
      <c r="D31" s="589"/>
      <c r="E31" s="589"/>
      <c r="F31" s="589"/>
      <c r="G31" s="589"/>
      <c r="H31" s="589"/>
      <c r="I31" s="589"/>
      <c r="J31" s="589"/>
      <c r="K31" s="589"/>
      <c r="L31" s="589"/>
      <c r="M31" s="589"/>
      <c r="N31" s="589"/>
      <c r="O31" s="589"/>
      <c r="P31" s="589"/>
      <c r="Q31" s="589"/>
      <c r="R31" s="589"/>
      <c r="S31" s="703"/>
      <c r="T31" s="359"/>
      <c r="U31" s="360"/>
      <c r="V31" s="360"/>
      <c r="W31" s="360"/>
      <c r="X31" s="360"/>
      <c r="Y31" s="360"/>
      <c r="Z31" s="360"/>
      <c r="AA31" s="360"/>
      <c r="AB31" s="360"/>
      <c r="AC31" s="360"/>
      <c r="AD31" s="360"/>
      <c r="AE31" s="360"/>
      <c r="AF31" s="360"/>
      <c r="AG31" s="360"/>
      <c r="AH31" s="360"/>
      <c r="AI31" s="360"/>
      <c r="AJ31" s="360"/>
      <c r="AK31" s="360"/>
      <c r="AL31" s="361"/>
    </row>
    <row r="32" spans="1:38">
      <c r="A32" s="588"/>
      <c r="B32" s="589"/>
      <c r="C32" s="589"/>
      <c r="D32" s="589"/>
      <c r="E32" s="589"/>
      <c r="F32" s="589"/>
      <c r="G32" s="589"/>
      <c r="H32" s="589"/>
      <c r="I32" s="589"/>
      <c r="J32" s="589"/>
      <c r="K32" s="589"/>
      <c r="L32" s="589"/>
      <c r="M32" s="589"/>
      <c r="N32" s="589"/>
      <c r="O32" s="589"/>
      <c r="P32" s="589"/>
      <c r="Q32" s="589"/>
      <c r="R32" s="589"/>
      <c r="S32" s="703"/>
      <c r="T32" s="359"/>
      <c r="U32" s="360"/>
      <c r="V32" s="360"/>
      <c r="W32" s="360"/>
      <c r="X32" s="360"/>
      <c r="Y32" s="360"/>
      <c r="Z32" s="360"/>
      <c r="AA32" s="360"/>
      <c r="AB32" s="360"/>
      <c r="AC32" s="360"/>
      <c r="AD32" s="360"/>
      <c r="AE32" s="360"/>
      <c r="AF32" s="360"/>
      <c r="AG32" s="360"/>
      <c r="AH32" s="360"/>
      <c r="AI32" s="360"/>
      <c r="AJ32" s="360"/>
      <c r="AK32" s="360"/>
      <c r="AL32" s="361"/>
    </row>
    <row r="33" spans="1:38">
      <c r="A33" s="588"/>
      <c r="B33" s="589"/>
      <c r="C33" s="589"/>
      <c r="D33" s="589"/>
      <c r="E33" s="589"/>
      <c r="F33" s="589"/>
      <c r="G33" s="589"/>
      <c r="H33" s="589"/>
      <c r="I33" s="589"/>
      <c r="J33" s="589"/>
      <c r="K33" s="589"/>
      <c r="L33" s="589"/>
      <c r="M33" s="589"/>
      <c r="N33" s="589"/>
      <c r="O33" s="589"/>
      <c r="P33" s="589"/>
      <c r="Q33" s="589"/>
      <c r="R33" s="589"/>
      <c r="S33" s="703"/>
      <c r="T33" s="359"/>
      <c r="U33" s="360"/>
      <c r="V33" s="360"/>
      <c r="W33" s="360"/>
      <c r="X33" s="360"/>
      <c r="Y33" s="360"/>
      <c r="Z33" s="360"/>
      <c r="AA33" s="360"/>
      <c r="AB33" s="360"/>
      <c r="AC33" s="360"/>
      <c r="AD33" s="360"/>
      <c r="AE33" s="360"/>
      <c r="AF33" s="360"/>
      <c r="AG33" s="360"/>
      <c r="AH33" s="360"/>
      <c r="AI33" s="360"/>
      <c r="AJ33" s="360"/>
      <c r="AK33" s="360"/>
      <c r="AL33" s="361"/>
    </row>
    <row r="34" spans="1:38">
      <c r="A34" s="588"/>
      <c r="B34" s="589"/>
      <c r="C34" s="589"/>
      <c r="D34" s="589"/>
      <c r="E34" s="589"/>
      <c r="F34" s="589"/>
      <c r="G34" s="589"/>
      <c r="H34" s="589"/>
      <c r="I34" s="589"/>
      <c r="J34" s="589"/>
      <c r="K34" s="589"/>
      <c r="L34" s="589"/>
      <c r="M34" s="589"/>
      <c r="N34" s="589"/>
      <c r="O34" s="589"/>
      <c r="P34" s="589"/>
      <c r="Q34" s="589"/>
      <c r="R34" s="589"/>
      <c r="S34" s="703"/>
      <c r="T34" s="359"/>
      <c r="U34" s="360"/>
      <c r="V34" s="360"/>
      <c r="W34" s="360"/>
      <c r="X34" s="360"/>
      <c r="Y34" s="360"/>
      <c r="Z34" s="360"/>
      <c r="AA34" s="360"/>
      <c r="AB34" s="360"/>
      <c r="AC34" s="360"/>
      <c r="AD34" s="360"/>
      <c r="AE34" s="360"/>
      <c r="AF34" s="360"/>
      <c r="AG34" s="360"/>
      <c r="AH34" s="360"/>
      <c r="AI34" s="360"/>
      <c r="AJ34" s="360"/>
      <c r="AK34" s="360"/>
      <c r="AL34" s="361"/>
    </row>
    <row r="35" spans="1:38">
      <c r="A35" s="588"/>
      <c r="B35" s="589"/>
      <c r="C35" s="589"/>
      <c r="D35" s="589"/>
      <c r="E35" s="589"/>
      <c r="F35" s="589"/>
      <c r="G35" s="589"/>
      <c r="H35" s="589"/>
      <c r="I35" s="589"/>
      <c r="J35" s="589"/>
      <c r="K35" s="589"/>
      <c r="L35" s="589"/>
      <c r="M35" s="589"/>
      <c r="N35" s="589"/>
      <c r="O35" s="589"/>
      <c r="P35" s="589"/>
      <c r="Q35" s="589"/>
      <c r="R35" s="589"/>
      <c r="S35" s="703"/>
      <c r="T35" s="359"/>
      <c r="U35" s="360"/>
      <c r="V35" s="360"/>
      <c r="W35" s="360"/>
      <c r="X35" s="360"/>
      <c r="Y35" s="360"/>
      <c r="Z35" s="360"/>
      <c r="AA35" s="360"/>
      <c r="AB35" s="360"/>
      <c r="AC35" s="360"/>
      <c r="AD35" s="360"/>
      <c r="AE35" s="360"/>
      <c r="AF35" s="360"/>
      <c r="AG35" s="360"/>
      <c r="AH35" s="360"/>
      <c r="AI35" s="360"/>
      <c r="AJ35" s="360"/>
      <c r="AK35" s="360"/>
      <c r="AL35" s="361"/>
    </row>
    <row r="36" spans="1:38">
      <c r="A36" s="588"/>
      <c r="B36" s="589"/>
      <c r="C36" s="589"/>
      <c r="D36" s="589"/>
      <c r="E36" s="589"/>
      <c r="F36" s="589"/>
      <c r="G36" s="589"/>
      <c r="H36" s="589"/>
      <c r="I36" s="589"/>
      <c r="J36" s="589"/>
      <c r="K36" s="589"/>
      <c r="L36" s="589"/>
      <c r="M36" s="589"/>
      <c r="N36" s="589"/>
      <c r="O36" s="589"/>
      <c r="P36" s="589"/>
      <c r="Q36" s="589"/>
      <c r="R36" s="589"/>
      <c r="S36" s="703"/>
      <c r="T36" s="359"/>
      <c r="U36" s="360"/>
      <c r="V36" s="360"/>
      <c r="W36" s="360"/>
      <c r="X36" s="360"/>
      <c r="Y36" s="360"/>
      <c r="Z36" s="360"/>
      <c r="AA36" s="360"/>
      <c r="AB36" s="360"/>
      <c r="AC36" s="360"/>
      <c r="AD36" s="360"/>
      <c r="AE36" s="360"/>
      <c r="AF36" s="360"/>
      <c r="AG36" s="360"/>
      <c r="AH36" s="360"/>
      <c r="AI36" s="360"/>
      <c r="AJ36" s="360"/>
      <c r="AK36" s="360"/>
      <c r="AL36" s="361"/>
    </row>
    <row r="37" spans="1:38">
      <c r="A37" s="588"/>
      <c r="B37" s="589"/>
      <c r="C37" s="589"/>
      <c r="D37" s="589"/>
      <c r="E37" s="589"/>
      <c r="F37" s="589"/>
      <c r="G37" s="589"/>
      <c r="H37" s="589"/>
      <c r="I37" s="589"/>
      <c r="J37" s="589"/>
      <c r="K37" s="589"/>
      <c r="L37" s="589"/>
      <c r="M37" s="589"/>
      <c r="N37" s="589"/>
      <c r="O37" s="589"/>
      <c r="P37" s="589"/>
      <c r="Q37" s="589"/>
      <c r="R37" s="589"/>
      <c r="S37" s="703"/>
      <c r="T37" s="359"/>
      <c r="U37" s="360"/>
      <c r="V37" s="360"/>
      <c r="W37" s="360"/>
      <c r="X37" s="360"/>
      <c r="Y37" s="360"/>
      <c r="Z37" s="360"/>
      <c r="AA37" s="360"/>
      <c r="AB37" s="360"/>
      <c r="AC37" s="360"/>
      <c r="AD37" s="360"/>
      <c r="AE37" s="360"/>
      <c r="AF37" s="360"/>
      <c r="AG37" s="360"/>
      <c r="AH37" s="360"/>
      <c r="AI37" s="360"/>
      <c r="AJ37" s="360"/>
      <c r="AK37" s="360"/>
      <c r="AL37" s="361"/>
    </row>
    <row r="38" spans="1:38">
      <c r="A38" s="588"/>
      <c r="B38" s="589"/>
      <c r="D38" s="589"/>
      <c r="E38" s="589"/>
      <c r="F38" s="589"/>
      <c r="G38" s="589"/>
      <c r="H38" s="589"/>
      <c r="I38" s="589"/>
      <c r="J38" s="589"/>
      <c r="K38" s="589"/>
      <c r="L38" s="589"/>
      <c r="M38" s="589"/>
      <c r="N38" s="589"/>
      <c r="O38" s="589"/>
      <c r="P38" s="589"/>
      <c r="Q38" s="589"/>
      <c r="R38" s="589"/>
      <c r="S38" s="703"/>
      <c r="T38" s="359"/>
      <c r="U38" s="360"/>
      <c r="V38" s="360"/>
      <c r="W38" s="360"/>
      <c r="X38" s="360"/>
      <c r="Y38" s="360"/>
      <c r="Z38" s="360"/>
      <c r="AA38" s="360"/>
      <c r="AB38" s="360"/>
      <c r="AC38" s="360"/>
      <c r="AD38" s="360"/>
      <c r="AE38" s="360"/>
      <c r="AF38" s="360"/>
      <c r="AG38" s="360"/>
      <c r="AH38" s="360"/>
      <c r="AI38" s="360"/>
      <c r="AJ38" s="360"/>
      <c r="AK38" s="360"/>
      <c r="AL38" s="361"/>
    </row>
    <row r="39" spans="1:38">
      <c r="A39" s="588"/>
      <c r="B39" s="589"/>
      <c r="C39" s="589"/>
      <c r="D39" s="589"/>
      <c r="E39" s="589"/>
      <c r="F39" s="589"/>
      <c r="G39" s="589"/>
      <c r="H39" s="589"/>
      <c r="I39" s="589"/>
      <c r="J39" s="589"/>
      <c r="K39" s="589"/>
      <c r="L39" s="589"/>
      <c r="M39" s="589"/>
      <c r="N39" s="589"/>
      <c r="O39" s="589"/>
      <c r="P39" s="589"/>
      <c r="Q39" s="589"/>
      <c r="R39" s="589"/>
      <c r="S39" s="703"/>
      <c r="T39" s="359"/>
      <c r="U39" s="360"/>
      <c r="V39" s="360"/>
      <c r="W39" s="360"/>
      <c r="X39" s="360"/>
      <c r="Y39" s="360"/>
      <c r="Z39" s="360"/>
      <c r="AA39" s="360"/>
      <c r="AB39" s="360"/>
      <c r="AC39" s="360"/>
      <c r="AD39" s="360"/>
      <c r="AE39" s="360"/>
      <c r="AF39" s="360"/>
      <c r="AG39" s="360"/>
      <c r="AH39" s="360"/>
      <c r="AI39" s="360"/>
      <c r="AJ39" s="360"/>
      <c r="AK39" s="360"/>
      <c r="AL39" s="361"/>
    </row>
    <row r="40" spans="1:38">
      <c r="A40" s="588"/>
      <c r="B40" s="589"/>
      <c r="C40" s="708" t="s">
        <v>716</v>
      </c>
      <c r="D40" s="589"/>
      <c r="E40" s="589"/>
      <c r="F40" s="589"/>
      <c r="G40" s="589"/>
      <c r="H40" s="589"/>
      <c r="I40" s="589"/>
      <c r="J40" s="589"/>
      <c r="K40" s="589"/>
      <c r="L40" s="589"/>
      <c r="M40" s="589"/>
      <c r="N40" s="589"/>
      <c r="O40" s="589"/>
      <c r="P40" s="589"/>
      <c r="Q40" s="589"/>
      <c r="R40" s="589"/>
      <c r="S40" s="703"/>
      <c r="T40" s="359"/>
      <c r="U40" s="360"/>
      <c r="V40" s="360"/>
      <c r="W40" s="360"/>
      <c r="X40" s="360"/>
      <c r="Y40" s="360"/>
      <c r="Z40" s="360"/>
      <c r="AA40" s="360"/>
      <c r="AB40" s="360"/>
      <c r="AC40" s="360"/>
      <c r="AD40" s="360"/>
      <c r="AE40" s="360"/>
      <c r="AF40" s="360"/>
      <c r="AG40" s="360"/>
      <c r="AH40" s="360"/>
      <c r="AI40" s="360"/>
      <c r="AJ40" s="360"/>
      <c r="AK40" s="360"/>
      <c r="AL40" s="361"/>
    </row>
    <row r="41" spans="1:38">
      <c r="A41" s="588"/>
      <c r="B41" s="589"/>
      <c r="C41" s="589"/>
      <c r="D41" s="589"/>
      <c r="E41" s="589"/>
      <c r="F41" s="589"/>
      <c r="G41" s="589"/>
      <c r="H41" s="589"/>
      <c r="I41" s="589"/>
      <c r="J41" s="589"/>
      <c r="K41" s="589"/>
      <c r="L41" s="589"/>
      <c r="M41" s="589"/>
      <c r="N41" s="589"/>
      <c r="O41" s="589"/>
      <c r="P41" s="589"/>
      <c r="Q41" s="589"/>
      <c r="R41" s="589"/>
      <c r="S41" s="703"/>
      <c r="T41" s="359"/>
      <c r="U41" s="360"/>
      <c r="V41" s="360"/>
      <c r="W41" s="360"/>
      <c r="X41" s="360"/>
      <c r="Y41" s="360"/>
      <c r="Z41" s="360"/>
      <c r="AA41" s="360"/>
      <c r="AB41" s="360"/>
      <c r="AC41" s="360"/>
      <c r="AD41" s="360"/>
      <c r="AE41" s="360"/>
      <c r="AF41" s="360"/>
      <c r="AG41" s="360"/>
      <c r="AH41" s="360"/>
      <c r="AI41" s="360"/>
      <c r="AJ41" s="360"/>
      <c r="AK41" s="360"/>
      <c r="AL41" s="361"/>
    </row>
    <row r="42" spans="1:38">
      <c r="A42" s="588"/>
      <c r="B42" s="589"/>
      <c r="C42" s="589"/>
      <c r="D42" s="589"/>
      <c r="E42" s="589"/>
      <c r="F42" s="589"/>
      <c r="G42" s="589"/>
      <c r="H42" s="589"/>
      <c r="I42" s="589"/>
      <c r="J42" s="589"/>
      <c r="K42" s="589"/>
      <c r="L42" s="589"/>
      <c r="M42" s="589"/>
      <c r="N42" s="589"/>
      <c r="O42" s="589"/>
      <c r="P42" s="589"/>
      <c r="Q42" s="589"/>
      <c r="R42" s="589"/>
      <c r="S42" s="703"/>
      <c r="T42" s="359"/>
      <c r="U42" s="360"/>
      <c r="V42" s="360"/>
      <c r="W42" s="360"/>
      <c r="X42" s="360"/>
      <c r="Y42" s="360"/>
      <c r="Z42" s="360"/>
      <c r="AA42" s="360"/>
      <c r="AB42" s="360"/>
      <c r="AC42" s="360"/>
      <c r="AD42" s="360"/>
      <c r="AE42" s="360"/>
      <c r="AF42" s="360"/>
      <c r="AG42" s="360"/>
      <c r="AH42" s="360"/>
      <c r="AI42" s="360"/>
      <c r="AJ42" s="360"/>
      <c r="AK42" s="360"/>
      <c r="AL42" s="361"/>
    </row>
    <row r="43" spans="1:38">
      <c r="A43" s="588"/>
      <c r="B43" s="589"/>
      <c r="C43" s="589"/>
      <c r="D43" s="589"/>
      <c r="E43" s="589"/>
      <c r="F43" s="589"/>
      <c r="G43" s="589"/>
      <c r="H43" s="589"/>
      <c r="I43" s="589"/>
      <c r="J43" s="589"/>
      <c r="K43" s="589"/>
      <c r="L43" s="589"/>
      <c r="M43" s="589"/>
      <c r="N43" s="589"/>
      <c r="O43" s="589"/>
      <c r="P43" s="589"/>
      <c r="Q43" s="589"/>
      <c r="R43" s="589"/>
      <c r="S43" s="703"/>
      <c r="T43" s="359"/>
      <c r="U43" s="360"/>
      <c r="V43" s="360"/>
      <c r="W43" s="360"/>
      <c r="X43" s="360"/>
      <c r="Y43" s="360"/>
      <c r="Z43" s="360"/>
      <c r="AA43" s="360"/>
      <c r="AB43" s="360"/>
      <c r="AC43" s="360"/>
      <c r="AD43" s="360"/>
      <c r="AE43" s="360"/>
      <c r="AF43" s="360"/>
      <c r="AG43" s="360"/>
      <c r="AH43" s="360"/>
      <c r="AI43" s="360"/>
      <c r="AJ43" s="360"/>
      <c r="AK43" s="360"/>
      <c r="AL43" s="361"/>
    </row>
    <row r="44" spans="1:38">
      <c r="A44" s="588"/>
      <c r="B44" s="589"/>
      <c r="C44" s="589"/>
      <c r="D44" s="589"/>
      <c r="E44" s="589"/>
      <c r="F44" s="589"/>
      <c r="G44" s="589"/>
      <c r="H44" s="589"/>
      <c r="I44" s="589"/>
      <c r="J44" s="589"/>
      <c r="K44" s="589"/>
      <c r="L44" s="589"/>
      <c r="M44" s="589"/>
      <c r="N44" s="589"/>
      <c r="O44" s="589"/>
      <c r="P44" s="589"/>
      <c r="Q44" s="589"/>
      <c r="R44" s="589"/>
      <c r="S44" s="703"/>
      <c r="T44" s="359"/>
      <c r="U44" s="360"/>
      <c r="V44" s="360"/>
      <c r="W44" s="360"/>
      <c r="X44" s="360"/>
      <c r="Y44" s="360"/>
      <c r="Z44" s="360"/>
      <c r="AA44" s="360"/>
      <c r="AB44" s="360"/>
      <c r="AC44" s="360"/>
      <c r="AD44" s="360"/>
      <c r="AE44" s="360"/>
      <c r="AF44" s="360"/>
      <c r="AG44" s="360"/>
      <c r="AH44" s="360"/>
      <c r="AI44" s="360"/>
      <c r="AJ44" s="360"/>
      <c r="AK44" s="360"/>
      <c r="AL44" s="361"/>
    </row>
    <row r="45" spans="1:38">
      <c r="A45" s="588"/>
      <c r="B45" s="589"/>
      <c r="C45" s="589"/>
      <c r="D45" s="589"/>
      <c r="E45" s="589"/>
      <c r="F45" s="589"/>
      <c r="G45" s="589"/>
      <c r="H45" s="589"/>
      <c r="I45" s="589"/>
      <c r="J45" s="589"/>
      <c r="K45" s="589"/>
      <c r="L45" s="589"/>
      <c r="M45" s="589"/>
      <c r="N45" s="589"/>
      <c r="O45" s="589"/>
      <c r="P45" s="589"/>
      <c r="Q45" s="589"/>
      <c r="R45" s="589"/>
      <c r="S45" s="703"/>
      <c r="T45" s="359"/>
      <c r="U45" s="360"/>
      <c r="V45" s="360"/>
      <c r="W45" s="360"/>
      <c r="X45" s="360"/>
      <c r="Y45" s="360"/>
      <c r="Z45" s="360"/>
      <c r="AA45" s="360"/>
      <c r="AB45" s="360"/>
      <c r="AC45" s="360"/>
      <c r="AD45" s="360"/>
      <c r="AE45" s="360"/>
      <c r="AF45" s="360"/>
      <c r="AG45" s="360"/>
      <c r="AH45" s="360"/>
      <c r="AI45" s="360"/>
      <c r="AJ45" s="360"/>
      <c r="AK45" s="360"/>
      <c r="AL45" s="361"/>
    </row>
    <row r="46" spans="1:38">
      <c r="A46" s="588"/>
      <c r="B46" s="589"/>
      <c r="C46" s="589"/>
      <c r="D46" s="589"/>
      <c r="E46" s="589"/>
      <c r="F46" s="589"/>
      <c r="G46" s="589"/>
      <c r="H46" s="589"/>
      <c r="I46" s="589"/>
      <c r="J46" s="589"/>
      <c r="K46" s="589"/>
      <c r="L46" s="589"/>
      <c r="M46" s="589"/>
      <c r="N46" s="589"/>
      <c r="O46" s="589"/>
      <c r="P46" s="589"/>
      <c r="Q46" s="589"/>
      <c r="R46" s="589"/>
      <c r="S46" s="703"/>
      <c r="T46" s="359"/>
      <c r="U46" s="360"/>
      <c r="V46" s="360"/>
      <c r="W46" s="360"/>
      <c r="X46" s="360"/>
      <c r="Y46" s="360"/>
      <c r="Z46" s="360"/>
      <c r="AA46" s="360"/>
      <c r="AB46" s="360"/>
      <c r="AC46" s="360"/>
      <c r="AD46" s="360"/>
      <c r="AE46" s="360"/>
      <c r="AF46" s="360"/>
      <c r="AG46" s="360"/>
      <c r="AH46" s="360"/>
      <c r="AI46" s="360"/>
      <c r="AJ46" s="360"/>
      <c r="AK46" s="360"/>
      <c r="AL46" s="361"/>
    </row>
    <row r="47" spans="1:38">
      <c r="A47" s="588"/>
      <c r="B47" s="589"/>
      <c r="C47" s="589"/>
      <c r="D47" s="589"/>
      <c r="E47" s="589"/>
      <c r="F47" s="589"/>
      <c r="G47" s="589"/>
      <c r="H47" s="589"/>
      <c r="I47" s="589"/>
      <c r="J47" s="589"/>
      <c r="K47" s="589"/>
      <c r="L47" s="589"/>
      <c r="M47" s="589"/>
      <c r="N47" s="589"/>
      <c r="O47" s="589"/>
      <c r="P47" s="589"/>
      <c r="Q47" s="589"/>
      <c r="R47" s="589"/>
      <c r="S47" s="703"/>
      <c r="T47" s="359"/>
      <c r="U47" s="360"/>
      <c r="V47" s="360"/>
      <c r="W47" s="360"/>
      <c r="X47" s="360"/>
      <c r="Y47" s="360"/>
      <c r="Z47" s="360"/>
      <c r="AA47" s="360"/>
      <c r="AB47" s="360"/>
      <c r="AC47" s="360"/>
      <c r="AD47" s="360"/>
      <c r="AE47" s="360"/>
      <c r="AF47" s="360"/>
      <c r="AG47" s="360"/>
      <c r="AH47" s="360"/>
      <c r="AI47" s="360"/>
      <c r="AJ47" s="360"/>
      <c r="AK47" s="360"/>
      <c r="AL47" s="361"/>
    </row>
    <row r="48" spans="1:38">
      <c r="A48" s="588"/>
      <c r="B48" s="589"/>
      <c r="C48" s="589"/>
      <c r="D48" s="589"/>
      <c r="E48" s="589"/>
      <c r="F48" s="589"/>
      <c r="G48" s="589"/>
      <c r="H48" s="589"/>
      <c r="I48" s="589"/>
      <c r="J48" s="589"/>
      <c r="K48" s="589"/>
      <c r="L48" s="589"/>
      <c r="M48" s="589"/>
      <c r="N48" s="589"/>
      <c r="O48" s="589"/>
      <c r="P48" s="589"/>
      <c r="Q48" s="589"/>
      <c r="R48" s="589"/>
      <c r="S48" s="703"/>
      <c r="T48" s="359"/>
      <c r="U48" s="360"/>
      <c r="V48" s="360"/>
      <c r="W48" s="360"/>
      <c r="X48" s="360"/>
      <c r="Y48" s="360"/>
      <c r="Z48" s="360"/>
      <c r="AA48" s="360"/>
      <c r="AB48" s="360"/>
      <c r="AC48" s="360"/>
      <c r="AD48" s="360"/>
      <c r="AE48" s="360"/>
      <c r="AF48" s="360"/>
      <c r="AG48" s="360"/>
      <c r="AH48" s="360"/>
      <c r="AI48" s="360"/>
      <c r="AJ48" s="360"/>
      <c r="AK48" s="360"/>
      <c r="AL48" s="361"/>
    </row>
    <row r="49" spans="1:38">
      <c r="A49" s="588"/>
      <c r="B49" s="589"/>
      <c r="C49" s="589"/>
      <c r="D49" s="589"/>
      <c r="E49" s="589"/>
      <c r="F49" s="589"/>
      <c r="G49" s="589"/>
      <c r="H49" s="589"/>
      <c r="I49" s="589"/>
      <c r="J49" s="589"/>
      <c r="K49" s="589"/>
      <c r="L49" s="589"/>
      <c r="M49" s="589"/>
      <c r="N49" s="589"/>
      <c r="O49" s="589"/>
      <c r="P49" s="589"/>
      <c r="Q49" s="589"/>
      <c r="R49" s="589"/>
      <c r="S49" s="703"/>
      <c r="T49" s="359"/>
      <c r="U49" s="360"/>
      <c r="V49" s="360"/>
      <c r="W49" s="360"/>
      <c r="X49" s="360"/>
      <c r="Y49" s="360"/>
      <c r="Z49" s="360"/>
      <c r="AA49" s="360"/>
      <c r="AB49" s="360"/>
      <c r="AC49" s="360"/>
      <c r="AD49" s="360"/>
      <c r="AE49" s="360"/>
      <c r="AF49" s="360"/>
      <c r="AG49" s="360"/>
      <c r="AH49" s="360"/>
      <c r="AI49" s="360"/>
      <c r="AJ49" s="360"/>
      <c r="AK49" s="360"/>
      <c r="AL49" s="361"/>
    </row>
    <row r="50" spans="1:38">
      <c r="A50" s="588"/>
      <c r="B50" s="589"/>
      <c r="C50" s="589"/>
      <c r="D50" s="589"/>
      <c r="E50" s="589"/>
      <c r="F50" s="589"/>
      <c r="G50" s="589"/>
      <c r="H50" s="589"/>
      <c r="I50" s="589"/>
      <c r="J50" s="589"/>
      <c r="K50" s="589"/>
      <c r="L50" s="589"/>
      <c r="M50" s="589"/>
      <c r="N50" s="589"/>
      <c r="O50" s="589"/>
      <c r="P50" s="589"/>
      <c r="Q50" s="589"/>
      <c r="R50" s="589"/>
      <c r="S50" s="703"/>
      <c r="T50" s="359"/>
      <c r="U50" s="360"/>
      <c r="V50" s="360"/>
      <c r="W50" s="360"/>
      <c r="X50" s="360"/>
      <c r="Y50" s="360"/>
      <c r="Z50" s="360"/>
      <c r="AA50" s="360"/>
      <c r="AB50" s="360"/>
      <c r="AC50" s="360"/>
      <c r="AD50" s="360"/>
      <c r="AE50" s="360"/>
      <c r="AF50" s="360"/>
      <c r="AG50" s="360"/>
      <c r="AH50" s="360"/>
      <c r="AI50" s="360"/>
      <c r="AJ50" s="360"/>
      <c r="AK50" s="360"/>
      <c r="AL50" s="361"/>
    </row>
    <row r="51" spans="1:38">
      <c r="A51" s="588"/>
      <c r="B51" s="589"/>
      <c r="C51" s="589"/>
      <c r="D51" s="589"/>
      <c r="E51" s="589"/>
      <c r="F51" s="589"/>
      <c r="G51" s="589"/>
      <c r="H51" s="589"/>
      <c r="I51" s="589"/>
      <c r="J51" s="589"/>
      <c r="K51" s="589"/>
      <c r="L51" s="589"/>
      <c r="M51" s="589"/>
      <c r="N51" s="589"/>
      <c r="O51" s="589"/>
      <c r="P51" s="589"/>
      <c r="Q51" s="589"/>
      <c r="R51" s="589"/>
      <c r="S51" s="703"/>
      <c r="T51" s="359"/>
      <c r="U51" s="360"/>
      <c r="V51" s="360"/>
      <c r="W51" s="360"/>
      <c r="X51" s="360"/>
      <c r="Y51" s="360"/>
      <c r="Z51" s="360"/>
      <c r="AA51" s="360"/>
      <c r="AB51" s="360"/>
      <c r="AC51" s="360"/>
      <c r="AD51" s="360"/>
      <c r="AE51" s="360"/>
      <c r="AF51" s="360"/>
      <c r="AG51" s="360"/>
      <c r="AH51" s="360"/>
      <c r="AI51" s="360"/>
      <c r="AJ51" s="360"/>
      <c r="AK51" s="360"/>
      <c r="AL51" s="361"/>
    </row>
    <row r="52" spans="1:38">
      <c r="A52" s="588"/>
      <c r="B52" s="589"/>
      <c r="C52" s="589"/>
      <c r="D52" s="589"/>
      <c r="E52" s="589"/>
      <c r="F52" s="589"/>
      <c r="G52" s="589"/>
      <c r="H52" s="589"/>
      <c r="I52" s="589"/>
      <c r="J52" s="589"/>
      <c r="K52" s="589"/>
      <c r="L52" s="589"/>
      <c r="M52" s="589"/>
      <c r="N52" s="589"/>
      <c r="O52" s="589"/>
      <c r="P52" s="589"/>
      <c r="Q52" s="589"/>
      <c r="R52" s="589"/>
      <c r="S52" s="703"/>
      <c r="T52" s="359"/>
      <c r="U52" s="360"/>
      <c r="V52" s="360"/>
      <c r="W52" s="360"/>
      <c r="X52" s="360"/>
      <c r="Y52" s="360"/>
      <c r="Z52" s="360"/>
      <c r="AA52" s="360"/>
      <c r="AB52" s="360"/>
      <c r="AC52" s="360"/>
      <c r="AD52" s="360"/>
      <c r="AE52" s="360"/>
      <c r="AF52" s="360"/>
      <c r="AG52" s="360"/>
      <c r="AH52" s="360"/>
      <c r="AI52" s="360"/>
      <c r="AJ52" s="360"/>
      <c r="AK52" s="360"/>
      <c r="AL52" s="361"/>
    </row>
    <row r="53" spans="1:38">
      <c r="A53" s="588"/>
      <c r="B53" s="589"/>
      <c r="C53" s="589"/>
      <c r="D53" s="589"/>
      <c r="E53" s="589"/>
      <c r="F53" s="589"/>
      <c r="G53" s="589"/>
      <c r="H53" s="589"/>
      <c r="I53" s="589"/>
      <c r="J53" s="589"/>
      <c r="K53" s="589"/>
      <c r="L53" s="589"/>
      <c r="M53" s="589"/>
      <c r="N53" s="589"/>
      <c r="O53" s="589"/>
      <c r="P53" s="589"/>
      <c r="Q53" s="589"/>
      <c r="R53" s="589"/>
      <c r="S53" s="703"/>
      <c r="T53" s="359"/>
      <c r="U53" s="360"/>
      <c r="V53" s="360"/>
      <c r="W53" s="360"/>
      <c r="X53" s="360"/>
      <c r="Y53" s="360"/>
      <c r="Z53" s="360"/>
      <c r="AA53" s="360"/>
      <c r="AB53" s="360"/>
      <c r="AC53" s="360"/>
      <c r="AD53" s="360"/>
      <c r="AE53" s="360"/>
      <c r="AF53" s="360"/>
      <c r="AG53" s="360"/>
      <c r="AH53" s="360"/>
      <c r="AI53" s="360"/>
      <c r="AJ53" s="360"/>
      <c r="AK53" s="360"/>
      <c r="AL53" s="361"/>
    </row>
    <row r="54" spans="1:38">
      <c r="A54" s="588"/>
      <c r="B54" s="702"/>
      <c r="C54" s="589"/>
      <c r="D54" s="589"/>
      <c r="E54" s="589"/>
      <c r="F54" s="589"/>
      <c r="G54" s="589"/>
      <c r="H54" s="589"/>
      <c r="I54" s="589"/>
      <c r="J54" s="589"/>
      <c r="K54" s="589"/>
      <c r="L54" s="589"/>
      <c r="M54" s="589"/>
      <c r="N54" s="589"/>
      <c r="O54" s="589"/>
      <c r="P54" s="589"/>
      <c r="Q54" s="589"/>
      <c r="R54" s="589"/>
      <c r="S54" s="703"/>
      <c r="T54" s="359"/>
      <c r="U54" s="360"/>
      <c r="V54" s="360"/>
      <c r="W54" s="360"/>
      <c r="X54" s="360"/>
      <c r="Y54" s="360"/>
      <c r="Z54" s="360"/>
      <c r="AA54" s="360"/>
      <c r="AB54" s="360"/>
      <c r="AC54" s="360"/>
      <c r="AD54" s="360"/>
      <c r="AE54" s="360"/>
      <c r="AF54" s="360"/>
      <c r="AG54" s="360"/>
      <c r="AH54" s="360"/>
      <c r="AI54" s="360"/>
      <c r="AJ54" s="360"/>
      <c r="AK54" s="360"/>
      <c r="AL54" s="361"/>
    </row>
    <row r="55" spans="1:38">
      <c r="A55" s="588"/>
      <c r="B55" s="702"/>
      <c r="C55" s="589"/>
      <c r="D55" s="589"/>
      <c r="E55" s="589"/>
      <c r="F55" s="589"/>
      <c r="G55" s="589"/>
      <c r="H55" s="589"/>
      <c r="I55" s="589"/>
      <c r="J55" s="589"/>
      <c r="K55" s="589"/>
      <c r="L55" s="589"/>
      <c r="M55" s="589"/>
      <c r="N55" s="589"/>
      <c r="O55" s="589"/>
      <c r="P55" s="589"/>
      <c r="Q55" s="589"/>
      <c r="R55" s="589"/>
      <c r="S55" s="703"/>
      <c r="T55" s="359"/>
      <c r="U55" s="360"/>
      <c r="V55" s="360"/>
      <c r="W55" s="360"/>
      <c r="X55" s="360"/>
      <c r="Y55" s="360"/>
      <c r="Z55" s="360"/>
      <c r="AA55" s="360"/>
      <c r="AB55" s="360"/>
      <c r="AC55" s="360"/>
      <c r="AD55" s="360"/>
      <c r="AE55" s="360"/>
      <c r="AF55" s="360"/>
      <c r="AG55" s="360"/>
      <c r="AH55" s="360"/>
      <c r="AI55" s="360"/>
      <c r="AJ55" s="360"/>
      <c r="AK55" s="360"/>
      <c r="AL55" s="361"/>
    </row>
    <row r="56" spans="1:38">
      <c r="A56" s="704"/>
      <c r="B56" s="597"/>
      <c r="C56" s="597"/>
      <c r="D56" s="597"/>
      <c r="E56" s="597"/>
      <c r="F56" s="597"/>
      <c r="G56" s="597"/>
      <c r="H56" s="597"/>
      <c r="I56" s="597"/>
      <c r="J56" s="597"/>
      <c r="K56" s="597"/>
      <c r="L56" s="597"/>
      <c r="M56" s="597"/>
      <c r="N56" s="597"/>
      <c r="O56" s="597"/>
      <c r="P56" s="597"/>
      <c r="Q56" s="597"/>
      <c r="R56" s="597"/>
      <c r="S56" s="705"/>
      <c r="T56" s="712"/>
      <c r="U56" s="713"/>
      <c r="V56" s="713"/>
      <c r="W56" s="713"/>
      <c r="X56" s="713"/>
      <c r="Y56" s="713"/>
      <c r="Z56" s="713"/>
      <c r="AA56" s="713"/>
      <c r="AB56" s="713"/>
      <c r="AC56" s="713"/>
      <c r="AD56" s="713"/>
      <c r="AE56" s="713"/>
      <c r="AF56" s="713"/>
      <c r="AG56" s="713"/>
      <c r="AH56" s="713"/>
      <c r="AI56" s="713"/>
      <c r="AJ56" s="713"/>
      <c r="AK56" s="713"/>
      <c r="AL56" s="714"/>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 zoomScale="140" zoomScaleNormal="100" zoomScalePageLayoutView="140" workbookViewId="0">
      <selection activeCell="T1" sqref="T1"/>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9" t="s">
        <v>798</v>
      </c>
      <c r="B1" s="939"/>
      <c r="C1" s="939"/>
      <c r="D1" s="939"/>
      <c r="E1" s="939"/>
      <c r="F1" s="939"/>
      <c r="G1" s="939"/>
      <c r="H1" s="939"/>
      <c r="I1" s="939"/>
      <c r="J1" s="939"/>
      <c r="K1" s="939"/>
      <c r="L1" s="939"/>
      <c r="M1" s="939"/>
      <c r="N1" s="939"/>
      <c r="O1" s="939"/>
      <c r="P1" s="939"/>
      <c r="Q1" s="939"/>
      <c r="R1" s="939"/>
      <c r="S1" s="939"/>
      <c r="T1" s="940" t="s">
        <v>799</v>
      </c>
      <c r="U1" s="940"/>
      <c r="V1" s="940"/>
      <c r="W1" s="940"/>
      <c r="X1" s="940"/>
      <c r="Y1" s="940"/>
      <c r="Z1" s="940"/>
      <c r="AA1" s="940"/>
      <c r="AB1" s="940"/>
      <c r="AC1" s="940"/>
      <c r="AD1" s="940"/>
      <c r="AE1" s="940"/>
      <c r="AF1" s="940"/>
      <c r="AG1" s="940"/>
      <c r="AH1" s="940"/>
      <c r="AI1" s="940"/>
      <c r="AJ1" s="940"/>
      <c r="AK1" s="940"/>
      <c r="AL1" s="940"/>
    </row>
    <row r="2" spans="1:38" ht="14.4">
      <c r="A2" s="293" t="s">
        <v>800</v>
      </c>
      <c r="B2" t="s">
        <v>800</v>
      </c>
      <c r="C2" t="s">
        <v>800</v>
      </c>
      <c r="D2" t="s">
        <v>800</v>
      </c>
      <c r="E2" t="s">
        <v>800</v>
      </c>
      <c r="F2" t="s">
        <v>800</v>
      </c>
      <c r="G2" t="s">
        <v>800</v>
      </c>
      <c r="H2" t="s">
        <v>800</v>
      </c>
      <c r="I2" t="s">
        <v>800</v>
      </c>
      <c r="J2" t="s">
        <v>800</v>
      </c>
      <c r="K2" t="s">
        <v>800</v>
      </c>
      <c r="L2" t="s">
        <v>800</v>
      </c>
      <c r="M2" t="s">
        <v>800</v>
      </c>
      <c r="N2" t="s">
        <v>800</v>
      </c>
      <c r="O2" t="s">
        <v>800</v>
      </c>
      <c r="P2" t="s">
        <v>800</v>
      </c>
      <c r="Q2" t="s">
        <v>800</v>
      </c>
      <c r="R2" t="s">
        <v>800</v>
      </c>
      <c r="S2" s="294" t="s">
        <v>800</v>
      </c>
      <c r="T2" s="716" t="s">
        <v>800</v>
      </c>
      <c r="U2" s="716" t="s">
        <v>800</v>
      </c>
      <c r="V2" s="716" t="s">
        <v>800</v>
      </c>
      <c r="W2" s="716" t="s">
        <v>800</v>
      </c>
      <c r="X2" s="716" t="s">
        <v>800</v>
      </c>
      <c r="Y2" s="716" t="s">
        <v>800</v>
      </c>
      <c r="Z2" s="716" t="s">
        <v>800</v>
      </c>
      <c r="AA2" s="716" t="s">
        <v>800</v>
      </c>
      <c r="AB2" s="716" t="s">
        <v>800</v>
      </c>
      <c r="AC2" s="716" t="s">
        <v>800</v>
      </c>
      <c r="AD2" s="716" t="s">
        <v>800</v>
      </c>
      <c r="AE2" s="716" t="s">
        <v>800</v>
      </c>
      <c r="AF2" s="716" t="s">
        <v>800</v>
      </c>
      <c r="AG2" s="716" t="s">
        <v>800</v>
      </c>
      <c r="AH2" s="716" t="s">
        <v>800</v>
      </c>
      <c r="AI2" s="716" t="s">
        <v>800</v>
      </c>
      <c r="AJ2" s="716" t="s">
        <v>800</v>
      </c>
      <c r="AK2" s="716" t="s">
        <v>800</v>
      </c>
      <c r="AL2" s="717" t="s">
        <v>800</v>
      </c>
    </row>
    <row r="3" spans="1:38" ht="14.4">
      <c r="A3" s="293" t="s">
        <v>800</v>
      </c>
      <c r="B3" s="334" t="s">
        <v>801</v>
      </c>
      <c r="C3" s="334"/>
      <c r="D3" s="334"/>
      <c r="E3" s="334"/>
      <c r="F3" s="334"/>
      <c r="G3" s="334"/>
      <c r="H3" s="334"/>
      <c r="I3" s="334"/>
      <c r="J3" s="334"/>
      <c r="K3" s="334"/>
      <c r="L3" s="334"/>
      <c r="M3" s="334"/>
      <c r="N3" s="334"/>
      <c r="O3" s="334"/>
      <c r="P3" s="334"/>
      <c r="Q3" s="334"/>
      <c r="R3" s="334"/>
      <c r="S3" s="294" t="s">
        <v>800</v>
      </c>
      <c r="T3" s="716" t="s">
        <v>800</v>
      </c>
      <c r="U3" s="718" t="s">
        <v>802</v>
      </c>
      <c r="V3" s="718"/>
      <c r="W3" s="718"/>
      <c r="X3" s="718"/>
      <c r="Y3" s="718"/>
      <c r="Z3" s="718"/>
      <c r="AA3" s="718"/>
      <c r="AB3" s="718"/>
      <c r="AC3" s="718"/>
      <c r="AD3" s="718"/>
      <c r="AE3" s="718"/>
      <c r="AF3" s="718"/>
      <c r="AG3" s="718"/>
      <c r="AH3" s="718"/>
      <c r="AI3" s="716" t="s">
        <v>800</v>
      </c>
      <c r="AJ3" s="716" t="s">
        <v>800</v>
      </c>
      <c r="AK3" s="716" t="s">
        <v>800</v>
      </c>
      <c r="AL3" s="717" t="s">
        <v>800</v>
      </c>
    </row>
    <row r="4" spans="1:38" ht="14.4">
      <c r="A4" s="293" t="s">
        <v>800</v>
      </c>
      <c r="B4" s="334" t="s">
        <v>803</v>
      </c>
      <c r="C4" s="334"/>
      <c r="D4" s="334"/>
      <c r="E4" s="334"/>
      <c r="F4" s="334"/>
      <c r="G4" s="334"/>
      <c r="H4" s="334"/>
      <c r="I4" s="334"/>
      <c r="J4" s="334"/>
      <c r="S4" s="294" t="s">
        <v>800</v>
      </c>
      <c r="T4" s="716" t="s">
        <v>800</v>
      </c>
      <c r="U4" s="716" t="s">
        <v>800</v>
      </c>
      <c r="V4" s="716" t="s">
        <v>800</v>
      </c>
      <c r="W4" s="716" t="s">
        <v>800</v>
      </c>
      <c r="X4" s="716" t="s">
        <v>800</v>
      </c>
      <c r="Y4" s="716" t="s">
        <v>800</v>
      </c>
      <c r="Z4" s="716" t="s">
        <v>800</v>
      </c>
      <c r="AA4" s="716" t="s">
        <v>800</v>
      </c>
      <c r="AB4" s="716" t="s">
        <v>800</v>
      </c>
      <c r="AC4" s="716" t="s">
        <v>800</v>
      </c>
      <c r="AD4" s="716" t="s">
        <v>800</v>
      </c>
      <c r="AE4" s="716" t="s">
        <v>800</v>
      </c>
      <c r="AF4" s="716" t="s">
        <v>800</v>
      </c>
      <c r="AG4" s="716" t="s">
        <v>800</v>
      </c>
      <c r="AH4" s="716" t="s">
        <v>800</v>
      </c>
      <c r="AI4" s="716" t="s">
        <v>800</v>
      </c>
      <c r="AJ4" s="716" t="s">
        <v>800</v>
      </c>
      <c r="AK4" s="716" t="s">
        <v>800</v>
      </c>
      <c r="AL4" s="717" t="s">
        <v>800</v>
      </c>
    </row>
    <row r="5" spans="1:38" ht="14.4">
      <c r="A5" s="293" t="s">
        <v>800</v>
      </c>
      <c r="B5" s="334"/>
      <c r="S5" s="294" t="s">
        <v>800</v>
      </c>
      <c r="T5" s="716" t="s">
        <v>800</v>
      </c>
      <c r="U5" s="716" t="s">
        <v>804</v>
      </c>
      <c r="V5" s="716"/>
      <c r="W5" s="716"/>
      <c r="X5" s="716"/>
      <c r="Y5" s="716"/>
      <c r="Z5" s="716"/>
      <c r="AA5" s="716"/>
      <c r="AB5" s="716"/>
      <c r="AC5" s="716" t="s">
        <v>800</v>
      </c>
      <c r="AD5" s="716" t="s">
        <v>800</v>
      </c>
      <c r="AE5" s="716" t="s">
        <v>800</v>
      </c>
      <c r="AF5" s="716" t="s">
        <v>800</v>
      </c>
      <c r="AG5" s="716" t="s">
        <v>800</v>
      </c>
      <c r="AH5" s="716" t="s">
        <v>800</v>
      </c>
      <c r="AI5" s="716" t="s">
        <v>800</v>
      </c>
      <c r="AJ5" s="716" t="s">
        <v>800</v>
      </c>
      <c r="AK5" s="716" t="s">
        <v>800</v>
      </c>
      <c r="AL5" s="717" t="s">
        <v>800</v>
      </c>
    </row>
    <row r="6" spans="1:38" ht="14.4">
      <c r="A6" s="293" t="s">
        <v>800</v>
      </c>
      <c r="B6" s="334" t="s">
        <v>805</v>
      </c>
      <c r="C6" s="334"/>
      <c r="D6" s="334"/>
      <c r="E6" s="334"/>
      <c r="F6" s="334"/>
      <c r="G6" s="334"/>
      <c r="H6" s="334"/>
      <c r="I6" s="334"/>
      <c r="J6" s="334"/>
      <c r="K6" s="334"/>
      <c r="L6" s="334"/>
      <c r="M6" s="334"/>
      <c r="N6" s="334"/>
      <c r="O6" s="334"/>
      <c r="P6" s="334"/>
      <c r="Q6" s="334"/>
      <c r="R6" s="334"/>
      <c r="S6" s="294" t="s">
        <v>800</v>
      </c>
      <c r="T6" s="716" t="s">
        <v>800</v>
      </c>
      <c r="U6" s="716"/>
      <c r="V6" s="716" t="s">
        <v>800</v>
      </c>
      <c r="W6" s="716" t="s">
        <v>800</v>
      </c>
      <c r="X6" s="716" t="s">
        <v>800</v>
      </c>
      <c r="Y6" s="716" t="s">
        <v>800</v>
      </c>
      <c r="Z6" s="716" t="s">
        <v>800</v>
      </c>
      <c r="AA6" s="716" t="s">
        <v>800</v>
      </c>
      <c r="AB6" s="716" t="s">
        <v>800</v>
      </c>
      <c r="AC6" s="716" t="s">
        <v>800</v>
      </c>
      <c r="AD6" s="716" t="s">
        <v>800</v>
      </c>
      <c r="AE6" s="716" t="s">
        <v>800</v>
      </c>
      <c r="AF6" s="716" t="s">
        <v>800</v>
      </c>
      <c r="AG6" s="716" t="s">
        <v>800</v>
      </c>
      <c r="AH6" s="716" t="s">
        <v>800</v>
      </c>
      <c r="AI6" s="716" t="s">
        <v>800</v>
      </c>
      <c r="AJ6" s="716" t="s">
        <v>800</v>
      </c>
      <c r="AK6" s="716" t="s">
        <v>800</v>
      </c>
      <c r="AL6" s="717" t="s">
        <v>800</v>
      </c>
    </row>
    <row r="7" spans="1:38" ht="14.4">
      <c r="A7" s="293" t="s">
        <v>800</v>
      </c>
      <c r="B7" s="335" t="s">
        <v>806</v>
      </c>
      <c r="C7" s="334"/>
      <c r="D7" s="334"/>
      <c r="E7" s="334"/>
      <c r="F7" s="334"/>
      <c r="G7" s="334"/>
      <c r="H7" s="334"/>
      <c r="I7" s="334"/>
      <c r="J7" s="334"/>
      <c r="K7" s="334"/>
      <c r="L7" s="334"/>
      <c r="M7" s="334"/>
      <c r="N7" s="334"/>
      <c r="O7" s="334"/>
      <c r="P7" s="334"/>
      <c r="Q7" s="334"/>
      <c r="R7" s="334"/>
      <c r="S7" s="335"/>
      <c r="T7" s="716" t="s">
        <v>800</v>
      </c>
      <c r="U7" s="716" t="s">
        <v>807</v>
      </c>
      <c r="V7" s="716"/>
      <c r="W7" s="716"/>
      <c r="X7" s="716"/>
      <c r="Y7" s="716"/>
      <c r="Z7" s="716"/>
      <c r="AA7" s="716"/>
      <c r="AB7" s="716"/>
      <c r="AC7" s="716"/>
      <c r="AD7" s="716"/>
      <c r="AE7" s="716"/>
      <c r="AF7" s="716"/>
      <c r="AG7" s="716"/>
      <c r="AH7" s="716"/>
      <c r="AI7" s="716"/>
      <c r="AJ7" s="716" t="s">
        <v>800</v>
      </c>
      <c r="AK7" s="716" t="s">
        <v>800</v>
      </c>
      <c r="AL7" s="717" t="s">
        <v>800</v>
      </c>
    </row>
    <row r="8" spans="1:38" ht="14.4">
      <c r="A8" s="293" t="s">
        <v>800</v>
      </c>
      <c r="B8" s="334" t="s">
        <v>808</v>
      </c>
      <c r="C8" s="334"/>
      <c r="D8" s="334"/>
      <c r="E8" s="334"/>
      <c r="F8" s="334"/>
      <c r="G8" s="334"/>
      <c r="H8" s="334"/>
      <c r="I8" s="334"/>
      <c r="J8" s="334"/>
      <c r="K8" s="334"/>
      <c r="L8" s="334"/>
      <c r="M8" s="334"/>
      <c r="N8" s="334"/>
      <c r="O8" s="334"/>
      <c r="P8" s="334"/>
      <c r="S8" s="294" t="s">
        <v>800</v>
      </c>
      <c r="T8" s="716" t="s">
        <v>800</v>
      </c>
      <c r="U8" s="716" t="s">
        <v>800</v>
      </c>
      <c r="V8" s="716" t="s">
        <v>800</v>
      </c>
      <c r="W8" s="716" t="s">
        <v>800</v>
      </c>
      <c r="X8" s="716" t="s">
        <v>800</v>
      </c>
      <c r="Y8" s="716" t="s">
        <v>800</v>
      </c>
      <c r="Z8" s="716" t="s">
        <v>800</v>
      </c>
      <c r="AA8" s="716" t="s">
        <v>800</v>
      </c>
      <c r="AB8" s="716" t="s">
        <v>800</v>
      </c>
      <c r="AC8" s="716" t="s">
        <v>800</v>
      </c>
      <c r="AD8" s="716" t="s">
        <v>800</v>
      </c>
      <c r="AE8" s="716" t="s">
        <v>800</v>
      </c>
      <c r="AF8" s="716" t="s">
        <v>800</v>
      </c>
      <c r="AG8" s="716" t="s">
        <v>800</v>
      </c>
      <c r="AH8" s="716" t="s">
        <v>800</v>
      </c>
      <c r="AI8" s="716" t="s">
        <v>800</v>
      </c>
      <c r="AJ8" s="716" t="s">
        <v>800</v>
      </c>
      <c r="AK8" s="716" t="s">
        <v>800</v>
      </c>
      <c r="AL8" s="717" t="s">
        <v>800</v>
      </c>
    </row>
    <row r="9" spans="1:38" ht="12.75" customHeight="1">
      <c r="A9" s="293" t="s">
        <v>800</v>
      </c>
      <c r="B9" s="334"/>
      <c r="S9" s="294" t="s">
        <v>800</v>
      </c>
      <c r="T9" s="716" t="s">
        <v>800</v>
      </c>
      <c r="U9" s="716" t="s">
        <v>800</v>
      </c>
      <c r="V9" s="716" t="s">
        <v>800</v>
      </c>
      <c r="W9" s="716"/>
      <c r="X9" s="716"/>
      <c r="Y9" s="716"/>
      <c r="Z9" s="716"/>
      <c r="AA9" s="716"/>
      <c r="AB9" s="716"/>
      <c r="AC9" s="716"/>
      <c r="AD9" s="716"/>
      <c r="AE9" s="716"/>
      <c r="AF9" s="716"/>
      <c r="AG9" s="716"/>
      <c r="AH9" s="716" t="s">
        <v>800</v>
      </c>
      <c r="AI9" s="716" t="s">
        <v>800</v>
      </c>
      <c r="AJ9" s="716" t="s">
        <v>800</v>
      </c>
      <c r="AK9" s="716" t="s">
        <v>800</v>
      </c>
      <c r="AL9" s="717" t="s">
        <v>800</v>
      </c>
    </row>
    <row r="10" spans="1:38" ht="14.4">
      <c r="A10" s="293" t="s">
        <v>800</v>
      </c>
      <c r="B10" s="334" t="s">
        <v>809</v>
      </c>
      <c r="C10" s="334"/>
      <c r="D10" s="334"/>
      <c r="E10" s="334"/>
      <c r="F10" s="334"/>
      <c r="G10" s="334"/>
      <c r="H10" s="334"/>
      <c r="I10" s="334"/>
      <c r="J10" s="334"/>
      <c r="K10" s="334"/>
      <c r="L10" s="334"/>
      <c r="M10" s="334"/>
      <c r="N10" s="334"/>
      <c r="O10" s="334"/>
      <c r="P10" s="334"/>
      <c r="Q10" s="334"/>
      <c r="R10" s="334"/>
      <c r="S10" s="294" t="s">
        <v>800</v>
      </c>
      <c r="T10" s="716" t="s">
        <v>800</v>
      </c>
      <c r="U10" s="716" t="s">
        <v>800</v>
      </c>
      <c r="V10" s="716" t="s">
        <v>800</v>
      </c>
      <c r="W10" s="716"/>
      <c r="X10" s="716"/>
      <c r="Y10" s="716"/>
      <c r="Z10" s="716"/>
      <c r="AA10" s="716"/>
      <c r="AB10" s="716"/>
      <c r="AC10" s="716"/>
      <c r="AD10" s="716"/>
      <c r="AE10" s="716"/>
      <c r="AF10" s="716"/>
      <c r="AG10" s="716"/>
      <c r="AH10" s="716" t="s">
        <v>800</v>
      </c>
      <c r="AI10" s="716" t="s">
        <v>800</v>
      </c>
      <c r="AJ10" s="716" t="s">
        <v>800</v>
      </c>
      <c r="AK10" s="716" t="s">
        <v>800</v>
      </c>
      <c r="AL10" s="717" t="s">
        <v>800</v>
      </c>
    </row>
    <row r="11" spans="1:38" ht="14.4">
      <c r="A11" s="293" t="s">
        <v>800</v>
      </c>
      <c r="B11" s="334" t="s">
        <v>810</v>
      </c>
      <c r="C11" s="334"/>
      <c r="D11" s="334"/>
      <c r="E11" s="334"/>
      <c r="F11" s="334"/>
      <c r="G11" s="334"/>
      <c r="H11" s="334"/>
      <c r="I11" s="334"/>
      <c r="J11" s="334"/>
      <c r="K11" s="334"/>
      <c r="L11" s="334"/>
      <c r="M11" s="334"/>
      <c r="N11" s="334"/>
      <c r="O11" s="334"/>
      <c r="P11" s="334"/>
      <c r="Q11" s="334"/>
      <c r="S11" s="294" t="s">
        <v>800</v>
      </c>
      <c r="T11" s="716" t="s">
        <v>800</v>
      </c>
      <c r="U11" s="716" t="s">
        <v>800</v>
      </c>
      <c r="V11" s="716" t="s">
        <v>800</v>
      </c>
      <c r="W11" s="716"/>
      <c r="X11" s="716"/>
      <c r="Y11" s="716"/>
      <c r="Z11" s="716"/>
      <c r="AA11" s="716"/>
      <c r="AB11" s="716"/>
      <c r="AC11" s="716"/>
      <c r="AD11" s="716"/>
      <c r="AE11" s="716"/>
      <c r="AF11" s="716"/>
      <c r="AG11" s="716"/>
      <c r="AH11" s="716" t="s">
        <v>800</v>
      </c>
      <c r="AI11" s="716" t="s">
        <v>800</v>
      </c>
      <c r="AJ11" s="716" t="s">
        <v>800</v>
      </c>
      <c r="AK11" s="716" t="s">
        <v>800</v>
      </c>
      <c r="AL11" s="717" t="s">
        <v>800</v>
      </c>
    </row>
    <row r="12" spans="1:38" ht="14.4">
      <c r="A12" s="293" t="s">
        <v>800</v>
      </c>
      <c r="B12" s="334" t="s">
        <v>811</v>
      </c>
      <c r="C12" s="334"/>
      <c r="D12" s="334"/>
      <c r="E12" s="334"/>
      <c r="F12" s="334"/>
      <c r="G12" s="334"/>
      <c r="H12" s="334"/>
      <c r="I12" s="334"/>
      <c r="J12" s="334"/>
      <c r="K12" s="334"/>
      <c r="L12" s="334"/>
      <c r="M12" s="334"/>
      <c r="N12" s="334"/>
      <c r="O12" s="334"/>
      <c r="P12" s="334"/>
      <c r="S12" s="294" t="s">
        <v>800</v>
      </c>
      <c r="T12" s="716" t="s">
        <v>800</v>
      </c>
      <c r="U12" s="716" t="s">
        <v>800</v>
      </c>
      <c r="V12" s="716" t="s">
        <v>800</v>
      </c>
      <c r="W12" s="716"/>
      <c r="X12" s="716"/>
      <c r="Y12" s="716"/>
      <c r="Z12" s="716"/>
      <c r="AA12" s="716"/>
      <c r="AB12" s="716"/>
      <c r="AC12" s="716"/>
      <c r="AD12" s="716"/>
      <c r="AE12" s="716"/>
      <c r="AF12" s="716"/>
      <c r="AG12" s="716"/>
      <c r="AH12" s="716" t="s">
        <v>800</v>
      </c>
      <c r="AI12" s="716" t="s">
        <v>800</v>
      </c>
      <c r="AJ12" s="716" t="s">
        <v>800</v>
      </c>
      <c r="AK12" s="716" t="s">
        <v>800</v>
      </c>
      <c r="AL12" s="717" t="s">
        <v>800</v>
      </c>
    </row>
    <row r="13" spans="1:38" ht="14.4">
      <c r="A13" s="293" t="s">
        <v>800</v>
      </c>
      <c r="B13" s="334" t="s">
        <v>812</v>
      </c>
      <c r="C13" s="334"/>
      <c r="D13" s="334"/>
      <c r="E13" s="334"/>
      <c r="F13" s="334"/>
      <c r="G13" s="334"/>
      <c r="H13" s="334"/>
      <c r="I13" s="334"/>
      <c r="J13" s="334"/>
      <c r="K13" s="334"/>
      <c r="L13" s="334"/>
      <c r="M13" s="334"/>
      <c r="N13" s="334"/>
      <c r="O13" s="334"/>
      <c r="P13" s="334"/>
      <c r="Q13" s="334"/>
      <c r="R13" s="334"/>
      <c r="S13" s="294" t="s">
        <v>800</v>
      </c>
      <c r="T13" s="716" t="s">
        <v>800</v>
      </c>
      <c r="U13" s="716" t="s">
        <v>800</v>
      </c>
      <c r="V13" s="716" t="s">
        <v>800</v>
      </c>
      <c r="W13" s="716"/>
      <c r="X13" s="716"/>
      <c r="Y13" s="716"/>
      <c r="Z13" s="716"/>
      <c r="AA13" s="716"/>
      <c r="AB13" s="716"/>
      <c r="AC13" s="716"/>
      <c r="AD13" s="716"/>
      <c r="AE13" s="716"/>
      <c r="AF13" s="716"/>
      <c r="AG13" s="716"/>
      <c r="AH13" s="716" t="s">
        <v>800</v>
      </c>
      <c r="AI13" s="716" t="s">
        <v>800</v>
      </c>
      <c r="AJ13" s="716" t="s">
        <v>800</v>
      </c>
      <c r="AK13" s="716" t="s">
        <v>800</v>
      </c>
      <c r="AL13" s="717" t="s">
        <v>800</v>
      </c>
    </row>
    <row r="14" spans="1:38" ht="14.4">
      <c r="A14" s="293" t="s">
        <v>800</v>
      </c>
      <c r="S14" s="294" t="s">
        <v>800</v>
      </c>
      <c r="T14" s="716" t="s">
        <v>800</v>
      </c>
      <c r="U14" s="716" t="s">
        <v>800</v>
      </c>
      <c r="V14" s="716" t="s">
        <v>800</v>
      </c>
      <c r="W14" s="716"/>
      <c r="X14" s="716"/>
      <c r="Y14" s="716"/>
      <c r="Z14" s="716"/>
      <c r="AA14" s="716"/>
      <c r="AB14" s="716"/>
      <c r="AC14" s="716"/>
      <c r="AD14" s="716"/>
      <c r="AE14" s="716"/>
      <c r="AF14" s="716"/>
      <c r="AG14" s="716"/>
      <c r="AH14" s="716" t="s">
        <v>800</v>
      </c>
      <c r="AI14" s="716" t="s">
        <v>800</v>
      </c>
      <c r="AJ14" s="716" t="s">
        <v>800</v>
      </c>
      <c r="AK14" s="716" t="s">
        <v>800</v>
      </c>
      <c r="AL14" s="717" t="s">
        <v>800</v>
      </c>
    </row>
    <row r="15" spans="1:38" ht="14.4">
      <c r="A15" s="293" t="s">
        <v>800</v>
      </c>
      <c r="B15" s="334"/>
      <c r="S15" s="294" t="s">
        <v>800</v>
      </c>
      <c r="T15" s="716" t="s">
        <v>800</v>
      </c>
      <c r="U15" s="716" t="s">
        <v>800</v>
      </c>
      <c r="V15" s="716" t="s">
        <v>800</v>
      </c>
      <c r="W15" s="716"/>
      <c r="X15" s="716"/>
      <c r="Y15" s="716"/>
      <c r="Z15" s="716"/>
      <c r="AA15" s="716"/>
      <c r="AB15" s="716"/>
      <c r="AC15" s="716"/>
      <c r="AD15" s="716"/>
      <c r="AE15" s="716"/>
      <c r="AF15" s="716"/>
      <c r="AG15" s="716"/>
      <c r="AH15" s="716" t="s">
        <v>800</v>
      </c>
      <c r="AI15" s="716" t="s">
        <v>800</v>
      </c>
      <c r="AJ15" s="716" t="s">
        <v>800</v>
      </c>
      <c r="AK15" s="716" t="s">
        <v>800</v>
      </c>
      <c r="AL15" s="717" t="s">
        <v>800</v>
      </c>
    </row>
    <row r="16" spans="1:38" ht="14.4">
      <c r="A16" s="293" t="s">
        <v>800</v>
      </c>
      <c r="B16" s="334"/>
      <c r="S16" s="294" t="s">
        <v>800</v>
      </c>
      <c r="T16" s="716" t="s">
        <v>800</v>
      </c>
      <c r="U16" s="716" t="s">
        <v>800</v>
      </c>
      <c r="V16" s="716" t="s">
        <v>800</v>
      </c>
      <c r="W16" s="716"/>
      <c r="X16" s="716"/>
      <c r="Y16" s="716"/>
      <c r="Z16" s="716"/>
      <c r="AA16" s="716"/>
      <c r="AB16" s="716"/>
      <c r="AC16" s="716"/>
      <c r="AD16" s="716"/>
      <c r="AE16" s="716"/>
      <c r="AF16" s="716"/>
      <c r="AG16" s="716"/>
      <c r="AH16" s="716" t="s">
        <v>800</v>
      </c>
      <c r="AI16" s="716" t="s">
        <v>800</v>
      </c>
      <c r="AJ16" s="716" t="s">
        <v>800</v>
      </c>
      <c r="AK16" s="716" t="s">
        <v>800</v>
      </c>
      <c r="AL16" s="717" t="s">
        <v>800</v>
      </c>
    </row>
    <row r="17" spans="1:38" ht="14.4">
      <c r="A17" s="293" t="s">
        <v>800</v>
      </c>
      <c r="B17" s="334"/>
      <c r="S17" s="294" t="s">
        <v>800</v>
      </c>
      <c r="T17" s="716" t="s">
        <v>800</v>
      </c>
      <c r="U17" s="716" t="s">
        <v>800</v>
      </c>
      <c r="V17" s="716" t="s">
        <v>800</v>
      </c>
      <c r="W17" s="716"/>
      <c r="X17" s="716"/>
      <c r="Y17" s="716"/>
      <c r="Z17" s="716"/>
      <c r="AA17" s="716"/>
      <c r="AB17" s="716"/>
      <c r="AC17" s="716"/>
      <c r="AD17" s="716"/>
      <c r="AE17" s="716"/>
      <c r="AF17" s="716"/>
      <c r="AG17" s="716"/>
      <c r="AH17" s="716" t="s">
        <v>800</v>
      </c>
      <c r="AI17" s="716" t="s">
        <v>800</v>
      </c>
      <c r="AJ17" s="716" t="s">
        <v>800</v>
      </c>
      <c r="AK17" s="716" t="s">
        <v>800</v>
      </c>
      <c r="AL17" s="717" t="s">
        <v>800</v>
      </c>
    </row>
    <row r="18" spans="1:38" ht="14.4">
      <c r="A18" s="293" t="s">
        <v>800</v>
      </c>
      <c r="B18" s="334"/>
      <c r="S18" s="294" t="s">
        <v>800</v>
      </c>
      <c r="T18" s="716" t="s">
        <v>800</v>
      </c>
      <c r="U18" s="716" t="s">
        <v>800</v>
      </c>
      <c r="V18" s="716" t="s">
        <v>800</v>
      </c>
      <c r="W18" s="716"/>
      <c r="X18" s="716"/>
      <c r="Y18" s="716"/>
      <c r="Z18" s="716"/>
      <c r="AA18" s="716"/>
      <c r="AB18" s="716"/>
      <c r="AC18" s="716"/>
      <c r="AD18" s="716"/>
      <c r="AE18" s="716"/>
      <c r="AF18" s="716"/>
      <c r="AG18" s="716"/>
      <c r="AH18" s="716" t="s">
        <v>800</v>
      </c>
      <c r="AI18" s="716" t="s">
        <v>800</v>
      </c>
      <c r="AJ18" s="716" t="s">
        <v>800</v>
      </c>
      <c r="AK18" s="716" t="s">
        <v>800</v>
      </c>
      <c r="AL18" s="717" t="s">
        <v>800</v>
      </c>
    </row>
    <row r="19" spans="1:38" ht="14.4">
      <c r="A19" s="293" t="s">
        <v>800</v>
      </c>
      <c r="B19" s="334"/>
      <c r="C19" s="334"/>
      <c r="S19" s="294" t="s">
        <v>800</v>
      </c>
      <c r="T19" s="716" t="s">
        <v>800</v>
      </c>
      <c r="U19" s="716" t="s">
        <v>800</v>
      </c>
      <c r="V19" s="716" t="s">
        <v>800</v>
      </c>
      <c r="W19" s="716"/>
      <c r="X19" s="716"/>
      <c r="Y19" s="716"/>
      <c r="Z19" s="716"/>
      <c r="AA19" s="716"/>
      <c r="AB19" s="716"/>
      <c r="AC19" s="716"/>
      <c r="AD19" s="716"/>
      <c r="AE19" s="716"/>
      <c r="AF19" s="716"/>
      <c r="AG19" s="716"/>
      <c r="AH19" s="716" t="s">
        <v>800</v>
      </c>
      <c r="AI19" s="716" t="s">
        <v>800</v>
      </c>
      <c r="AJ19" s="716" t="s">
        <v>800</v>
      </c>
      <c r="AK19" s="716" t="s">
        <v>800</v>
      </c>
      <c r="AL19" s="717" t="s">
        <v>800</v>
      </c>
    </row>
    <row r="20" spans="1:38" ht="14.4">
      <c r="A20" s="293" t="s">
        <v>800</v>
      </c>
      <c r="S20" s="294" t="s">
        <v>800</v>
      </c>
      <c r="T20" s="716" t="s">
        <v>800</v>
      </c>
      <c r="U20" s="716" t="s">
        <v>800</v>
      </c>
      <c r="V20" s="716" t="s">
        <v>800</v>
      </c>
      <c r="W20" s="716"/>
      <c r="X20" s="716"/>
      <c r="Y20" s="716"/>
      <c r="Z20" s="716"/>
      <c r="AA20" s="716"/>
      <c r="AB20" s="716"/>
      <c r="AC20" s="716"/>
      <c r="AD20" s="716"/>
      <c r="AE20" s="716"/>
      <c r="AF20" s="716"/>
      <c r="AG20" s="716"/>
      <c r="AH20" s="716" t="s">
        <v>800</v>
      </c>
      <c r="AI20" s="716" t="s">
        <v>800</v>
      </c>
      <c r="AJ20" s="716" t="s">
        <v>800</v>
      </c>
      <c r="AK20" s="716" t="s">
        <v>800</v>
      </c>
      <c r="AL20" s="717" t="s">
        <v>800</v>
      </c>
    </row>
    <row r="21" spans="1:38" ht="14.4">
      <c r="A21" s="293" t="s">
        <v>800</v>
      </c>
      <c r="B21" s="334"/>
      <c r="S21" s="294" t="s">
        <v>800</v>
      </c>
      <c r="T21" s="716" t="s">
        <v>800</v>
      </c>
      <c r="U21" s="716" t="s">
        <v>800</v>
      </c>
      <c r="V21" s="716" t="s">
        <v>800</v>
      </c>
      <c r="W21" s="716"/>
      <c r="X21" s="716"/>
      <c r="Y21" s="716"/>
      <c r="Z21" s="716"/>
      <c r="AA21" s="716"/>
      <c r="AB21" s="716"/>
      <c r="AC21" s="716"/>
      <c r="AD21" s="716"/>
      <c r="AE21" s="716"/>
      <c r="AF21" s="716"/>
      <c r="AG21" s="716"/>
      <c r="AH21" s="716" t="s">
        <v>800</v>
      </c>
      <c r="AI21" s="716" t="s">
        <v>800</v>
      </c>
      <c r="AJ21" s="716" t="s">
        <v>800</v>
      </c>
      <c r="AK21" s="716" t="s">
        <v>800</v>
      </c>
      <c r="AL21" s="717" t="s">
        <v>800</v>
      </c>
    </row>
    <row r="22" spans="1:38" ht="14.4">
      <c r="A22" s="293" t="s">
        <v>800</v>
      </c>
      <c r="B22" s="334"/>
      <c r="S22" s="294" t="s">
        <v>800</v>
      </c>
      <c r="T22" s="716" t="s">
        <v>800</v>
      </c>
      <c r="U22" s="716" t="s">
        <v>800</v>
      </c>
      <c r="V22" s="716" t="s">
        <v>800</v>
      </c>
      <c r="W22" s="716"/>
      <c r="X22" s="716"/>
      <c r="Y22" s="716"/>
      <c r="Z22" s="716"/>
      <c r="AA22" s="716"/>
      <c r="AB22" s="716"/>
      <c r="AC22" s="716"/>
      <c r="AD22" s="716"/>
      <c r="AE22" s="716"/>
      <c r="AF22" s="716"/>
      <c r="AG22" s="716"/>
      <c r="AH22" s="716" t="s">
        <v>800</v>
      </c>
      <c r="AI22" s="716" t="s">
        <v>800</v>
      </c>
      <c r="AJ22" s="716" t="s">
        <v>800</v>
      </c>
      <c r="AK22" s="716" t="s">
        <v>800</v>
      </c>
      <c r="AL22" s="717" t="s">
        <v>800</v>
      </c>
    </row>
    <row r="23" spans="1:38" ht="14.4">
      <c r="A23" s="293" t="s">
        <v>800</v>
      </c>
      <c r="B23" s="334"/>
      <c r="S23" s="294" t="s">
        <v>800</v>
      </c>
      <c r="T23" s="716" t="s">
        <v>800</v>
      </c>
      <c r="U23" s="719"/>
      <c r="V23" s="716" t="s">
        <v>800</v>
      </c>
      <c r="W23" s="716"/>
      <c r="X23" s="716"/>
      <c r="Y23" s="716"/>
      <c r="Z23" s="716"/>
      <c r="AA23" s="716"/>
      <c r="AB23" s="716"/>
      <c r="AC23" s="716"/>
      <c r="AD23" s="716"/>
      <c r="AE23" s="716"/>
      <c r="AF23" s="716"/>
      <c r="AG23" s="716"/>
      <c r="AH23" s="716" t="s">
        <v>800</v>
      </c>
      <c r="AI23" s="716" t="s">
        <v>800</v>
      </c>
      <c r="AJ23" s="716" t="s">
        <v>800</v>
      </c>
      <c r="AK23" s="716" t="s">
        <v>800</v>
      </c>
      <c r="AL23" s="717" t="s">
        <v>800</v>
      </c>
    </row>
    <row r="24" spans="1:38" ht="14.4">
      <c r="A24" s="293" t="s">
        <v>800</v>
      </c>
      <c r="S24" s="294" t="s">
        <v>800</v>
      </c>
      <c r="T24" s="716" t="s">
        <v>800</v>
      </c>
      <c r="U24" s="716" t="s">
        <v>800</v>
      </c>
      <c r="V24" s="716" t="s">
        <v>800</v>
      </c>
      <c r="W24" s="716"/>
      <c r="X24" s="716"/>
      <c r="Y24" s="716"/>
      <c r="Z24" s="716"/>
      <c r="AA24" s="716"/>
      <c r="AB24" s="716"/>
      <c r="AC24" s="716"/>
      <c r="AD24" s="716"/>
      <c r="AE24" s="716"/>
      <c r="AF24" s="716"/>
      <c r="AG24" s="716"/>
      <c r="AH24" s="716" t="s">
        <v>800</v>
      </c>
      <c r="AI24" s="716" t="s">
        <v>800</v>
      </c>
      <c r="AJ24" s="716" t="s">
        <v>800</v>
      </c>
      <c r="AK24" s="716" t="s">
        <v>800</v>
      </c>
      <c r="AL24" s="717" t="s">
        <v>800</v>
      </c>
    </row>
    <row r="25" spans="1:38" ht="14.4">
      <c r="A25" s="293" t="s">
        <v>800</v>
      </c>
      <c r="B25" s="334"/>
      <c r="S25" s="294" t="s">
        <v>800</v>
      </c>
      <c r="T25" s="716" t="s">
        <v>800</v>
      </c>
      <c r="U25" s="716" t="s">
        <v>800</v>
      </c>
      <c r="V25" s="716" t="s">
        <v>800</v>
      </c>
      <c r="W25" s="716"/>
      <c r="X25" s="716"/>
      <c r="Y25" s="716"/>
      <c r="Z25" s="716"/>
      <c r="AA25" s="716"/>
      <c r="AB25" s="716"/>
      <c r="AC25" s="716"/>
      <c r="AD25" s="716"/>
      <c r="AE25" s="716"/>
      <c r="AF25" s="716"/>
      <c r="AG25" s="716"/>
      <c r="AH25" s="716" t="s">
        <v>800</v>
      </c>
      <c r="AI25" s="716" t="s">
        <v>800</v>
      </c>
      <c r="AJ25" s="716" t="s">
        <v>800</v>
      </c>
      <c r="AK25" s="716" t="s">
        <v>800</v>
      </c>
      <c r="AL25" s="717" t="s">
        <v>800</v>
      </c>
    </row>
    <row r="26" spans="1:38" ht="14.4">
      <c r="A26" s="293" t="s">
        <v>800</v>
      </c>
      <c r="B26" s="334"/>
      <c r="S26" s="294" t="s">
        <v>800</v>
      </c>
      <c r="T26" s="716" t="s">
        <v>800</v>
      </c>
      <c r="U26" s="716" t="s">
        <v>813</v>
      </c>
      <c r="V26" s="716"/>
      <c r="W26" s="716"/>
      <c r="X26" s="716"/>
      <c r="Y26" s="716"/>
      <c r="Z26" s="716"/>
      <c r="AA26" s="716"/>
      <c r="AB26" s="716"/>
      <c r="AC26" s="716"/>
      <c r="AD26" s="716"/>
      <c r="AE26" s="716" t="s">
        <v>800</v>
      </c>
      <c r="AF26" s="716" t="s">
        <v>800</v>
      </c>
      <c r="AG26" s="716" t="s">
        <v>800</v>
      </c>
      <c r="AH26" s="716" t="s">
        <v>800</v>
      </c>
      <c r="AI26" s="716" t="s">
        <v>800</v>
      </c>
      <c r="AJ26" s="716" t="s">
        <v>800</v>
      </c>
      <c r="AK26" s="716" t="s">
        <v>800</v>
      </c>
      <c r="AL26" s="717" t="s">
        <v>800</v>
      </c>
    </row>
    <row r="27" spans="1:38" ht="14.4">
      <c r="A27" s="293" t="s">
        <v>800</v>
      </c>
      <c r="B27" s="334"/>
      <c r="S27" s="294" t="s">
        <v>800</v>
      </c>
      <c r="T27" s="716" t="s">
        <v>800</v>
      </c>
      <c r="U27" s="716" t="s">
        <v>800</v>
      </c>
      <c r="V27" s="716" t="s">
        <v>800</v>
      </c>
      <c r="W27" s="716" t="s">
        <v>800</v>
      </c>
      <c r="X27" s="716" t="s">
        <v>800</v>
      </c>
      <c r="Y27" s="716" t="s">
        <v>800</v>
      </c>
      <c r="Z27" s="716" t="s">
        <v>800</v>
      </c>
      <c r="AA27" s="716" t="s">
        <v>800</v>
      </c>
      <c r="AB27" s="716" t="s">
        <v>800</v>
      </c>
      <c r="AC27" s="716" t="s">
        <v>800</v>
      </c>
      <c r="AD27" s="716" t="s">
        <v>800</v>
      </c>
      <c r="AE27" s="716" t="s">
        <v>800</v>
      </c>
      <c r="AF27" s="716" t="s">
        <v>800</v>
      </c>
      <c r="AG27" s="716" t="s">
        <v>800</v>
      </c>
      <c r="AH27" s="716" t="s">
        <v>800</v>
      </c>
      <c r="AI27" s="716" t="s">
        <v>800</v>
      </c>
      <c r="AJ27" s="716" t="s">
        <v>800</v>
      </c>
      <c r="AK27" s="716" t="s">
        <v>800</v>
      </c>
      <c r="AL27" s="717" t="s">
        <v>800</v>
      </c>
    </row>
    <row r="28" spans="1:38" ht="14.4">
      <c r="A28" s="293" t="s">
        <v>800</v>
      </c>
      <c r="B28" s="334"/>
      <c r="S28" s="294" t="s">
        <v>800</v>
      </c>
      <c r="T28" s="716" t="s">
        <v>800</v>
      </c>
      <c r="U28" s="716" t="s">
        <v>814</v>
      </c>
      <c r="V28" s="716"/>
      <c r="W28" s="716"/>
      <c r="X28" s="716"/>
      <c r="Y28" s="716"/>
      <c r="Z28" s="716"/>
      <c r="AA28" s="716"/>
      <c r="AB28" s="716"/>
      <c r="AC28" s="716"/>
      <c r="AD28" s="716"/>
      <c r="AE28" s="716"/>
      <c r="AF28" s="716"/>
      <c r="AG28" s="716"/>
      <c r="AH28" s="716"/>
      <c r="AI28" s="716"/>
      <c r="AJ28" s="716" t="s">
        <v>800</v>
      </c>
      <c r="AK28" s="716" t="s">
        <v>800</v>
      </c>
      <c r="AL28" s="717" t="s">
        <v>800</v>
      </c>
    </row>
    <row r="29" spans="1:38" ht="14.4">
      <c r="A29" s="293" t="s">
        <v>800</v>
      </c>
      <c r="B29" s="334"/>
      <c r="S29" s="294" t="s">
        <v>800</v>
      </c>
      <c r="T29" s="716" t="s">
        <v>800</v>
      </c>
      <c r="U29" s="716" t="s">
        <v>815</v>
      </c>
      <c r="V29" s="716"/>
      <c r="W29" s="716"/>
      <c r="X29" s="716"/>
      <c r="Y29" s="716"/>
      <c r="Z29" s="716"/>
      <c r="AA29" s="716"/>
      <c r="AB29" s="716"/>
      <c r="AC29" s="716" t="s">
        <v>800</v>
      </c>
      <c r="AD29" s="716" t="s">
        <v>800</v>
      </c>
      <c r="AE29" s="716" t="s">
        <v>800</v>
      </c>
      <c r="AF29" s="716" t="s">
        <v>800</v>
      </c>
      <c r="AG29" s="716" t="s">
        <v>800</v>
      </c>
      <c r="AH29" s="716" t="s">
        <v>800</v>
      </c>
      <c r="AI29" s="716" t="s">
        <v>800</v>
      </c>
      <c r="AJ29" s="716" t="s">
        <v>800</v>
      </c>
      <c r="AK29" s="716" t="s">
        <v>800</v>
      </c>
      <c r="AL29" s="717" t="s">
        <v>800</v>
      </c>
    </row>
    <row r="30" spans="1:38" ht="12.75" customHeight="1">
      <c r="A30" s="293" t="s">
        <v>800</v>
      </c>
      <c r="B30" s="334"/>
      <c r="S30" s="294" t="s">
        <v>800</v>
      </c>
      <c r="T30" s="716" t="s">
        <v>800</v>
      </c>
      <c r="U30" s="716"/>
      <c r="V30" s="716"/>
      <c r="W30" s="716"/>
      <c r="X30" s="716"/>
      <c r="Y30" s="716"/>
      <c r="Z30" s="716"/>
      <c r="AA30" s="716"/>
      <c r="AB30" s="716"/>
      <c r="AC30" s="716"/>
      <c r="AD30" s="716"/>
      <c r="AE30" s="716"/>
      <c r="AF30" s="716"/>
      <c r="AG30" s="716"/>
      <c r="AH30" s="716"/>
      <c r="AI30" s="716"/>
      <c r="AJ30" s="716" t="s">
        <v>800</v>
      </c>
      <c r="AK30" s="716" t="s">
        <v>800</v>
      </c>
      <c r="AL30" s="717" t="s">
        <v>800</v>
      </c>
    </row>
    <row r="31" spans="1:38" ht="14.4">
      <c r="A31" s="293" t="s">
        <v>800</v>
      </c>
      <c r="B31" s="334"/>
      <c r="C31" s="334"/>
      <c r="S31" s="294" t="s">
        <v>800</v>
      </c>
      <c r="T31" s="716" t="s">
        <v>800</v>
      </c>
      <c r="U31" s="716"/>
      <c r="V31" s="716"/>
      <c r="W31" s="716"/>
      <c r="X31" s="716"/>
      <c r="Y31" s="716"/>
      <c r="Z31" s="716"/>
      <c r="AA31" s="716"/>
      <c r="AB31" s="716"/>
      <c r="AC31" s="716"/>
      <c r="AD31" s="716"/>
      <c r="AE31" s="716"/>
      <c r="AF31" s="716"/>
      <c r="AG31" s="716"/>
      <c r="AH31" s="716"/>
      <c r="AI31" s="716"/>
      <c r="AJ31" s="716" t="s">
        <v>800</v>
      </c>
      <c r="AK31" s="716" t="s">
        <v>800</v>
      </c>
      <c r="AL31" s="717" t="s">
        <v>800</v>
      </c>
    </row>
    <row r="32" spans="1:38" ht="14.4">
      <c r="A32" s="293" t="s">
        <v>800</v>
      </c>
      <c r="S32" s="294" t="s">
        <v>800</v>
      </c>
      <c r="T32" s="716" t="s">
        <v>800</v>
      </c>
      <c r="U32" s="716"/>
      <c r="V32" s="716"/>
      <c r="W32" s="716"/>
      <c r="X32" s="716"/>
      <c r="Y32" s="716"/>
      <c r="Z32" s="716"/>
      <c r="AA32" s="716"/>
      <c r="AB32" s="716"/>
      <c r="AC32" s="716"/>
      <c r="AD32" s="716"/>
      <c r="AE32" s="716"/>
      <c r="AF32" s="716"/>
      <c r="AG32" s="716"/>
      <c r="AH32" s="716"/>
      <c r="AI32" s="716"/>
      <c r="AJ32" s="716" t="s">
        <v>800</v>
      </c>
      <c r="AK32" s="716" t="s">
        <v>800</v>
      </c>
      <c r="AL32" s="717" t="s">
        <v>800</v>
      </c>
    </row>
    <row r="33" spans="1:38" ht="14.4">
      <c r="A33" s="293" t="s">
        <v>800</v>
      </c>
      <c r="B33" s="334" t="s">
        <v>816</v>
      </c>
      <c r="C33" s="334"/>
      <c r="D33" s="334"/>
      <c r="E33" s="334"/>
      <c r="F33" s="334"/>
      <c r="G33" s="334"/>
      <c r="H33" s="334"/>
      <c r="I33" s="334"/>
      <c r="J33" s="334"/>
      <c r="K33" s="334"/>
      <c r="L33" s="334"/>
      <c r="M33" s="334"/>
      <c r="N33" s="334"/>
      <c r="O33" s="334"/>
      <c r="P33" s="334"/>
      <c r="Q33" s="334"/>
      <c r="R33" s="334"/>
      <c r="S33" s="294" t="s">
        <v>800</v>
      </c>
      <c r="T33" s="716" t="s">
        <v>800</v>
      </c>
      <c r="U33" s="716"/>
      <c r="V33" s="716"/>
      <c r="W33" s="716"/>
      <c r="X33" s="716"/>
      <c r="Y33" s="716"/>
      <c r="Z33" s="716"/>
      <c r="AA33" s="716"/>
      <c r="AB33" s="716"/>
      <c r="AC33" s="716"/>
      <c r="AD33" s="716"/>
      <c r="AE33" s="716"/>
      <c r="AF33" s="716"/>
      <c r="AG33" s="716"/>
      <c r="AH33" s="716"/>
      <c r="AI33" s="716"/>
      <c r="AJ33" s="716" t="s">
        <v>800</v>
      </c>
      <c r="AK33" s="716" t="s">
        <v>800</v>
      </c>
      <c r="AL33" s="717" t="s">
        <v>800</v>
      </c>
    </row>
    <row r="34" spans="1:38" ht="14.4">
      <c r="A34" s="293" t="s">
        <v>800</v>
      </c>
      <c r="B34" s="720" t="s">
        <v>817</v>
      </c>
      <c r="C34" s="334"/>
      <c r="D34" s="334"/>
      <c r="E34" s="334"/>
      <c r="F34" s="334"/>
      <c r="G34" s="334"/>
      <c r="H34" s="334"/>
      <c r="I34" s="334"/>
      <c r="J34" s="334"/>
      <c r="K34" s="334"/>
      <c r="L34" s="334"/>
      <c r="M34" s="334"/>
      <c r="N34" s="334"/>
      <c r="O34" s="334"/>
      <c r="P34" s="334"/>
      <c r="Q34" s="334"/>
      <c r="S34" s="294" t="s">
        <v>800</v>
      </c>
      <c r="T34" s="716" t="s">
        <v>800</v>
      </c>
      <c r="U34" s="716"/>
      <c r="V34" s="716"/>
      <c r="W34" s="716"/>
      <c r="X34" s="716"/>
      <c r="Y34" s="716"/>
      <c r="Z34" s="716"/>
      <c r="AA34" s="716"/>
      <c r="AB34" s="716"/>
      <c r="AC34" s="716"/>
      <c r="AD34" s="716"/>
      <c r="AE34" s="716"/>
      <c r="AF34" s="716"/>
      <c r="AG34" s="716"/>
      <c r="AH34" s="716"/>
      <c r="AI34" s="716"/>
      <c r="AJ34" s="716" t="s">
        <v>800</v>
      </c>
      <c r="AK34" s="716" t="s">
        <v>800</v>
      </c>
      <c r="AL34" s="717" t="s">
        <v>800</v>
      </c>
    </row>
    <row r="35" spans="1:38" ht="14.4">
      <c r="A35" s="293" t="s">
        <v>800</v>
      </c>
      <c r="B35" s="334"/>
      <c r="S35" s="294" t="s">
        <v>800</v>
      </c>
      <c r="T35" s="716" t="s">
        <v>800</v>
      </c>
      <c r="U35" s="716"/>
      <c r="V35" s="716"/>
      <c r="W35" s="716"/>
      <c r="X35" s="716"/>
      <c r="Y35" s="716"/>
      <c r="Z35" s="716"/>
      <c r="AA35" s="716"/>
      <c r="AB35" s="716"/>
      <c r="AC35" s="716"/>
      <c r="AD35" s="716"/>
      <c r="AE35" s="716"/>
      <c r="AF35" s="716"/>
      <c r="AG35" s="716"/>
      <c r="AH35" s="716"/>
      <c r="AI35" s="716"/>
      <c r="AJ35" s="716" t="s">
        <v>800</v>
      </c>
      <c r="AK35" s="716" t="s">
        <v>800</v>
      </c>
      <c r="AL35" s="717" t="s">
        <v>800</v>
      </c>
    </row>
    <row r="36" spans="1:38" ht="14.4">
      <c r="A36" s="293" t="s">
        <v>800</v>
      </c>
      <c r="S36" s="294" t="s">
        <v>800</v>
      </c>
      <c r="T36" s="716" t="s">
        <v>800</v>
      </c>
      <c r="U36" s="716"/>
      <c r="V36" s="716"/>
      <c r="W36" s="716"/>
      <c r="X36" s="716"/>
      <c r="Y36" s="716"/>
      <c r="Z36" s="716"/>
      <c r="AA36" s="716"/>
      <c r="AB36" s="716"/>
      <c r="AC36" s="716"/>
      <c r="AD36" s="716"/>
      <c r="AE36" s="716"/>
      <c r="AF36" s="716"/>
      <c r="AG36" s="716"/>
      <c r="AH36" s="716"/>
      <c r="AI36" s="716"/>
      <c r="AJ36" s="716" t="s">
        <v>800</v>
      </c>
      <c r="AK36" s="716" t="s">
        <v>800</v>
      </c>
      <c r="AL36" s="717" t="s">
        <v>800</v>
      </c>
    </row>
    <row r="37" spans="1:38" ht="14.4">
      <c r="A37" s="293" t="s">
        <v>800</v>
      </c>
      <c r="S37" s="294" t="s">
        <v>800</v>
      </c>
      <c r="T37" s="716" t="s">
        <v>800</v>
      </c>
      <c r="U37" s="716"/>
      <c r="V37" s="716"/>
      <c r="W37" s="716"/>
      <c r="X37" s="716"/>
      <c r="Y37" s="716"/>
      <c r="Z37" s="716"/>
      <c r="AA37" s="716"/>
      <c r="AB37" s="716"/>
      <c r="AC37" s="716"/>
      <c r="AD37" s="716"/>
      <c r="AE37" s="716"/>
      <c r="AF37" s="716"/>
      <c r="AG37" s="716"/>
      <c r="AH37" s="716"/>
      <c r="AI37" s="716"/>
      <c r="AJ37" s="716" t="s">
        <v>800</v>
      </c>
      <c r="AK37" s="716" t="s">
        <v>800</v>
      </c>
      <c r="AL37" s="717" t="s">
        <v>800</v>
      </c>
    </row>
    <row r="38" spans="1:38" ht="14.4">
      <c r="A38" s="293" t="s">
        <v>800</v>
      </c>
      <c r="S38" s="294" t="s">
        <v>800</v>
      </c>
      <c r="T38" s="716" t="s">
        <v>800</v>
      </c>
      <c r="U38" s="716"/>
      <c r="V38" s="716"/>
      <c r="W38" s="716"/>
      <c r="X38" s="716"/>
      <c r="Y38" s="716"/>
      <c r="Z38" s="716"/>
      <c r="AA38" s="716"/>
      <c r="AB38" s="716"/>
      <c r="AC38" s="716"/>
      <c r="AD38" s="716"/>
      <c r="AE38" s="716"/>
      <c r="AF38" s="716"/>
      <c r="AG38" s="716"/>
      <c r="AH38" s="716"/>
      <c r="AI38" s="716"/>
      <c r="AJ38" s="716" t="s">
        <v>800</v>
      </c>
      <c r="AK38" s="716" t="s">
        <v>800</v>
      </c>
      <c r="AL38" s="717" t="s">
        <v>800</v>
      </c>
    </row>
    <row r="39" spans="1:38" ht="14.4">
      <c r="A39" s="293" t="s">
        <v>800</v>
      </c>
      <c r="S39" s="294" t="s">
        <v>800</v>
      </c>
      <c r="T39" s="716" t="s">
        <v>800</v>
      </c>
      <c r="U39" s="716"/>
      <c r="V39" s="716"/>
      <c r="W39" s="716"/>
      <c r="X39" s="716"/>
      <c r="Y39" s="716"/>
      <c r="Z39" s="716"/>
      <c r="AA39" s="716"/>
      <c r="AB39" s="716"/>
      <c r="AC39" s="716"/>
      <c r="AD39" s="716"/>
      <c r="AE39" s="716"/>
      <c r="AF39" s="716"/>
      <c r="AG39" s="716"/>
      <c r="AH39" s="716"/>
      <c r="AI39" s="716"/>
      <c r="AJ39" s="716" t="s">
        <v>800</v>
      </c>
      <c r="AK39" s="716" t="s">
        <v>800</v>
      </c>
      <c r="AL39" s="717" t="s">
        <v>800</v>
      </c>
    </row>
    <row r="40" spans="1:38" ht="14.4">
      <c r="A40" s="293" t="s">
        <v>800</v>
      </c>
      <c r="S40" s="294" t="s">
        <v>800</v>
      </c>
      <c r="T40" s="716" t="s">
        <v>800</v>
      </c>
      <c r="U40" s="716"/>
      <c r="V40" s="716"/>
      <c r="W40" s="716"/>
      <c r="X40" s="716"/>
      <c r="Y40" s="716"/>
      <c r="Z40" s="716"/>
      <c r="AA40" s="716"/>
      <c r="AB40" s="716"/>
      <c r="AC40" s="716"/>
      <c r="AD40" s="716"/>
      <c r="AE40" s="716"/>
      <c r="AF40" s="716"/>
      <c r="AG40" s="716"/>
      <c r="AH40" s="716"/>
      <c r="AI40" s="716"/>
      <c r="AJ40" s="716" t="s">
        <v>800</v>
      </c>
      <c r="AK40" s="716" t="s">
        <v>800</v>
      </c>
      <c r="AL40" s="717" t="s">
        <v>800</v>
      </c>
    </row>
    <row r="41" spans="1:38" ht="14.4">
      <c r="A41" s="293" t="s">
        <v>800</v>
      </c>
      <c r="S41" s="294" t="s">
        <v>800</v>
      </c>
      <c r="T41" s="716" t="s">
        <v>800</v>
      </c>
      <c r="U41" s="716"/>
      <c r="V41" s="716"/>
      <c r="W41" s="716"/>
      <c r="X41" s="716"/>
      <c r="Y41" s="716"/>
      <c r="Z41" s="716"/>
      <c r="AA41" s="716"/>
      <c r="AB41" s="716"/>
      <c r="AC41" s="716"/>
      <c r="AD41" s="716"/>
      <c r="AE41" s="716"/>
      <c r="AF41" s="716"/>
      <c r="AG41" s="716"/>
      <c r="AH41" s="716"/>
      <c r="AI41" s="716"/>
      <c r="AJ41" s="716" t="s">
        <v>800</v>
      </c>
      <c r="AK41" s="716" t="s">
        <v>800</v>
      </c>
      <c r="AL41" s="717" t="s">
        <v>800</v>
      </c>
    </row>
    <row r="42" spans="1:38" ht="14.4">
      <c r="A42" s="293" t="s">
        <v>800</v>
      </c>
      <c r="S42" s="294" t="s">
        <v>800</v>
      </c>
      <c r="T42" s="716" t="s">
        <v>800</v>
      </c>
      <c r="U42" s="716"/>
      <c r="V42" s="716"/>
      <c r="W42" s="716"/>
      <c r="X42" s="716"/>
      <c r="Y42" s="716"/>
      <c r="Z42" s="716"/>
      <c r="AA42" s="716"/>
      <c r="AB42" s="716"/>
      <c r="AC42" s="716"/>
      <c r="AD42" s="716"/>
      <c r="AE42" s="716"/>
      <c r="AF42" s="716"/>
      <c r="AG42" s="716"/>
      <c r="AH42" s="716"/>
      <c r="AI42" s="716"/>
      <c r="AJ42" s="716" t="s">
        <v>800</v>
      </c>
      <c r="AK42" s="716" t="s">
        <v>800</v>
      </c>
      <c r="AL42" s="717" t="s">
        <v>800</v>
      </c>
    </row>
    <row r="43" spans="1:38" ht="14.4">
      <c r="A43" s="293" t="s">
        <v>800</v>
      </c>
      <c r="S43" s="294" t="s">
        <v>800</v>
      </c>
      <c r="T43" s="716" t="s">
        <v>800</v>
      </c>
      <c r="U43" s="716" t="s">
        <v>800</v>
      </c>
      <c r="V43" s="716" t="s">
        <v>800</v>
      </c>
      <c r="W43" s="716" t="s">
        <v>800</v>
      </c>
      <c r="X43" s="716" t="s">
        <v>800</v>
      </c>
      <c r="Y43" s="716" t="s">
        <v>800</v>
      </c>
      <c r="Z43" s="716" t="s">
        <v>800</v>
      </c>
      <c r="AA43" s="716" t="s">
        <v>800</v>
      </c>
      <c r="AB43" s="716" t="s">
        <v>800</v>
      </c>
      <c r="AC43" s="716" t="s">
        <v>800</v>
      </c>
      <c r="AD43" s="716" t="s">
        <v>800</v>
      </c>
      <c r="AE43" s="716" t="s">
        <v>800</v>
      </c>
      <c r="AF43" s="716" t="s">
        <v>800</v>
      </c>
      <c r="AG43" s="716" t="s">
        <v>800</v>
      </c>
      <c r="AH43" s="716" t="s">
        <v>800</v>
      </c>
      <c r="AI43" s="716" t="s">
        <v>800</v>
      </c>
      <c r="AJ43" s="716" t="s">
        <v>800</v>
      </c>
      <c r="AK43" s="716" t="s">
        <v>800</v>
      </c>
      <c r="AL43" s="717" t="s">
        <v>800</v>
      </c>
    </row>
    <row r="44" spans="1:38" ht="14.4">
      <c r="A44" s="293" t="s">
        <v>800</v>
      </c>
      <c r="S44" s="294" t="s">
        <v>800</v>
      </c>
      <c r="T44" s="716" t="s">
        <v>800</v>
      </c>
      <c r="U44" s="716" t="s">
        <v>800</v>
      </c>
      <c r="V44" s="719"/>
      <c r="W44" s="716" t="s">
        <v>800</v>
      </c>
      <c r="X44" s="716" t="s">
        <v>800</v>
      </c>
      <c r="Y44" s="716" t="s">
        <v>800</v>
      </c>
      <c r="Z44" s="716" t="s">
        <v>800</v>
      </c>
      <c r="AA44" s="716" t="s">
        <v>800</v>
      </c>
      <c r="AB44" s="716" t="s">
        <v>800</v>
      </c>
      <c r="AC44" s="716" t="s">
        <v>800</v>
      </c>
      <c r="AD44" s="716" t="s">
        <v>800</v>
      </c>
      <c r="AE44" s="716" t="s">
        <v>800</v>
      </c>
      <c r="AF44" s="716" t="s">
        <v>800</v>
      </c>
      <c r="AG44" s="716" t="s">
        <v>800</v>
      </c>
      <c r="AH44" s="716" t="s">
        <v>800</v>
      </c>
      <c r="AI44" s="716" t="s">
        <v>800</v>
      </c>
      <c r="AJ44" s="716" t="s">
        <v>800</v>
      </c>
      <c r="AK44" s="716" t="s">
        <v>800</v>
      </c>
      <c r="AL44" s="717" t="s">
        <v>800</v>
      </c>
    </row>
    <row r="45" spans="1:38" ht="14.4">
      <c r="A45" s="293" t="s">
        <v>800</v>
      </c>
      <c r="S45" s="294" t="s">
        <v>800</v>
      </c>
      <c r="T45" s="716" t="s">
        <v>800</v>
      </c>
      <c r="U45" s="716" t="s">
        <v>800</v>
      </c>
      <c r="V45" s="716" t="s">
        <v>800</v>
      </c>
      <c r="W45" s="716" t="s">
        <v>800</v>
      </c>
      <c r="X45" s="716" t="s">
        <v>800</v>
      </c>
      <c r="Y45" s="716" t="s">
        <v>800</v>
      </c>
      <c r="Z45" s="716" t="s">
        <v>800</v>
      </c>
      <c r="AA45" s="716" t="s">
        <v>800</v>
      </c>
      <c r="AB45" s="716" t="s">
        <v>800</v>
      </c>
      <c r="AC45" s="716" t="s">
        <v>800</v>
      </c>
      <c r="AD45" s="716" t="s">
        <v>800</v>
      </c>
      <c r="AE45" s="716" t="s">
        <v>800</v>
      </c>
      <c r="AF45" s="716" t="s">
        <v>800</v>
      </c>
      <c r="AG45" s="716" t="s">
        <v>800</v>
      </c>
      <c r="AH45" s="716" t="s">
        <v>800</v>
      </c>
      <c r="AI45" s="716" t="s">
        <v>800</v>
      </c>
      <c r="AJ45" s="716" t="s">
        <v>800</v>
      </c>
      <c r="AK45" s="716" t="s">
        <v>800</v>
      </c>
      <c r="AL45" s="717" t="s">
        <v>800</v>
      </c>
    </row>
    <row r="46" spans="1:38" ht="14.4">
      <c r="A46" s="293" t="s">
        <v>800</v>
      </c>
      <c r="S46" s="294" t="s">
        <v>800</v>
      </c>
      <c r="T46" s="716" t="s">
        <v>800</v>
      </c>
      <c r="U46" s="716" t="s">
        <v>818</v>
      </c>
      <c r="V46" s="716"/>
      <c r="W46" s="716"/>
      <c r="X46" s="716"/>
      <c r="Y46" s="716"/>
      <c r="Z46" s="716"/>
      <c r="AA46" s="716"/>
      <c r="AB46" s="716"/>
      <c r="AC46" s="716"/>
      <c r="AD46" s="716"/>
      <c r="AE46" s="716"/>
      <c r="AF46" s="716"/>
      <c r="AG46" s="716"/>
      <c r="AH46" s="716"/>
      <c r="AI46" s="716"/>
      <c r="AJ46" s="716" t="s">
        <v>800</v>
      </c>
      <c r="AK46" s="716" t="s">
        <v>800</v>
      </c>
      <c r="AL46" s="717" t="s">
        <v>800</v>
      </c>
    </row>
    <row r="47" spans="1:38">
      <c r="A47" s="293" t="s">
        <v>800</v>
      </c>
      <c r="S47" s="294" t="s">
        <v>800</v>
      </c>
      <c r="T47" s="359"/>
      <c r="U47" s="360"/>
      <c r="V47" s="360"/>
      <c r="W47" s="360"/>
      <c r="X47" s="360"/>
      <c r="Y47" s="360"/>
      <c r="Z47" s="360"/>
      <c r="AA47" s="360"/>
      <c r="AB47" s="360"/>
      <c r="AC47" s="360"/>
      <c r="AD47" s="360"/>
      <c r="AE47" s="360"/>
      <c r="AF47" s="360"/>
      <c r="AG47" s="360"/>
      <c r="AH47" s="360"/>
      <c r="AI47" s="360"/>
      <c r="AJ47" s="360"/>
      <c r="AK47" s="360"/>
      <c r="AL47" s="361"/>
    </row>
    <row r="48" spans="1:38">
      <c r="A48" s="293" t="s">
        <v>800</v>
      </c>
      <c r="S48" s="294" t="s">
        <v>800</v>
      </c>
      <c r="T48" s="359"/>
      <c r="U48" s="360"/>
      <c r="V48" s="360"/>
      <c r="W48" s="360"/>
      <c r="X48" s="360"/>
      <c r="Y48" s="360"/>
      <c r="Z48" s="360"/>
      <c r="AA48" s="360"/>
      <c r="AB48" s="360"/>
      <c r="AC48" s="360"/>
      <c r="AD48" s="360"/>
      <c r="AE48" s="360"/>
      <c r="AF48" s="360"/>
      <c r="AG48" s="360"/>
      <c r="AH48" s="360"/>
      <c r="AI48" s="360"/>
      <c r="AJ48" s="360"/>
      <c r="AK48" s="360"/>
      <c r="AL48" s="361"/>
    </row>
    <row r="49" spans="1:38">
      <c r="A49" s="293" t="s">
        <v>800</v>
      </c>
      <c r="S49" s="294" t="s">
        <v>800</v>
      </c>
      <c r="T49" s="359"/>
      <c r="U49" s="360"/>
      <c r="V49" s="360"/>
      <c r="W49" s="360"/>
      <c r="X49" s="360"/>
      <c r="Y49" s="360"/>
      <c r="Z49" s="360"/>
      <c r="AA49" s="360"/>
      <c r="AB49" s="360"/>
      <c r="AC49" s="360"/>
      <c r="AD49" s="360"/>
      <c r="AE49" s="360"/>
      <c r="AF49" s="360"/>
      <c r="AG49" s="360"/>
      <c r="AH49" s="360"/>
      <c r="AI49" s="360"/>
      <c r="AJ49" s="360"/>
      <c r="AK49" s="360"/>
      <c r="AL49" s="361"/>
    </row>
    <row r="50" spans="1:38">
      <c r="A50" s="293" t="s">
        <v>800</v>
      </c>
      <c r="B50" s="335" t="s">
        <v>819</v>
      </c>
      <c r="C50" s="334"/>
      <c r="D50" s="334"/>
      <c r="E50" s="334"/>
      <c r="F50" s="334"/>
      <c r="G50" s="334"/>
      <c r="H50" s="334"/>
      <c r="I50" s="334"/>
      <c r="J50" s="334"/>
      <c r="K50" s="334"/>
      <c r="L50" s="334"/>
      <c r="M50" s="334"/>
      <c r="N50" s="334"/>
      <c r="O50" s="334"/>
      <c r="P50" s="334"/>
      <c r="Q50" s="334"/>
      <c r="R50" s="334"/>
      <c r="S50" s="334"/>
      <c r="T50" s="359"/>
      <c r="U50" s="360"/>
      <c r="V50" s="360"/>
      <c r="W50" s="360"/>
      <c r="X50" s="360"/>
      <c r="Y50" s="360"/>
      <c r="Z50" s="360"/>
      <c r="AA50" s="360"/>
      <c r="AB50" s="360"/>
      <c r="AC50" s="360"/>
      <c r="AD50" s="360"/>
      <c r="AE50" s="360"/>
      <c r="AF50" s="360"/>
      <c r="AG50" s="360"/>
      <c r="AH50" s="360"/>
      <c r="AI50" s="360"/>
      <c r="AJ50" s="360"/>
      <c r="AK50" s="360"/>
      <c r="AL50" s="361"/>
    </row>
    <row r="51" spans="1:38">
      <c r="A51" s="293" t="s">
        <v>800</v>
      </c>
      <c r="B51" s="334"/>
      <c r="C51" s="334"/>
      <c r="D51" s="334"/>
      <c r="E51" s="334"/>
      <c r="F51" s="334"/>
      <c r="G51" s="334"/>
      <c r="H51" s="334"/>
      <c r="I51" s="334"/>
      <c r="J51" s="334"/>
      <c r="K51" s="334"/>
      <c r="L51" s="334"/>
      <c r="M51" s="334"/>
      <c r="N51" s="334"/>
      <c r="O51" s="334"/>
      <c r="P51" s="334"/>
      <c r="Q51" s="334"/>
      <c r="S51" s="294" t="s">
        <v>800</v>
      </c>
      <c r="T51" s="359"/>
      <c r="U51" s="360"/>
      <c r="V51" s="360"/>
      <c r="W51" s="360"/>
      <c r="X51" s="360"/>
      <c r="Y51" s="360"/>
      <c r="Z51" s="360"/>
      <c r="AA51" s="360"/>
      <c r="AB51" s="360"/>
      <c r="AC51" s="360"/>
      <c r="AD51" s="360"/>
      <c r="AE51" s="360"/>
      <c r="AF51" s="360"/>
      <c r="AG51" s="360"/>
      <c r="AH51" s="360"/>
      <c r="AI51" s="360"/>
      <c r="AJ51" s="360"/>
      <c r="AK51" s="360"/>
      <c r="AL51" s="361"/>
    </row>
    <row r="52" spans="1:38">
      <c r="A52" s="293" t="s">
        <v>800</v>
      </c>
      <c r="B52" s="334" t="s">
        <v>820</v>
      </c>
      <c r="S52" s="294" t="s">
        <v>800</v>
      </c>
      <c r="T52" s="359"/>
      <c r="U52" s="360"/>
      <c r="V52" s="360"/>
      <c r="W52" s="360"/>
      <c r="X52" s="360"/>
      <c r="Y52" s="360"/>
      <c r="Z52" s="360"/>
      <c r="AA52" s="360"/>
      <c r="AB52" s="360"/>
      <c r="AC52" s="360"/>
      <c r="AD52" s="360"/>
      <c r="AE52" s="360"/>
      <c r="AF52" s="360"/>
      <c r="AG52" s="360"/>
      <c r="AH52" s="360"/>
      <c r="AI52" s="360"/>
      <c r="AJ52" s="360"/>
      <c r="AK52" s="360"/>
      <c r="AL52" s="361"/>
    </row>
    <row r="53" spans="1:38">
      <c r="A53" s="293" t="s">
        <v>800</v>
      </c>
      <c r="B53" s="334"/>
      <c r="C53" s="334"/>
      <c r="D53" s="334"/>
      <c r="E53" s="334"/>
      <c r="F53" s="334"/>
      <c r="G53" s="334"/>
      <c r="H53" s="334"/>
      <c r="I53" s="334"/>
      <c r="J53" s="334"/>
      <c r="K53" s="334"/>
      <c r="L53" s="334"/>
      <c r="M53" s="334"/>
      <c r="N53" s="334"/>
      <c r="O53" s="334"/>
      <c r="P53" s="334"/>
      <c r="Q53" s="334"/>
      <c r="R53" s="334"/>
      <c r="S53" s="294" t="s">
        <v>800</v>
      </c>
      <c r="T53" s="359"/>
      <c r="U53" s="360"/>
      <c r="V53" s="360"/>
      <c r="W53" s="360"/>
      <c r="X53" s="360"/>
      <c r="Y53" s="360"/>
      <c r="Z53" s="360"/>
      <c r="AA53" s="360"/>
      <c r="AB53" s="360"/>
      <c r="AC53" s="360"/>
      <c r="AD53" s="360"/>
      <c r="AE53" s="360"/>
      <c r="AF53" s="360"/>
      <c r="AG53" s="360"/>
      <c r="AH53" s="360"/>
      <c r="AI53" s="360"/>
      <c r="AJ53" s="360"/>
      <c r="AK53" s="360"/>
      <c r="AL53" s="361"/>
    </row>
    <row r="54" spans="1:38">
      <c r="A54" s="588"/>
      <c r="B54" s="702"/>
      <c r="C54" s="589"/>
      <c r="D54" s="589"/>
      <c r="E54" s="589"/>
      <c r="F54" s="589"/>
      <c r="G54" s="589"/>
      <c r="H54" s="589"/>
      <c r="I54" s="589"/>
      <c r="J54" s="589"/>
      <c r="K54" s="589"/>
      <c r="L54" s="589"/>
      <c r="M54" s="589"/>
      <c r="N54" s="589"/>
      <c r="O54" s="589"/>
      <c r="P54" s="589"/>
      <c r="Q54" s="589"/>
      <c r="R54" s="589"/>
      <c r="S54" s="703"/>
      <c r="T54" s="359"/>
      <c r="U54" s="360"/>
      <c r="V54" s="360"/>
      <c r="W54" s="360"/>
      <c r="X54" s="360"/>
      <c r="Y54" s="360"/>
      <c r="Z54" s="360"/>
      <c r="AA54" s="360"/>
      <c r="AB54" s="360"/>
      <c r="AC54" s="360"/>
      <c r="AD54" s="360"/>
      <c r="AE54" s="360"/>
      <c r="AF54" s="360"/>
      <c r="AG54" s="360"/>
      <c r="AH54" s="360"/>
      <c r="AI54" s="360"/>
      <c r="AJ54" s="360"/>
      <c r="AK54" s="360"/>
      <c r="AL54" s="361"/>
    </row>
    <row r="55" spans="1:38">
      <c r="A55" s="588"/>
      <c r="B55" s="721" t="s">
        <v>716</v>
      </c>
      <c r="C55" s="589"/>
      <c r="D55" s="589"/>
      <c r="E55" s="589"/>
      <c r="F55" s="589"/>
      <c r="G55" s="589"/>
      <c r="H55" s="589"/>
      <c r="I55" s="589"/>
      <c r="J55" s="589"/>
      <c r="K55" s="589"/>
      <c r="L55" s="589"/>
      <c r="M55" s="589"/>
      <c r="N55" s="589"/>
      <c r="O55" s="589"/>
      <c r="P55" s="589"/>
      <c r="Q55" s="589"/>
      <c r="R55" s="589"/>
      <c r="S55" s="703"/>
      <c r="T55" s="359"/>
      <c r="U55" s="721" t="s">
        <v>716</v>
      </c>
      <c r="V55" s="360"/>
      <c r="W55" s="360"/>
      <c r="X55" s="360"/>
      <c r="Y55" s="360"/>
      <c r="Z55" s="360"/>
      <c r="AA55" s="360"/>
      <c r="AB55" s="360"/>
      <c r="AC55" s="360"/>
      <c r="AD55" s="360"/>
      <c r="AE55" s="360"/>
      <c r="AF55" s="360"/>
      <c r="AG55" s="360"/>
      <c r="AH55" s="360"/>
      <c r="AI55" s="360"/>
      <c r="AJ55" s="360"/>
      <c r="AK55" s="360"/>
      <c r="AL55" s="361"/>
    </row>
    <row r="56" spans="1:38">
      <c r="A56" s="704"/>
      <c r="B56" s="597"/>
      <c r="C56" s="597"/>
      <c r="D56" s="597"/>
      <c r="E56" s="597"/>
      <c r="F56" s="597"/>
      <c r="G56" s="597"/>
      <c r="H56" s="597"/>
      <c r="I56" s="597"/>
      <c r="J56" s="597"/>
      <c r="K56" s="597"/>
      <c r="L56" s="597"/>
      <c r="M56" s="597"/>
      <c r="N56" s="597"/>
      <c r="O56" s="597"/>
      <c r="P56" s="597"/>
      <c r="Q56" s="597"/>
      <c r="R56" s="597"/>
      <c r="S56" s="705"/>
      <c r="T56" s="712"/>
      <c r="U56" s="713"/>
      <c r="V56" s="713"/>
      <c r="W56" s="713"/>
      <c r="X56" s="713"/>
      <c r="Y56" s="713"/>
      <c r="Z56" s="713"/>
      <c r="AA56" s="713"/>
      <c r="AB56" s="713"/>
      <c r="AC56" s="713"/>
      <c r="AD56" s="713"/>
      <c r="AE56" s="713"/>
      <c r="AF56" s="713"/>
      <c r="AG56" s="713"/>
      <c r="AH56" s="713"/>
      <c r="AI56" s="713"/>
      <c r="AJ56" s="713"/>
      <c r="AK56" s="713"/>
      <c r="AL56" s="714"/>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topLeftCell="A12" zoomScale="140" zoomScaleNormal="100"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1" t="s">
        <v>821</v>
      </c>
      <c r="B1" s="941"/>
      <c r="C1" s="941"/>
      <c r="D1" s="941"/>
      <c r="E1" s="941"/>
      <c r="F1" s="941"/>
      <c r="G1" s="941"/>
      <c r="H1" s="941"/>
      <c r="I1" s="941"/>
      <c r="J1" s="941"/>
      <c r="K1" s="941"/>
      <c r="L1" s="941"/>
      <c r="M1" s="941"/>
      <c r="N1" s="941"/>
      <c r="O1" s="941"/>
      <c r="P1" s="941"/>
      <c r="Q1" s="941"/>
      <c r="R1" s="941"/>
      <c r="S1" s="941"/>
      <c r="T1" s="432"/>
      <c r="U1" s="432"/>
      <c r="V1" s="432"/>
      <c r="W1" s="432"/>
      <c r="X1" s="432"/>
      <c r="Y1" s="432"/>
      <c r="Z1" s="432"/>
      <c r="AA1" s="432"/>
      <c r="AB1" s="432"/>
      <c r="AC1" s="432"/>
      <c r="AD1" s="432"/>
      <c r="AE1" s="432"/>
      <c r="AF1" s="432"/>
      <c r="AG1" s="432"/>
      <c r="AH1" s="432"/>
      <c r="AI1" s="432"/>
      <c r="AJ1" s="432"/>
      <c r="AK1" s="432"/>
      <c r="AL1" s="435"/>
    </row>
    <row r="2" spans="1:38">
      <c r="B2" s="334" t="s">
        <v>822</v>
      </c>
      <c r="C2" s="334"/>
      <c r="D2" s="334"/>
      <c r="E2" s="334"/>
      <c r="F2" s="334"/>
      <c r="G2" s="334"/>
      <c r="H2" s="334"/>
      <c r="I2" s="334"/>
      <c r="J2" s="334"/>
      <c r="K2" s="334"/>
      <c r="L2" s="334"/>
      <c r="M2" s="334"/>
      <c r="N2" s="334"/>
      <c r="O2" s="334"/>
      <c r="P2" s="334"/>
      <c r="Q2" s="334"/>
      <c r="R2" s="334"/>
      <c r="S2" s="335"/>
      <c r="T2" s="334"/>
      <c r="U2" t="s">
        <v>823</v>
      </c>
      <c r="AL2" s="294"/>
    </row>
    <row r="3" spans="1:38">
      <c r="B3" s="334"/>
      <c r="C3" s="334"/>
      <c r="D3" s="334"/>
      <c r="E3" s="334"/>
      <c r="F3" s="334"/>
      <c r="G3" s="334"/>
      <c r="H3" s="334"/>
      <c r="I3" s="334"/>
      <c r="J3" s="334"/>
      <c r="K3" s="334"/>
      <c r="L3" s="334"/>
      <c r="M3" s="334"/>
      <c r="N3" s="334"/>
      <c r="O3" s="334"/>
      <c r="P3" s="334"/>
      <c r="Q3" s="334"/>
      <c r="R3" s="334"/>
      <c r="S3" s="335"/>
      <c r="T3" s="334"/>
      <c r="AL3" s="294"/>
    </row>
    <row r="4" spans="1:38">
      <c r="B4" s="722" t="s">
        <v>824</v>
      </c>
      <c r="C4" s="722"/>
      <c r="D4" s="722"/>
      <c r="E4" s="722"/>
      <c r="F4" s="722"/>
      <c r="G4" s="722"/>
      <c r="H4" s="722"/>
      <c r="I4" s="722"/>
      <c r="J4" s="722"/>
      <c r="K4" s="722"/>
      <c r="L4" s="722"/>
      <c r="M4" s="722"/>
      <c r="N4" s="722"/>
      <c r="O4" s="722"/>
      <c r="P4" s="722"/>
      <c r="Q4" s="334"/>
      <c r="R4" s="334"/>
      <c r="S4" s="335"/>
      <c r="T4" s="334"/>
      <c r="U4" s="334" t="s">
        <v>825</v>
      </c>
      <c r="V4" s="334"/>
      <c r="W4" s="334"/>
      <c r="X4" s="334"/>
      <c r="Y4" s="334"/>
      <c r="Z4" s="334"/>
      <c r="AA4" s="334"/>
      <c r="AB4" s="334"/>
      <c r="AC4" s="334"/>
      <c r="AD4" s="334"/>
      <c r="AE4" s="334"/>
      <c r="AF4" s="334"/>
      <c r="AG4" s="334"/>
      <c r="AH4" s="334"/>
      <c r="AI4" s="334"/>
      <c r="AJ4" s="334"/>
      <c r="AK4" s="334"/>
      <c r="AL4" s="294"/>
    </row>
    <row r="5" spans="1:38">
      <c r="B5" s="334"/>
      <c r="C5" s="334"/>
      <c r="D5" s="334"/>
      <c r="E5" s="334"/>
      <c r="F5" s="334"/>
      <c r="G5" s="334"/>
      <c r="H5" s="334"/>
      <c r="I5" s="334"/>
      <c r="J5" s="334"/>
      <c r="K5" s="334"/>
      <c r="L5" s="334"/>
      <c r="M5" s="334"/>
      <c r="N5" s="334"/>
      <c r="O5" s="334"/>
      <c r="P5" s="334"/>
      <c r="Q5" s="334"/>
      <c r="R5" s="334"/>
      <c r="S5" s="335"/>
      <c r="T5" s="334"/>
      <c r="U5" s="334" t="s">
        <v>826</v>
      </c>
      <c r="V5" s="334"/>
      <c r="W5" s="334"/>
      <c r="X5" s="334"/>
      <c r="Y5" s="334"/>
      <c r="Z5" s="334"/>
      <c r="AA5" s="334"/>
      <c r="AB5" s="334"/>
      <c r="AC5" s="334"/>
      <c r="AD5" s="334"/>
      <c r="AE5" s="334"/>
      <c r="AF5" s="334"/>
      <c r="AG5" s="334"/>
      <c r="AH5" s="334"/>
      <c r="AI5" s="334"/>
      <c r="AJ5" s="334"/>
      <c r="AK5" s="334"/>
      <c r="AL5" s="294"/>
    </row>
    <row r="6" spans="1:38">
      <c r="B6" s="334" t="s">
        <v>827</v>
      </c>
      <c r="C6" s="334"/>
      <c r="D6" s="334"/>
      <c r="E6" s="334"/>
      <c r="F6" s="334"/>
      <c r="G6" s="334"/>
      <c r="H6" s="334"/>
      <c r="I6" s="334"/>
      <c r="J6" s="334"/>
      <c r="K6" s="334"/>
      <c r="L6" s="334"/>
      <c r="M6" s="334"/>
      <c r="N6" s="334"/>
      <c r="O6" s="334"/>
      <c r="P6" s="334"/>
      <c r="Q6" s="334"/>
      <c r="R6" s="334"/>
      <c r="S6" s="335"/>
      <c r="T6" s="334"/>
      <c r="AL6" s="294"/>
    </row>
    <row r="7" spans="1:38">
      <c r="B7" s="334" t="s">
        <v>828</v>
      </c>
      <c r="C7" s="334"/>
      <c r="D7" s="334"/>
      <c r="E7" s="334"/>
      <c r="F7" s="334"/>
      <c r="G7" s="334"/>
      <c r="H7" s="334"/>
      <c r="I7" s="334"/>
      <c r="J7" s="334"/>
      <c r="K7" s="334"/>
      <c r="L7" s="334"/>
      <c r="M7" s="334"/>
      <c r="N7" s="334"/>
      <c r="O7" s="334"/>
      <c r="P7" s="334"/>
      <c r="Q7" s="334"/>
      <c r="R7" s="334"/>
      <c r="S7" s="335"/>
      <c r="T7" s="334"/>
      <c r="AL7" s="294"/>
    </row>
    <row r="8" spans="1:38">
      <c r="B8" s="334"/>
      <c r="C8" s="334"/>
      <c r="D8" s="334"/>
      <c r="E8" s="334"/>
      <c r="F8" s="334"/>
      <c r="G8" s="334"/>
      <c r="H8" s="334"/>
      <c r="I8" s="334"/>
      <c r="J8" s="334"/>
      <c r="K8" s="334"/>
      <c r="L8" s="334"/>
      <c r="M8" s="334"/>
      <c r="N8" s="334"/>
      <c r="O8" s="334"/>
      <c r="P8" s="334"/>
      <c r="Q8" s="334"/>
      <c r="R8" s="334"/>
      <c r="S8" s="335"/>
      <c r="T8" s="334"/>
      <c r="AL8" s="294"/>
    </row>
    <row r="9" spans="1:38">
      <c r="B9" s="334" t="s">
        <v>829</v>
      </c>
      <c r="C9" s="334"/>
      <c r="D9" s="334"/>
      <c r="E9" s="334"/>
      <c r="F9" s="334"/>
      <c r="G9" s="334"/>
      <c r="H9" s="334"/>
      <c r="I9" s="334"/>
      <c r="J9" s="334"/>
      <c r="K9" s="334"/>
      <c r="L9" s="334"/>
      <c r="M9" s="334"/>
      <c r="N9" s="334"/>
      <c r="O9" s="334"/>
      <c r="P9" s="334"/>
      <c r="Q9" s="334"/>
      <c r="R9" s="334"/>
      <c r="S9" s="335"/>
      <c r="T9" s="334"/>
      <c r="AL9" s="294"/>
    </row>
    <row r="10" spans="1:38">
      <c r="B10" s="334"/>
      <c r="C10" s="334"/>
      <c r="D10" s="334"/>
      <c r="E10" s="334"/>
      <c r="F10" s="334"/>
      <c r="G10" s="334"/>
      <c r="H10" s="334"/>
      <c r="I10" s="334"/>
      <c r="J10" s="334"/>
      <c r="K10" s="334"/>
      <c r="L10" s="334"/>
      <c r="M10" s="334"/>
      <c r="N10" s="334"/>
      <c r="O10" s="334"/>
      <c r="P10" s="334"/>
      <c r="Q10" s="334"/>
      <c r="R10" s="334"/>
      <c r="S10" s="335"/>
      <c r="T10" s="334"/>
      <c r="AL10" s="294"/>
    </row>
    <row r="11" spans="1:38">
      <c r="B11" s="334"/>
      <c r="C11" s="334"/>
      <c r="D11" s="334"/>
      <c r="E11" s="334"/>
      <c r="F11" s="334"/>
      <c r="G11" s="334"/>
      <c r="H11" s="334"/>
      <c r="I11" s="334"/>
      <c r="J11" s="334"/>
      <c r="K11" s="334"/>
      <c r="L11" s="334"/>
      <c r="M11" s="334"/>
      <c r="N11" s="334"/>
      <c r="O11" s="334"/>
      <c r="P11" s="334"/>
      <c r="Q11" s="334"/>
      <c r="R11" s="334"/>
      <c r="S11" s="335"/>
      <c r="T11" s="334"/>
      <c r="AL11" s="294"/>
    </row>
    <row r="12" spans="1:38">
      <c r="B12" s="334"/>
      <c r="C12" s="334"/>
      <c r="D12" s="334"/>
      <c r="E12" s="334"/>
      <c r="F12" s="334"/>
      <c r="G12" s="334"/>
      <c r="H12" s="334"/>
      <c r="I12" s="334"/>
      <c r="J12" s="334"/>
      <c r="K12" s="334"/>
      <c r="L12" s="334"/>
      <c r="M12" s="334"/>
      <c r="N12" s="334"/>
      <c r="O12" s="334"/>
      <c r="P12" s="334"/>
      <c r="Q12" s="334"/>
      <c r="R12" s="334"/>
      <c r="S12" s="335"/>
      <c r="T12" s="334"/>
      <c r="AL12" s="294"/>
    </row>
    <row r="13" spans="1:38">
      <c r="B13" s="334"/>
      <c r="C13" s="334"/>
      <c r="D13" s="334"/>
      <c r="E13" s="334"/>
      <c r="F13" s="334"/>
      <c r="G13" s="334"/>
      <c r="H13" s="334"/>
      <c r="I13" s="334"/>
      <c r="J13" s="334"/>
      <c r="K13" s="334"/>
      <c r="L13" s="334"/>
      <c r="M13" s="334"/>
      <c r="N13" s="334"/>
      <c r="O13" s="334"/>
      <c r="P13" s="334"/>
      <c r="Q13" s="334"/>
      <c r="R13" s="334"/>
      <c r="S13" s="335"/>
      <c r="T13" s="334"/>
      <c r="AL13" s="294"/>
    </row>
    <row r="14" spans="1:38">
      <c r="B14" s="334"/>
      <c r="C14" s="334"/>
      <c r="D14" s="334"/>
      <c r="E14" s="334"/>
      <c r="F14" s="334"/>
      <c r="G14" s="334"/>
      <c r="H14" s="334"/>
      <c r="I14" s="334"/>
      <c r="J14" s="334"/>
      <c r="K14" s="334"/>
      <c r="L14" s="334"/>
      <c r="M14" s="334"/>
      <c r="N14" s="334"/>
      <c r="O14" s="334"/>
      <c r="P14" s="334"/>
      <c r="Q14" s="334"/>
      <c r="R14" s="334"/>
      <c r="S14" s="335"/>
      <c r="T14" s="334"/>
      <c r="AL14" s="294"/>
    </row>
    <row r="15" spans="1:38">
      <c r="B15" s="334"/>
      <c r="C15" s="334"/>
      <c r="D15" s="334"/>
      <c r="E15" s="334"/>
      <c r="F15" s="334"/>
      <c r="G15" s="334"/>
      <c r="H15" s="334"/>
      <c r="I15" s="334"/>
      <c r="J15" s="334"/>
      <c r="K15" s="334"/>
      <c r="L15" s="334"/>
      <c r="M15" s="334"/>
      <c r="N15" s="334"/>
      <c r="O15" s="334"/>
      <c r="P15" s="334"/>
      <c r="Q15" s="334"/>
      <c r="R15" s="334"/>
      <c r="S15" s="335"/>
      <c r="T15" s="334"/>
      <c r="AL15" s="294"/>
    </row>
    <row r="16" spans="1:38">
      <c r="B16" s="334"/>
      <c r="C16" s="334"/>
      <c r="D16" s="334"/>
      <c r="E16" s="334"/>
      <c r="F16" s="334"/>
      <c r="G16" s="334"/>
      <c r="H16" s="334"/>
      <c r="I16" s="334"/>
      <c r="J16" s="334"/>
      <c r="K16" s="334"/>
      <c r="L16" s="334"/>
      <c r="M16" s="334"/>
      <c r="N16" s="334"/>
      <c r="O16" s="334"/>
      <c r="P16" s="334"/>
      <c r="Q16" s="334"/>
      <c r="R16" s="334"/>
      <c r="S16" s="335"/>
      <c r="T16" s="334"/>
      <c r="AL16" s="294"/>
    </row>
    <row r="17" spans="2:38">
      <c r="B17" s="334"/>
      <c r="C17" s="334"/>
      <c r="D17" s="334"/>
      <c r="E17" s="334"/>
      <c r="F17" s="334"/>
      <c r="G17" s="334"/>
      <c r="H17" s="334"/>
      <c r="I17" s="334"/>
      <c r="J17" s="334"/>
      <c r="K17" s="334"/>
      <c r="L17" s="334"/>
      <c r="M17" s="334"/>
      <c r="N17" s="334"/>
      <c r="O17" s="334"/>
      <c r="P17" s="334"/>
      <c r="Q17" s="334"/>
      <c r="R17" s="334"/>
      <c r="S17" s="335"/>
      <c r="T17" s="334"/>
      <c r="AL17" s="294"/>
    </row>
    <row r="18" spans="2:38">
      <c r="B18" s="334"/>
      <c r="C18" s="334"/>
      <c r="D18" s="334"/>
      <c r="E18" s="334"/>
      <c r="F18" s="334"/>
      <c r="G18" s="334"/>
      <c r="H18" s="334"/>
      <c r="I18" s="334"/>
      <c r="J18" s="334"/>
      <c r="K18" s="334"/>
      <c r="L18" s="334"/>
      <c r="M18" s="334"/>
      <c r="N18" s="334"/>
      <c r="O18" s="334"/>
      <c r="P18" s="334"/>
      <c r="Q18" s="334"/>
      <c r="R18" s="334"/>
      <c r="S18" s="335"/>
      <c r="T18" s="334"/>
      <c r="AL18" s="294"/>
    </row>
    <row r="19" spans="2:38">
      <c r="B19" s="334"/>
      <c r="C19" s="334"/>
      <c r="D19" s="334"/>
      <c r="E19" s="334"/>
      <c r="F19" s="334"/>
      <c r="G19" s="334"/>
      <c r="H19" s="334"/>
      <c r="I19" s="334"/>
      <c r="J19" s="334"/>
      <c r="K19" s="334"/>
      <c r="L19" s="334"/>
      <c r="M19" s="334"/>
      <c r="N19" s="334"/>
      <c r="O19" s="334"/>
      <c r="P19" s="334"/>
      <c r="Q19" s="334"/>
      <c r="R19" s="334"/>
      <c r="S19" s="335"/>
      <c r="T19" s="334"/>
      <c r="AL19" s="294"/>
    </row>
    <row r="20" spans="2:38">
      <c r="B20" s="334"/>
      <c r="C20" s="334"/>
      <c r="D20" s="334"/>
      <c r="E20" s="334"/>
      <c r="F20" s="334"/>
      <c r="G20" s="334"/>
      <c r="H20" s="334"/>
      <c r="I20" s="334"/>
      <c r="J20" s="334"/>
      <c r="K20" s="334"/>
      <c r="L20" s="334"/>
      <c r="M20" s="334"/>
      <c r="N20" s="334"/>
      <c r="O20" s="334"/>
      <c r="P20" s="334"/>
      <c r="Q20" s="334"/>
      <c r="R20" s="334"/>
      <c r="S20" s="335"/>
      <c r="T20" s="334"/>
      <c r="AL20" s="294"/>
    </row>
    <row r="21" spans="2:38">
      <c r="S21" s="335"/>
      <c r="T21" s="334"/>
      <c r="AL21" s="294"/>
    </row>
    <row r="22" spans="2:38">
      <c r="S22" s="335"/>
      <c r="T22" s="334"/>
      <c r="AL22" s="294"/>
    </row>
    <row r="23" spans="2:38">
      <c r="B23" s="334"/>
      <c r="C23" s="334"/>
      <c r="D23" s="334"/>
      <c r="E23" s="334"/>
      <c r="F23" s="334"/>
      <c r="G23" s="334"/>
      <c r="H23" s="334"/>
      <c r="I23" s="334"/>
      <c r="J23" s="334"/>
      <c r="K23" s="334"/>
      <c r="L23" s="334"/>
      <c r="M23" s="334"/>
      <c r="N23" s="334"/>
      <c r="O23" s="334"/>
      <c r="P23" s="334"/>
      <c r="Q23" s="334"/>
      <c r="R23" s="334"/>
      <c r="S23" s="335"/>
      <c r="T23" s="334"/>
      <c r="AL23" s="294"/>
    </row>
    <row r="24" spans="2:38">
      <c r="B24" s="334"/>
      <c r="C24" s="334"/>
      <c r="D24" s="334"/>
      <c r="E24" s="334"/>
      <c r="F24" s="334"/>
      <c r="G24" s="334"/>
      <c r="H24" s="334"/>
      <c r="I24" s="334"/>
      <c r="J24" s="334"/>
      <c r="K24" s="334"/>
      <c r="L24" s="334"/>
      <c r="M24" s="334"/>
      <c r="N24" s="334"/>
      <c r="O24" s="334"/>
      <c r="P24" s="334"/>
      <c r="Q24" s="334"/>
      <c r="R24" s="334"/>
      <c r="S24" s="335"/>
      <c r="T24" s="334"/>
      <c r="U24" s="723" t="s">
        <v>830</v>
      </c>
      <c r="V24" s="723"/>
      <c r="W24" s="723"/>
      <c r="X24" s="334"/>
      <c r="Y24" s="334"/>
      <c r="Z24" s="334"/>
      <c r="AA24" s="334"/>
      <c r="AB24" s="334"/>
      <c r="AC24" s="334"/>
      <c r="AD24" s="334"/>
      <c r="AE24" s="334"/>
      <c r="AF24" s="334"/>
      <c r="AG24" s="334"/>
      <c r="AH24" s="334"/>
      <c r="AI24" s="334"/>
      <c r="AL24" s="294"/>
    </row>
    <row r="25" spans="2:38">
      <c r="S25" s="294"/>
      <c r="T25" s="334"/>
      <c r="U25" s="334"/>
      <c r="V25" s="334"/>
      <c r="W25" s="334"/>
      <c r="X25" s="334"/>
      <c r="Y25" s="334"/>
      <c r="Z25" s="334"/>
      <c r="AA25" s="334"/>
      <c r="AB25" s="334"/>
      <c r="AC25" s="334"/>
      <c r="AD25" s="334"/>
      <c r="AE25" s="334"/>
      <c r="AF25" s="334"/>
      <c r="AG25" s="334"/>
      <c r="AH25" s="334"/>
      <c r="AI25" s="334"/>
      <c r="AL25" s="294"/>
    </row>
    <row r="26" spans="2:38">
      <c r="S26" s="294"/>
      <c r="T26" s="334"/>
      <c r="U26" s="334" t="s">
        <v>827</v>
      </c>
      <c r="V26" s="334"/>
      <c r="W26" s="334"/>
      <c r="X26" s="334"/>
      <c r="Y26" s="334"/>
      <c r="Z26" s="334"/>
      <c r="AA26" s="334"/>
      <c r="AB26" s="334"/>
      <c r="AC26" s="334"/>
      <c r="AD26" s="334"/>
      <c r="AE26" s="334"/>
      <c r="AF26" s="334"/>
      <c r="AG26" s="334"/>
      <c r="AH26" s="334"/>
      <c r="AI26" s="334"/>
      <c r="AL26" s="294"/>
    </row>
    <row r="27" spans="2:38">
      <c r="B27" s="723" t="s">
        <v>831</v>
      </c>
      <c r="C27" s="723"/>
      <c r="D27" s="723"/>
      <c r="E27" s="723"/>
      <c r="F27" s="723"/>
      <c r="G27" s="723"/>
      <c r="H27" s="723"/>
      <c r="I27" s="723"/>
      <c r="J27" s="723"/>
      <c r="K27" s="723"/>
      <c r="L27" s="723"/>
      <c r="M27" s="723"/>
      <c r="N27" s="723"/>
      <c r="O27" s="723"/>
      <c r="P27" s="723"/>
      <c r="Q27" s="723"/>
      <c r="R27" s="723"/>
      <c r="S27" s="335"/>
      <c r="T27" s="334"/>
      <c r="U27" s="334" t="s">
        <v>828</v>
      </c>
      <c r="V27" s="334"/>
      <c r="W27" s="334"/>
      <c r="X27" s="334"/>
      <c r="Y27" s="334"/>
      <c r="Z27" s="334"/>
      <c r="AA27" s="334"/>
      <c r="AB27" s="334"/>
      <c r="AC27" s="334"/>
      <c r="AD27" s="334"/>
      <c r="AE27" s="334"/>
      <c r="AF27" s="334"/>
      <c r="AG27" s="334"/>
      <c r="AH27" s="334"/>
      <c r="AI27" s="334"/>
      <c r="AL27" s="294"/>
    </row>
    <row r="28" spans="2:38">
      <c r="B28" s="723" t="s">
        <v>832</v>
      </c>
      <c r="C28" s="723"/>
      <c r="D28" s="723"/>
      <c r="E28" s="723"/>
      <c r="F28" s="723"/>
      <c r="G28" s="723"/>
      <c r="H28" s="723"/>
      <c r="I28" s="723"/>
      <c r="J28" s="723"/>
      <c r="K28" s="723"/>
      <c r="L28" s="723"/>
      <c r="M28" s="723"/>
      <c r="N28" s="723"/>
      <c r="O28" s="723"/>
      <c r="P28" s="723"/>
      <c r="Q28" s="723"/>
      <c r="R28" s="723"/>
      <c r="S28" s="335"/>
      <c r="T28" s="334"/>
      <c r="U28" s="334"/>
      <c r="V28" s="334"/>
      <c r="W28" s="334"/>
      <c r="X28" s="334"/>
      <c r="Y28" s="334"/>
      <c r="Z28" s="334"/>
      <c r="AA28" s="334"/>
      <c r="AB28" s="334"/>
      <c r="AC28" s="334"/>
      <c r="AD28" s="334"/>
      <c r="AE28" s="334"/>
      <c r="AF28" s="334"/>
      <c r="AG28" s="334"/>
      <c r="AH28" s="334"/>
      <c r="AI28" s="334"/>
      <c r="AL28" s="294"/>
    </row>
    <row r="29" spans="2:38">
      <c r="B29" s="334"/>
      <c r="C29" s="334"/>
      <c r="D29" s="334"/>
      <c r="E29" s="334"/>
      <c r="F29" s="334"/>
      <c r="G29" s="334"/>
      <c r="H29" s="334"/>
      <c r="I29" s="334"/>
      <c r="J29" s="334"/>
      <c r="K29" s="334"/>
      <c r="L29" s="334"/>
      <c r="M29" s="334"/>
      <c r="N29" s="334"/>
      <c r="O29" s="334"/>
      <c r="P29" s="334"/>
      <c r="Q29" s="334"/>
      <c r="R29" s="334"/>
      <c r="S29" s="335"/>
      <c r="T29" s="334"/>
      <c r="U29" s="334" t="s">
        <v>829</v>
      </c>
      <c r="V29" s="334"/>
      <c r="W29" s="334"/>
      <c r="X29" s="334"/>
      <c r="Y29" s="334"/>
      <c r="Z29" s="334"/>
      <c r="AA29" s="334"/>
      <c r="AB29" s="334"/>
      <c r="AC29" s="334"/>
      <c r="AD29" s="334"/>
      <c r="AE29" s="334"/>
      <c r="AF29" s="334"/>
      <c r="AG29" s="334"/>
      <c r="AH29" s="334"/>
      <c r="AI29" s="334"/>
      <c r="AL29" s="294"/>
    </row>
    <row r="30" spans="2:38">
      <c r="B30" s="334" t="s">
        <v>833</v>
      </c>
      <c r="C30" s="334"/>
      <c r="D30" s="334"/>
      <c r="E30" s="334"/>
      <c r="F30" s="334"/>
      <c r="G30" s="334"/>
      <c r="H30" s="334"/>
      <c r="I30" s="334"/>
      <c r="J30" s="334"/>
      <c r="K30" s="334"/>
      <c r="L30" s="334"/>
      <c r="M30" s="334"/>
      <c r="N30" s="334"/>
      <c r="O30" s="334"/>
      <c r="P30" s="334"/>
      <c r="Q30" s="334"/>
      <c r="R30" s="334"/>
      <c r="S30" s="335"/>
      <c r="T30" s="334"/>
      <c r="U30" s="334"/>
      <c r="V30" s="334"/>
      <c r="W30" s="334"/>
      <c r="X30" s="334"/>
      <c r="Y30" s="334"/>
      <c r="Z30" s="334"/>
      <c r="AA30" s="334"/>
      <c r="AB30" s="334"/>
      <c r="AC30" s="334"/>
      <c r="AD30" s="334"/>
      <c r="AE30" s="334"/>
      <c r="AF30" s="334"/>
      <c r="AG30" s="334"/>
      <c r="AH30" s="334"/>
      <c r="AI30" s="334"/>
      <c r="AL30" s="294"/>
    </row>
    <row r="31" spans="2:38">
      <c r="B31" s="334"/>
      <c r="C31" s="334"/>
      <c r="D31" s="334"/>
      <c r="E31" s="334"/>
      <c r="F31" s="334"/>
      <c r="G31" s="334"/>
      <c r="H31" s="334"/>
      <c r="I31" s="334"/>
      <c r="J31" s="334"/>
      <c r="K31" s="334"/>
      <c r="L31" s="334"/>
      <c r="M31" s="334"/>
      <c r="N31" s="334"/>
      <c r="O31" s="334"/>
      <c r="P31" s="334"/>
      <c r="Q31" s="334"/>
      <c r="R31" s="334"/>
      <c r="S31" s="335"/>
      <c r="T31" s="334"/>
      <c r="U31" s="334" t="s">
        <v>834</v>
      </c>
      <c r="V31" s="334"/>
      <c r="W31" s="334"/>
      <c r="X31" s="334"/>
      <c r="Y31" s="334"/>
      <c r="Z31" s="334"/>
      <c r="AA31" s="334"/>
      <c r="AB31" s="334"/>
      <c r="AC31" s="334"/>
      <c r="AD31" s="334"/>
      <c r="AE31" s="334"/>
      <c r="AF31" s="334"/>
      <c r="AG31" s="334"/>
      <c r="AH31" s="334"/>
      <c r="AI31" s="334"/>
      <c r="AL31" s="294"/>
    </row>
    <row r="32" spans="2:38">
      <c r="B32" s="334" t="s">
        <v>835</v>
      </c>
      <c r="C32" s="334"/>
      <c r="D32" s="334"/>
      <c r="E32" s="334"/>
      <c r="F32" s="334"/>
      <c r="G32" s="334"/>
      <c r="H32" s="334"/>
      <c r="I32" s="334"/>
      <c r="J32" s="334"/>
      <c r="K32" s="334"/>
      <c r="L32" s="334"/>
      <c r="M32" s="334"/>
      <c r="N32" s="334"/>
      <c r="O32" s="334"/>
      <c r="P32" s="334"/>
      <c r="Q32" s="334"/>
      <c r="R32" s="334"/>
      <c r="S32" s="335"/>
      <c r="T32" s="334"/>
      <c r="U32" s="334" t="s">
        <v>836</v>
      </c>
      <c r="V32" s="334"/>
      <c r="W32" s="334"/>
      <c r="X32" s="334"/>
      <c r="Y32" s="334"/>
      <c r="Z32" s="334"/>
      <c r="AA32" s="334"/>
      <c r="AB32" s="334"/>
      <c r="AC32" s="334"/>
      <c r="AD32" s="334"/>
      <c r="AE32" s="334"/>
      <c r="AF32" s="334"/>
      <c r="AG32" s="334"/>
      <c r="AH32" s="334"/>
      <c r="AI32" s="334"/>
      <c r="AL32" s="294"/>
    </row>
    <row r="33" spans="2:38">
      <c r="B33" s="334" t="s">
        <v>837</v>
      </c>
      <c r="C33" s="334"/>
      <c r="D33" s="334"/>
      <c r="E33" s="334"/>
      <c r="F33" s="334"/>
      <c r="G33" s="334"/>
      <c r="H33" s="334"/>
      <c r="I33" s="334"/>
      <c r="J33" s="334"/>
      <c r="K33" s="334"/>
      <c r="L33" s="334"/>
      <c r="M33" s="334"/>
      <c r="N33" s="334"/>
      <c r="O33" s="334"/>
      <c r="P33" s="334"/>
      <c r="Q33" s="334"/>
      <c r="R33" s="334"/>
      <c r="S33" s="335"/>
      <c r="T33" s="334"/>
      <c r="U33" s="334"/>
      <c r="V33" s="334"/>
      <c r="W33" s="334"/>
      <c r="X33" s="334"/>
      <c r="Y33" s="334"/>
      <c r="Z33" s="334"/>
      <c r="AA33" s="334"/>
      <c r="AB33" s="334"/>
      <c r="AC33" s="334"/>
      <c r="AD33" s="334"/>
      <c r="AE33" s="334"/>
      <c r="AF33" s="334"/>
      <c r="AG33" s="334"/>
      <c r="AH33" s="334"/>
      <c r="AI33" s="334"/>
      <c r="AL33" s="294"/>
    </row>
    <row r="34" spans="2:38">
      <c r="B34" s="334"/>
      <c r="C34" s="334"/>
      <c r="D34" s="334"/>
      <c r="E34" s="334"/>
      <c r="F34" s="334"/>
      <c r="G34" s="334"/>
      <c r="H34" s="334"/>
      <c r="I34" s="334"/>
      <c r="J34" s="334"/>
      <c r="K34" s="334"/>
      <c r="L34" s="334"/>
      <c r="M34" s="334"/>
      <c r="N34" s="334"/>
      <c r="O34" s="334"/>
      <c r="P34" s="334"/>
      <c r="Q34" s="334"/>
      <c r="R34" s="334"/>
      <c r="S34" s="335"/>
      <c r="T34" s="334"/>
      <c r="U34" s="334"/>
      <c r="V34" s="334"/>
      <c r="W34" s="334"/>
      <c r="X34" s="334"/>
      <c r="Y34" s="334"/>
      <c r="Z34" s="334"/>
      <c r="AA34" s="334"/>
      <c r="AB34" s="334"/>
      <c r="AC34" s="334"/>
      <c r="AD34" s="334"/>
      <c r="AE34" s="334"/>
      <c r="AF34" s="334"/>
      <c r="AG34" s="334"/>
      <c r="AH34" s="334"/>
      <c r="AI34" s="334"/>
      <c r="AL34" s="294"/>
    </row>
    <row r="35" spans="2:38">
      <c r="B35" s="334" t="s">
        <v>838</v>
      </c>
      <c r="C35" s="334"/>
      <c r="D35" s="334"/>
      <c r="E35" s="334"/>
      <c r="F35" s="334"/>
      <c r="G35" s="334"/>
      <c r="H35" s="334"/>
      <c r="I35" s="334"/>
      <c r="J35" s="334"/>
      <c r="K35" s="334"/>
      <c r="L35" s="334"/>
      <c r="M35" s="334"/>
      <c r="N35" s="334"/>
      <c r="O35" s="334"/>
      <c r="P35" s="334"/>
      <c r="Q35" s="334"/>
      <c r="R35" s="334"/>
      <c r="S35" s="335"/>
      <c r="T35" s="334"/>
      <c r="U35" s="334"/>
      <c r="V35" s="334"/>
      <c r="W35" s="334"/>
      <c r="X35" s="334"/>
      <c r="Y35" s="334"/>
      <c r="Z35" s="334"/>
      <c r="AA35" s="334"/>
      <c r="AB35" s="334"/>
      <c r="AC35" s="334"/>
      <c r="AD35" s="334"/>
      <c r="AE35" s="334"/>
      <c r="AF35" s="334"/>
      <c r="AG35" s="334"/>
      <c r="AH35" s="334"/>
      <c r="AI35" s="334"/>
      <c r="AL35" s="294"/>
    </row>
    <row r="36" spans="2:38">
      <c r="B36" s="334" t="s">
        <v>839</v>
      </c>
      <c r="C36" s="334"/>
      <c r="D36" s="334"/>
      <c r="E36" s="334"/>
      <c r="F36" s="334"/>
      <c r="G36" s="334"/>
      <c r="H36" s="334"/>
      <c r="I36" s="334"/>
      <c r="J36" s="334"/>
      <c r="K36" s="334"/>
      <c r="L36" s="334"/>
      <c r="M36" s="334"/>
      <c r="N36" s="334"/>
      <c r="O36" s="334"/>
      <c r="P36" s="334"/>
      <c r="Q36" s="334"/>
      <c r="R36" s="334"/>
      <c r="S36" s="335"/>
      <c r="T36" s="330"/>
      <c r="U36" s="334"/>
      <c r="V36" s="334"/>
      <c r="W36" s="334"/>
      <c r="X36" s="334"/>
      <c r="Y36" s="334"/>
      <c r="Z36" s="334"/>
      <c r="AA36" s="334"/>
      <c r="AB36" s="334"/>
      <c r="AC36" s="334"/>
      <c r="AD36" s="334"/>
      <c r="AE36" s="334"/>
      <c r="AF36" s="334"/>
      <c r="AG36" s="334"/>
      <c r="AH36" s="334"/>
      <c r="AI36" s="334"/>
      <c r="AL36" s="294"/>
    </row>
    <row r="37" spans="2:38">
      <c r="B37" s="334" t="s">
        <v>840</v>
      </c>
      <c r="C37" s="334"/>
      <c r="D37" s="334"/>
      <c r="E37" s="334"/>
      <c r="F37" s="334"/>
      <c r="G37" s="334"/>
      <c r="H37" s="334"/>
      <c r="I37" s="334"/>
      <c r="J37" s="334"/>
      <c r="K37" s="334"/>
      <c r="L37" s="334"/>
      <c r="M37" s="334"/>
      <c r="N37" s="334"/>
      <c r="O37" s="334"/>
      <c r="P37" s="334"/>
      <c r="Q37" s="334"/>
      <c r="R37" s="334"/>
      <c r="S37" s="335"/>
      <c r="T37" s="330"/>
      <c r="U37" s="334"/>
      <c r="V37" s="334"/>
      <c r="W37" s="334"/>
      <c r="X37" s="334"/>
      <c r="Y37" s="334"/>
      <c r="Z37" s="334"/>
      <c r="AA37" s="334"/>
      <c r="AB37" s="334"/>
      <c r="AC37" s="334"/>
      <c r="AD37" s="334"/>
      <c r="AE37" s="334"/>
      <c r="AF37" s="334"/>
      <c r="AG37" s="334"/>
      <c r="AH37" s="334"/>
      <c r="AI37" s="334"/>
      <c r="AL37" s="294"/>
    </row>
    <row r="38" spans="2:38">
      <c r="B38" s="334"/>
      <c r="C38" s="334"/>
      <c r="D38" s="334"/>
      <c r="E38" s="334"/>
      <c r="F38" s="334"/>
      <c r="G38" s="334"/>
      <c r="H38" s="334"/>
      <c r="I38" s="334"/>
      <c r="J38" s="334"/>
      <c r="K38" s="334"/>
      <c r="L38" s="334"/>
      <c r="M38" s="334"/>
      <c r="N38" s="334"/>
      <c r="O38" s="334"/>
      <c r="P38" s="334"/>
      <c r="Q38" s="334"/>
      <c r="R38" s="334"/>
      <c r="S38" s="334"/>
      <c r="T38" s="330"/>
      <c r="U38" s="334"/>
      <c r="V38" s="334"/>
      <c r="W38" s="334"/>
      <c r="X38" s="334"/>
      <c r="Y38" s="334"/>
      <c r="Z38" s="334"/>
      <c r="AA38" s="334"/>
      <c r="AB38" s="334"/>
      <c r="AC38" s="334"/>
      <c r="AD38" s="334"/>
      <c r="AE38" s="334"/>
      <c r="AF38" s="334"/>
      <c r="AG38" s="334"/>
      <c r="AH38" s="334"/>
      <c r="AI38" s="334"/>
      <c r="AL38" s="294"/>
    </row>
    <row r="39" spans="2:38">
      <c r="B39" s="334"/>
      <c r="C39" s="334"/>
      <c r="D39" s="334"/>
      <c r="E39" s="334"/>
      <c r="F39" s="334"/>
      <c r="G39" s="334"/>
      <c r="H39" s="334"/>
      <c r="I39" s="334"/>
      <c r="J39" s="334"/>
      <c r="K39" s="334"/>
      <c r="L39" s="334"/>
      <c r="M39" s="334"/>
      <c r="N39" s="334"/>
      <c r="O39" s="334"/>
      <c r="P39" s="334"/>
      <c r="Q39" s="334"/>
      <c r="R39" s="334"/>
      <c r="S39" s="334"/>
      <c r="T39" s="330"/>
      <c r="U39" s="334"/>
      <c r="V39" s="334"/>
      <c r="W39" s="334"/>
      <c r="X39" s="334"/>
      <c r="Y39" s="334"/>
      <c r="Z39" s="334"/>
      <c r="AA39" s="334"/>
      <c r="AB39" s="334"/>
      <c r="AC39" s="334"/>
      <c r="AD39" s="334"/>
      <c r="AE39" s="334"/>
      <c r="AF39" s="334"/>
      <c r="AG39" s="334"/>
      <c r="AH39" s="334"/>
      <c r="AI39" s="334"/>
      <c r="AL39" s="294"/>
    </row>
    <row r="40" spans="2:38">
      <c r="B40" s="334"/>
      <c r="C40" s="334"/>
      <c r="D40" s="334"/>
      <c r="E40" s="334"/>
      <c r="F40" s="334"/>
      <c r="G40" s="334"/>
      <c r="H40" s="334"/>
      <c r="I40" s="334"/>
      <c r="J40" s="334"/>
      <c r="K40" s="334"/>
      <c r="L40" s="334"/>
      <c r="M40" s="334"/>
      <c r="N40" s="334"/>
      <c r="O40" s="334"/>
      <c r="P40" s="334"/>
      <c r="Q40" s="334"/>
      <c r="R40" s="334"/>
      <c r="S40" s="334"/>
      <c r="T40" s="330"/>
      <c r="U40" s="334"/>
      <c r="V40" s="334"/>
      <c r="W40" s="334"/>
      <c r="X40" s="334"/>
      <c r="Y40" s="334"/>
      <c r="Z40" s="334"/>
      <c r="AA40" s="334"/>
      <c r="AB40" s="334"/>
      <c r="AC40" s="334"/>
      <c r="AD40" s="334"/>
      <c r="AE40" s="334"/>
      <c r="AF40" s="334"/>
      <c r="AG40" s="334"/>
      <c r="AH40" s="334"/>
      <c r="AI40" s="334"/>
      <c r="AL40" s="294"/>
    </row>
    <row r="41" spans="2:38">
      <c r="B41" s="334"/>
      <c r="C41" s="334"/>
      <c r="D41" s="334"/>
      <c r="E41" s="334"/>
      <c r="F41" s="334"/>
      <c r="G41" s="334"/>
      <c r="H41" s="334"/>
      <c r="I41" s="334"/>
      <c r="J41" s="334"/>
      <c r="K41" s="334"/>
      <c r="L41" s="334"/>
      <c r="M41" s="334"/>
      <c r="N41" s="334"/>
      <c r="O41" s="334"/>
      <c r="P41" s="334"/>
      <c r="Q41" s="334"/>
      <c r="R41" s="334"/>
      <c r="S41" s="334"/>
      <c r="T41" s="330"/>
      <c r="U41" s="334"/>
      <c r="V41" s="334"/>
      <c r="W41" s="334"/>
      <c r="X41" s="334"/>
      <c r="Y41" s="334"/>
      <c r="Z41" s="334"/>
      <c r="AA41" s="334"/>
      <c r="AB41" s="334"/>
      <c r="AC41" s="334"/>
      <c r="AD41" s="334"/>
      <c r="AE41" s="334"/>
      <c r="AF41" s="334"/>
      <c r="AG41" s="334"/>
      <c r="AH41" s="334"/>
      <c r="AI41" s="334"/>
      <c r="AL41" s="294"/>
    </row>
    <row r="42" spans="2:38">
      <c r="B42" s="334"/>
      <c r="C42" s="334"/>
      <c r="D42" s="334"/>
      <c r="E42" s="334"/>
      <c r="F42" s="334"/>
      <c r="G42" s="334"/>
      <c r="H42" s="334"/>
      <c r="I42" s="334"/>
      <c r="J42" s="334"/>
      <c r="K42" s="334"/>
      <c r="L42" s="334"/>
      <c r="M42" s="334"/>
      <c r="N42" s="334"/>
      <c r="O42" s="334"/>
      <c r="P42" s="334"/>
      <c r="Q42" s="334"/>
      <c r="R42" s="334"/>
      <c r="S42" s="334"/>
      <c r="T42" s="330"/>
      <c r="U42" s="334"/>
      <c r="V42" s="334"/>
      <c r="W42" s="334"/>
      <c r="X42" s="334"/>
      <c r="Y42" s="334"/>
      <c r="Z42" s="334"/>
      <c r="AA42" s="334"/>
      <c r="AB42" s="334"/>
      <c r="AC42" s="334"/>
      <c r="AD42" s="334"/>
      <c r="AE42" s="334"/>
      <c r="AF42" s="334"/>
      <c r="AG42" s="334"/>
      <c r="AH42" s="334"/>
      <c r="AI42" s="334"/>
      <c r="AL42" s="294"/>
    </row>
    <row r="43" spans="2:38">
      <c r="B43" s="334"/>
      <c r="C43" s="334"/>
      <c r="D43" s="334"/>
      <c r="E43" s="334"/>
      <c r="F43" s="334"/>
      <c r="G43" s="334"/>
      <c r="H43" s="334"/>
      <c r="I43" s="334"/>
      <c r="J43" s="334"/>
      <c r="K43" s="334"/>
      <c r="L43" s="334"/>
      <c r="M43" s="334"/>
      <c r="N43" s="334"/>
      <c r="O43" s="334"/>
      <c r="P43" s="334"/>
      <c r="Q43" s="334"/>
      <c r="R43" s="334"/>
      <c r="S43" s="334"/>
      <c r="T43" s="330"/>
      <c r="U43" s="334"/>
      <c r="V43" s="334"/>
      <c r="W43" s="334"/>
      <c r="X43" s="334"/>
      <c r="Y43" s="334"/>
      <c r="Z43" s="334"/>
      <c r="AA43" s="334"/>
      <c r="AB43" s="334"/>
      <c r="AC43" s="334"/>
      <c r="AD43" s="334"/>
      <c r="AE43" s="334"/>
      <c r="AF43" s="334"/>
      <c r="AG43" s="334"/>
      <c r="AH43" s="334"/>
      <c r="AI43" s="334"/>
      <c r="AL43" s="294"/>
    </row>
    <row r="44" spans="2:38">
      <c r="B44" s="334"/>
      <c r="C44" s="334"/>
      <c r="D44" s="334"/>
      <c r="E44" s="334"/>
      <c r="F44" s="334"/>
      <c r="G44" s="334"/>
      <c r="H44" s="334"/>
      <c r="I44" s="334"/>
      <c r="J44" s="334"/>
      <c r="K44" s="334"/>
      <c r="L44" s="334"/>
      <c r="M44" s="334"/>
      <c r="N44" s="334"/>
      <c r="O44" s="334"/>
      <c r="P44" s="334"/>
      <c r="Q44" s="334"/>
      <c r="R44" s="334"/>
      <c r="S44" s="334"/>
      <c r="T44" s="330"/>
      <c r="U44" s="334"/>
      <c r="V44" s="334"/>
      <c r="W44" s="334"/>
      <c r="X44" s="334"/>
      <c r="Y44" s="334"/>
      <c r="Z44" s="334"/>
      <c r="AA44" s="334"/>
      <c r="AB44" s="334"/>
      <c r="AC44" s="334"/>
      <c r="AD44" s="334"/>
      <c r="AE44" s="334"/>
      <c r="AF44" s="334"/>
      <c r="AG44" s="334"/>
      <c r="AH44" s="334"/>
      <c r="AI44" s="334"/>
      <c r="AL44" s="294"/>
    </row>
    <row r="45" spans="2:38">
      <c r="B45" s="334"/>
      <c r="C45" s="334"/>
      <c r="D45" s="334"/>
      <c r="E45" s="334"/>
      <c r="F45" s="334"/>
      <c r="G45" s="334"/>
      <c r="H45" s="334"/>
      <c r="I45" s="334"/>
      <c r="J45" s="334"/>
      <c r="K45" s="334"/>
      <c r="L45" s="334"/>
      <c r="M45" s="334"/>
      <c r="N45" s="334"/>
      <c r="O45" s="334"/>
      <c r="P45" s="334"/>
      <c r="Q45" s="334"/>
      <c r="R45" s="334"/>
      <c r="S45" s="334"/>
      <c r="T45" s="330"/>
      <c r="U45" s="334"/>
      <c r="V45" s="334"/>
      <c r="W45" s="334"/>
      <c r="X45" s="334"/>
      <c r="Y45" s="334"/>
      <c r="Z45" s="334"/>
      <c r="AA45" s="334"/>
      <c r="AB45" s="334"/>
      <c r="AC45" s="334"/>
      <c r="AD45" s="334"/>
      <c r="AE45" s="334"/>
      <c r="AF45" s="334"/>
      <c r="AG45" s="334"/>
      <c r="AH45" s="334"/>
      <c r="AI45" s="334"/>
      <c r="AL45" s="294"/>
    </row>
    <row r="46" spans="2:38">
      <c r="B46" s="334"/>
      <c r="C46" s="334"/>
      <c r="D46" s="334"/>
      <c r="E46" s="334"/>
      <c r="F46" s="334"/>
      <c r="G46" s="334"/>
      <c r="H46" s="334"/>
      <c r="I46" s="334"/>
      <c r="J46" s="334"/>
      <c r="K46" s="334"/>
      <c r="L46" s="334"/>
      <c r="M46" s="334"/>
      <c r="N46" s="334"/>
      <c r="O46" s="334"/>
      <c r="P46" s="334"/>
      <c r="Q46" s="334"/>
      <c r="R46" s="334"/>
      <c r="S46" s="334"/>
      <c r="T46" s="330"/>
      <c r="U46" s="334"/>
      <c r="V46" s="334"/>
      <c r="W46" s="334"/>
      <c r="X46" s="334"/>
      <c r="Y46" s="334"/>
      <c r="Z46" s="334"/>
      <c r="AA46" s="334"/>
      <c r="AB46" s="334"/>
      <c r="AC46" s="334"/>
      <c r="AD46" s="334"/>
      <c r="AE46" s="334"/>
      <c r="AF46" s="334"/>
      <c r="AG46" s="334"/>
      <c r="AH46" s="334"/>
      <c r="AI46" s="334"/>
      <c r="AL46" s="294"/>
    </row>
    <row r="47" spans="2:38">
      <c r="B47" s="334"/>
      <c r="C47" s="334"/>
      <c r="D47" s="334"/>
      <c r="E47" s="334"/>
      <c r="F47" s="334"/>
      <c r="G47" s="334"/>
      <c r="H47" s="334"/>
      <c r="I47" s="334"/>
      <c r="J47" s="334"/>
      <c r="K47" s="334"/>
      <c r="L47" s="334"/>
      <c r="M47" s="334"/>
      <c r="N47" s="334"/>
      <c r="O47" s="334"/>
      <c r="P47" s="334"/>
      <c r="Q47" s="334"/>
      <c r="R47" s="334"/>
      <c r="S47" s="334"/>
      <c r="T47" s="330"/>
      <c r="U47" s="334"/>
      <c r="V47" s="334"/>
      <c r="W47" s="334"/>
      <c r="X47" s="334"/>
      <c r="Y47" s="334"/>
      <c r="Z47" s="334"/>
      <c r="AA47" s="334"/>
      <c r="AB47" s="334"/>
      <c r="AC47" s="334"/>
      <c r="AD47" s="334"/>
      <c r="AE47" s="334"/>
      <c r="AF47" s="334"/>
      <c r="AG47" s="334"/>
      <c r="AH47" s="334"/>
      <c r="AI47" s="334"/>
      <c r="AL47" s="294"/>
    </row>
    <row r="48" spans="2:38">
      <c r="B48" s="334"/>
      <c r="C48" s="334"/>
      <c r="D48" s="334"/>
      <c r="E48" s="334"/>
      <c r="F48" s="334"/>
      <c r="G48" s="334"/>
      <c r="H48" s="334"/>
      <c r="I48" s="334"/>
      <c r="J48" s="334"/>
      <c r="K48" s="334"/>
      <c r="L48" s="334"/>
      <c r="M48" s="334"/>
      <c r="N48" s="334"/>
      <c r="O48" s="334"/>
      <c r="P48" s="334"/>
      <c r="Q48" s="334"/>
      <c r="R48" s="334"/>
      <c r="S48" s="334"/>
      <c r="T48" s="330"/>
      <c r="AL48" s="294"/>
    </row>
    <row r="49" spans="1:38">
      <c r="B49" s="334"/>
      <c r="C49" s="334"/>
      <c r="D49" s="334"/>
      <c r="E49" s="334"/>
      <c r="F49" s="334"/>
      <c r="G49" s="334"/>
      <c r="H49" s="334"/>
      <c r="I49" s="334"/>
      <c r="J49" s="334"/>
      <c r="K49" s="334"/>
      <c r="L49" s="334"/>
      <c r="M49" s="334"/>
      <c r="N49" s="334"/>
      <c r="O49" s="334"/>
      <c r="P49" s="334"/>
      <c r="Q49" s="334"/>
      <c r="R49" s="334"/>
      <c r="S49" s="334"/>
      <c r="T49" s="330"/>
      <c r="AL49" s="294"/>
    </row>
    <row r="50" spans="1:38">
      <c r="S50" s="334"/>
      <c r="T50" s="330"/>
      <c r="AL50" s="294"/>
    </row>
    <row r="51" spans="1:38">
      <c r="S51" s="724"/>
      <c r="T51" s="330"/>
      <c r="U51" s="334"/>
      <c r="V51" s="334"/>
      <c r="W51" s="334"/>
      <c r="X51" s="334"/>
      <c r="Y51" s="334"/>
      <c r="Z51" s="334"/>
      <c r="AA51" s="334"/>
      <c r="AB51" s="334"/>
      <c r="AC51" s="334"/>
      <c r="AD51" s="334"/>
      <c r="AE51" s="334"/>
      <c r="AF51" s="334"/>
      <c r="AG51" s="334"/>
      <c r="AH51" s="334"/>
      <c r="AI51" s="334"/>
      <c r="AL51" s="294"/>
    </row>
    <row r="52" spans="1:38">
      <c r="B52" s="334" t="s">
        <v>841</v>
      </c>
      <c r="C52" s="334"/>
      <c r="D52" s="334"/>
      <c r="E52" s="334"/>
      <c r="F52" s="334"/>
      <c r="G52" s="334"/>
      <c r="H52" s="334"/>
      <c r="I52" s="334"/>
      <c r="J52" s="334"/>
      <c r="K52" s="334"/>
      <c r="L52" s="334"/>
      <c r="M52" s="334"/>
      <c r="N52" s="334"/>
      <c r="O52" s="334"/>
      <c r="P52" s="334"/>
      <c r="Q52" s="334"/>
      <c r="R52" s="334"/>
      <c r="S52" s="724"/>
      <c r="T52" s="293"/>
      <c r="U52" s="334" t="s">
        <v>842</v>
      </c>
      <c r="V52" s="334"/>
      <c r="W52" s="334"/>
      <c r="X52" s="334"/>
      <c r="Y52" s="334"/>
      <c r="Z52" s="334"/>
      <c r="AA52" s="334"/>
      <c r="AB52" s="334"/>
      <c r="AC52" s="334"/>
      <c r="AD52" s="334"/>
      <c r="AE52" s="334"/>
      <c r="AF52" s="334"/>
      <c r="AG52" s="334"/>
      <c r="AH52" s="334"/>
      <c r="AI52" s="334"/>
      <c r="AL52" s="294"/>
    </row>
    <row r="53" spans="1:38">
      <c r="B53" s="334"/>
      <c r="C53" s="334"/>
      <c r="D53" s="334"/>
      <c r="E53" s="334"/>
      <c r="F53" s="334"/>
      <c r="G53" s="334"/>
      <c r="H53" s="334"/>
      <c r="I53" s="334"/>
      <c r="J53" s="334"/>
      <c r="K53" s="334"/>
      <c r="L53" s="334"/>
      <c r="M53" s="334"/>
      <c r="N53" s="334"/>
      <c r="O53" s="334"/>
      <c r="P53" s="334"/>
      <c r="Q53" s="334"/>
      <c r="R53" s="334"/>
      <c r="S53" s="724"/>
      <c r="T53" s="293"/>
      <c r="U53" s="334" t="s">
        <v>843</v>
      </c>
      <c r="V53" s="334"/>
      <c r="W53" s="334"/>
      <c r="X53" s="334"/>
      <c r="Y53" s="334"/>
      <c r="Z53" s="334"/>
      <c r="AA53" s="334"/>
      <c r="AB53" s="334"/>
      <c r="AC53" s="334"/>
      <c r="AD53" s="334"/>
      <c r="AE53" s="334"/>
      <c r="AF53" s="334"/>
      <c r="AG53" s="334"/>
      <c r="AH53" s="334"/>
      <c r="AI53" s="334"/>
      <c r="AL53" s="294"/>
    </row>
    <row r="54" spans="1:38">
      <c r="A54" s="588"/>
      <c r="S54" s="703"/>
      <c r="T54" s="293"/>
      <c r="U54" s="334" t="s">
        <v>844</v>
      </c>
      <c r="V54" s="334"/>
      <c r="W54" s="334"/>
      <c r="X54" s="334"/>
      <c r="Y54" s="334"/>
      <c r="Z54" s="334"/>
      <c r="AA54" s="334"/>
      <c r="AB54" s="334"/>
      <c r="AC54" s="334"/>
      <c r="AD54" s="334"/>
      <c r="AE54" s="334"/>
      <c r="AF54" s="334"/>
      <c r="AG54" s="334"/>
      <c r="AH54" s="334"/>
      <c r="AI54" s="334"/>
      <c r="AL54" s="294"/>
    </row>
    <row r="55" spans="1:38">
      <c r="A55" s="588"/>
      <c r="S55" s="703"/>
      <c r="T55" s="293"/>
      <c r="U55" s="334"/>
      <c r="V55" s="334"/>
      <c r="W55" s="334"/>
      <c r="X55" s="334"/>
      <c r="Y55" s="334"/>
      <c r="Z55" s="334"/>
      <c r="AA55" s="334"/>
      <c r="AB55" s="334"/>
      <c r="AC55" s="334"/>
      <c r="AD55" s="334"/>
      <c r="AE55" s="334"/>
      <c r="AF55" s="334"/>
      <c r="AG55" s="334"/>
      <c r="AH55" s="334"/>
      <c r="AI55" s="334"/>
      <c r="AL55" s="294"/>
    </row>
    <row r="56" spans="1:38">
      <c r="A56" s="588"/>
      <c r="B56" s="702"/>
      <c r="C56" s="589"/>
      <c r="D56" s="589"/>
      <c r="E56" s="589"/>
      <c r="F56" s="589"/>
      <c r="G56" s="589"/>
      <c r="H56" s="589"/>
      <c r="I56" s="589"/>
      <c r="J56" s="589"/>
      <c r="K56" s="589"/>
      <c r="L56" s="589"/>
      <c r="M56" s="589"/>
      <c r="N56" s="589"/>
      <c r="O56" s="589"/>
      <c r="P56" s="589"/>
      <c r="Q56" s="589"/>
      <c r="R56" s="589"/>
      <c r="S56" s="703"/>
      <c r="T56" s="293"/>
      <c r="U56" s="334"/>
      <c r="W56" s="334"/>
      <c r="X56" s="334"/>
      <c r="Y56" s="334"/>
      <c r="Z56" s="334"/>
      <c r="AA56" s="334"/>
      <c r="AB56" s="334"/>
      <c r="AC56" s="334"/>
      <c r="AD56" s="334"/>
      <c r="AE56" s="334"/>
      <c r="AF56" s="334"/>
      <c r="AG56" s="334"/>
      <c r="AH56" s="334"/>
      <c r="AI56" s="334"/>
      <c r="AJ56" s="42" t="s">
        <v>716</v>
      </c>
      <c r="AL56" s="294"/>
    </row>
    <row r="57" spans="1:38">
      <c r="A57" s="704"/>
      <c r="B57" s="597"/>
      <c r="C57" s="597"/>
      <c r="D57" s="597"/>
      <c r="E57" s="597"/>
      <c r="F57" s="597"/>
      <c r="G57" s="597"/>
      <c r="H57" s="597"/>
      <c r="I57" s="597"/>
      <c r="J57" s="597"/>
      <c r="K57" s="597"/>
      <c r="L57" s="597"/>
      <c r="M57" s="597"/>
      <c r="N57" s="597"/>
      <c r="O57" s="597"/>
      <c r="P57" s="597"/>
      <c r="Q57" s="597"/>
      <c r="R57" s="597"/>
      <c r="S57" s="705"/>
      <c r="T57" s="300"/>
      <c r="U57" s="28"/>
      <c r="V57" s="28"/>
      <c r="W57" s="28"/>
      <c r="X57" s="28"/>
      <c r="Y57" s="28"/>
      <c r="Z57" s="28"/>
      <c r="AA57" s="28"/>
      <c r="AB57" s="28"/>
      <c r="AC57" s="28"/>
      <c r="AD57" s="28"/>
      <c r="AE57" s="28"/>
      <c r="AF57" s="28"/>
      <c r="AG57" s="28"/>
      <c r="AH57" s="28"/>
      <c r="AI57" s="28"/>
      <c r="AJ57" s="28"/>
      <c r="AK57" s="28"/>
      <c r="AL57" s="30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heetViews>
  <sheetFormatPr baseColWidth="10" defaultColWidth="8.88671875" defaultRowHeight="13.2"/>
  <cols>
    <col min="1" max="27" width="5" style="181" customWidth="1"/>
    <col min="28" max="28" width="6.109375" style="181" customWidth="1"/>
    <col min="29" max="38" width="5" style="181" customWidth="1"/>
    <col min="39" max="1025" width="11.44140625" style="181" customWidth="1"/>
  </cols>
  <sheetData>
    <row r="1" spans="1:21">
      <c r="A1" s="942" t="s">
        <v>845</v>
      </c>
      <c r="B1" s="942"/>
      <c r="C1" s="942"/>
      <c r="D1" s="942"/>
      <c r="E1" s="942"/>
      <c r="F1" s="942"/>
      <c r="G1" s="942"/>
      <c r="H1" s="942"/>
      <c r="I1" s="942"/>
      <c r="J1" s="942"/>
      <c r="K1" s="942"/>
      <c r="L1" s="942"/>
      <c r="M1" s="942"/>
      <c r="N1" s="942"/>
      <c r="O1" s="942"/>
      <c r="P1" s="942"/>
      <c r="Q1" s="942"/>
      <c r="R1" s="942"/>
      <c r="S1" s="942"/>
    </row>
    <row r="2" spans="1:21">
      <c r="A2" s="725"/>
      <c r="B2" s="726"/>
      <c r="C2" s="726"/>
      <c r="D2" s="726"/>
      <c r="E2" s="726"/>
      <c r="F2" s="726"/>
      <c r="G2" s="726"/>
      <c r="H2" s="726"/>
      <c r="I2" s="726"/>
      <c r="J2" s="726"/>
      <c r="K2" s="726"/>
      <c r="L2" s="726"/>
      <c r="M2" s="726"/>
      <c r="N2" s="726"/>
      <c r="O2" s="726"/>
      <c r="P2" s="726"/>
      <c r="Q2" s="726"/>
      <c r="R2" s="726"/>
      <c r="S2" s="727"/>
      <c r="U2" s="418"/>
    </row>
    <row r="3" spans="1:21">
      <c r="A3" s="728"/>
      <c r="B3" s="729" t="s">
        <v>846</v>
      </c>
      <c r="C3" s="730"/>
      <c r="D3" s="730"/>
      <c r="E3" s="730"/>
      <c r="F3" s="730"/>
      <c r="G3" s="730"/>
      <c r="H3" s="730"/>
      <c r="I3" s="730"/>
      <c r="J3" s="730"/>
      <c r="K3" s="730"/>
      <c r="L3" s="730"/>
      <c r="M3" s="730"/>
      <c r="N3" s="730"/>
      <c r="O3" s="730"/>
      <c r="P3" s="730"/>
      <c r="Q3" s="730"/>
      <c r="R3" s="730"/>
      <c r="S3" s="731"/>
    </row>
    <row r="4" spans="1:21">
      <c r="A4" s="729"/>
      <c r="B4" s="729" t="s">
        <v>847</v>
      </c>
      <c r="C4" s="730"/>
      <c r="D4" s="730"/>
      <c r="E4" s="730"/>
      <c r="F4" s="730"/>
      <c r="G4" s="730"/>
      <c r="H4" s="730"/>
      <c r="I4" s="730"/>
      <c r="J4" s="730"/>
      <c r="K4" s="730"/>
      <c r="L4" s="730"/>
      <c r="M4" s="730"/>
      <c r="N4" s="730"/>
      <c r="O4" s="730"/>
      <c r="P4" s="730"/>
      <c r="Q4" s="730"/>
      <c r="R4" s="730"/>
      <c r="S4" s="731"/>
      <c r="U4" s="418"/>
    </row>
    <row r="5" spans="1:21">
      <c r="A5" s="728"/>
      <c r="B5" s="729" t="s">
        <v>848</v>
      </c>
      <c r="C5" s="730"/>
      <c r="D5" s="730"/>
      <c r="E5" s="730"/>
      <c r="F5" s="730"/>
      <c r="G5" s="730"/>
      <c r="H5" s="730"/>
      <c r="I5" s="730"/>
      <c r="J5" s="730"/>
      <c r="K5" s="730"/>
      <c r="L5" s="730"/>
      <c r="M5" s="730"/>
      <c r="N5" s="730"/>
      <c r="O5" s="730"/>
      <c r="P5" s="730"/>
      <c r="Q5" s="730"/>
      <c r="R5" s="730"/>
      <c r="S5" s="731"/>
    </row>
    <row r="6" spans="1:21">
      <c r="A6" s="728"/>
      <c r="B6" s="729" t="s">
        <v>849</v>
      </c>
      <c r="C6" s="730"/>
      <c r="D6" s="730"/>
      <c r="E6" s="730"/>
      <c r="F6" s="730"/>
      <c r="G6" s="730"/>
      <c r="H6" s="730"/>
      <c r="I6" s="730"/>
      <c r="J6" s="730"/>
      <c r="K6" s="730"/>
      <c r="L6" s="730"/>
      <c r="M6" s="730"/>
      <c r="N6" s="730"/>
      <c r="O6" s="730"/>
      <c r="P6" s="730"/>
      <c r="Q6" s="730"/>
      <c r="R6" s="730"/>
      <c r="S6" s="731"/>
    </row>
    <row r="7" spans="1:21">
      <c r="A7" s="728"/>
      <c r="B7" s="729"/>
      <c r="C7" s="730"/>
      <c r="D7" s="730"/>
      <c r="E7" s="730"/>
      <c r="F7" s="730"/>
      <c r="G7" s="730"/>
      <c r="H7" s="730"/>
      <c r="I7" s="730"/>
      <c r="J7" s="730"/>
      <c r="K7" s="730"/>
      <c r="L7" s="730"/>
      <c r="M7" s="730"/>
      <c r="N7" s="730"/>
      <c r="O7" s="730"/>
      <c r="P7" s="730"/>
      <c r="Q7" s="730"/>
      <c r="R7" s="730"/>
      <c r="S7" s="731"/>
    </row>
    <row r="8" spans="1:21">
      <c r="A8" s="728"/>
      <c r="B8" s="729"/>
      <c r="C8" s="730"/>
      <c r="D8" s="730"/>
      <c r="E8" s="730"/>
      <c r="F8" s="730"/>
      <c r="G8" s="730"/>
      <c r="H8" s="730"/>
      <c r="I8" s="730"/>
      <c r="J8" s="730"/>
      <c r="K8" s="730"/>
      <c r="L8" s="730"/>
      <c r="M8" s="730"/>
      <c r="N8" s="730"/>
      <c r="O8" s="730"/>
      <c r="P8" s="730"/>
      <c r="Q8" s="730"/>
      <c r="R8" s="730"/>
      <c r="S8" s="731"/>
    </row>
    <row r="9" spans="1:21">
      <c r="A9" s="728"/>
      <c r="B9" s="729"/>
      <c r="C9" s="730"/>
      <c r="D9" s="730"/>
      <c r="E9" s="730"/>
      <c r="F9" s="730"/>
      <c r="G9" s="730"/>
      <c r="H9" s="730"/>
      <c r="I9" s="730"/>
      <c r="J9" s="730"/>
      <c r="K9" s="730"/>
      <c r="L9" s="730"/>
      <c r="M9" s="730"/>
      <c r="N9" s="730"/>
      <c r="O9" s="730"/>
      <c r="P9" s="730"/>
      <c r="Q9" s="730"/>
      <c r="R9" s="730"/>
      <c r="S9" s="731"/>
    </row>
    <row r="10" spans="1:21" ht="13.2" customHeight="1">
      <c r="A10" s="728"/>
      <c r="B10" s="729"/>
      <c r="C10" s="730"/>
      <c r="D10" s="730"/>
      <c r="E10" s="730"/>
      <c r="F10" s="730"/>
      <c r="G10" s="730"/>
      <c r="H10" s="730"/>
      <c r="I10" s="730"/>
      <c r="J10" s="730"/>
      <c r="K10" s="730"/>
      <c r="L10" s="730"/>
      <c r="M10" s="730"/>
      <c r="N10" s="730"/>
      <c r="O10" s="730"/>
      <c r="P10" s="730"/>
      <c r="Q10" s="730"/>
      <c r="R10" s="730"/>
      <c r="S10" s="731"/>
    </row>
    <row r="11" spans="1:21">
      <c r="A11" s="728"/>
      <c r="B11" s="729"/>
      <c r="C11" s="730"/>
      <c r="D11" s="730"/>
      <c r="E11" s="730"/>
      <c r="F11" s="730"/>
      <c r="G11" s="730"/>
      <c r="H11" s="730"/>
      <c r="I11" s="730"/>
      <c r="J11" s="730"/>
      <c r="K11" s="730"/>
      <c r="L11" s="730"/>
      <c r="M11" s="730"/>
      <c r="N11" s="730"/>
      <c r="O11" s="730"/>
      <c r="P11" s="730"/>
      <c r="Q11" s="730"/>
      <c r="R11" s="730"/>
      <c r="S11" s="731"/>
    </row>
    <row r="12" spans="1:21">
      <c r="A12" s="728"/>
      <c r="B12" s="732"/>
      <c r="C12" s="730"/>
      <c r="D12" s="730"/>
      <c r="E12" s="730"/>
      <c r="F12" s="730"/>
      <c r="G12" s="730"/>
      <c r="H12" s="730"/>
      <c r="I12" s="730"/>
      <c r="J12" s="730"/>
      <c r="K12" s="730"/>
      <c r="L12" s="730"/>
      <c r="M12" s="730"/>
      <c r="N12" s="730"/>
      <c r="O12" s="730"/>
      <c r="P12" s="730"/>
      <c r="Q12" s="730"/>
      <c r="R12" s="730"/>
      <c r="S12" s="731"/>
    </row>
    <row r="13" spans="1:21">
      <c r="A13" s="728"/>
      <c r="B13" s="729"/>
      <c r="C13" s="729"/>
      <c r="D13" s="730"/>
      <c r="E13" s="730"/>
      <c r="F13" s="730"/>
      <c r="G13" s="730"/>
      <c r="H13" s="730"/>
      <c r="I13" s="730"/>
      <c r="J13" s="730"/>
      <c r="K13" s="730"/>
      <c r="L13" s="730"/>
      <c r="M13" s="730"/>
      <c r="N13" s="730"/>
      <c r="O13" s="730"/>
      <c r="P13" s="730"/>
      <c r="Q13" s="730"/>
      <c r="R13" s="730"/>
      <c r="S13" s="731"/>
    </row>
    <row r="14" spans="1:21">
      <c r="A14" s="728"/>
      <c r="B14" s="729"/>
      <c r="C14" s="729"/>
      <c r="D14" s="730"/>
      <c r="E14" s="730"/>
      <c r="F14" s="730"/>
      <c r="G14" s="730"/>
      <c r="H14" s="730"/>
      <c r="I14" s="730"/>
      <c r="J14" s="730"/>
      <c r="K14" s="730"/>
      <c r="L14" s="730"/>
      <c r="M14" s="730"/>
      <c r="N14" s="730"/>
      <c r="O14" s="730"/>
      <c r="P14" s="730"/>
      <c r="Q14" s="730"/>
      <c r="R14" s="730"/>
      <c r="S14" s="731"/>
    </row>
    <row r="15" spans="1:21">
      <c r="A15" s="728"/>
      <c r="B15" s="733"/>
      <c r="C15" s="729"/>
      <c r="D15" s="730"/>
      <c r="E15" s="730"/>
      <c r="F15" s="730"/>
      <c r="G15" s="730"/>
      <c r="H15" s="730"/>
      <c r="I15" s="730"/>
      <c r="J15" s="730"/>
      <c r="K15" s="730"/>
      <c r="L15" s="730"/>
      <c r="M15" s="730"/>
      <c r="N15" s="730"/>
      <c r="O15" s="730"/>
      <c r="P15" s="730"/>
      <c r="Q15" s="730"/>
      <c r="R15" s="730"/>
      <c r="S15" s="731"/>
    </row>
    <row r="16" spans="1:21" ht="12.75" customHeight="1">
      <c r="A16" s="728"/>
      <c r="B16" s="733"/>
      <c r="C16" s="730"/>
      <c r="D16" s="730"/>
      <c r="E16" s="730"/>
      <c r="F16" s="730"/>
      <c r="G16" s="730"/>
      <c r="H16" s="730"/>
      <c r="I16" s="730"/>
      <c r="J16" s="730"/>
      <c r="K16" s="730"/>
      <c r="L16" s="730"/>
      <c r="M16" s="730"/>
      <c r="N16" s="730"/>
      <c r="O16" s="730"/>
      <c r="P16" s="730"/>
      <c r="Q16" s="730"/>
      <c r="R16" s="730"/>
      <c r="S16" s="731"/>
    </row>
    <row r="17" spans="1:19">
      <c r="A17" s="728"/>
      <c r="B17" s="733"/>
      <c r="C17" s="730"/>
      <c r="D17" s="730"/>
      <c r="E17" s="730"/>
      <c r="F17" s="730"/>
      <c r="G17" s="730"/>
      <c r="H17" s="730"/>
      <c r="I17" s="730"/>
      <c r="J17" s="730"/>
      <c r="K17" s="730"/>
      <c r="L17" s="730"/>
      <c r="M17" s="730"/>
      <c r="N17" s="730"/>
      <c r="O17" s="730"/>
      <c r="P17" s="730"/>
      <c r="Q17" s="730"/>
      <c r="R17" s="730"/>
      <c r="S17" s="731"/>
    </row>
    <row r="18" spans="1:19">
      <c r="A18" s="728"/>
      <c r="B18" s="729"/>
      <c r="C18" s="730"/>
      <c r="D18" s="730"/>
      <c r="E18" s="730"/>
      <c r="F18" s="730"/>
      <c r="G18" s="730"/>
      <c r="H18" s="730"/>
      <c r="I18" s="730"/>
      <c r="J18" s="730"/>
      <c r="K18" s="730"/>
      <c r="L18" s="730"/>
      <c r="M18" s="730"/>
      <c r="N18" s="730"/>
      <c r="O18" s="730"/>
      <c r="P18" s="730"/>
      <c r="Q18" s="730"/>
      <c r="R18" s="730"/>
      <c r="S18" s="731"/>
    </row>
    <row r="19" spans="1:19">
      <c r="A19" s="728"/>
      <c r="B19" s="729"/>
      <c r="C19" s="730"/>
      <c r="D19" s="730"/>
      <c r="E19" s="730"/>
      <c r="F19" s="730"/>
      <c r="G19" s="730"/>
      <c r="H19" s="730"/>
      <c r="I19" s="730"/>
      <c r="J19" s="730"/>
      <c r="K19" s="730"/>
      <c r="L19" s="730"/>
      <c r="M19" s="730"/>
      <c r="N19" s="730"/>
      <c r="O19" s="730"/>
      <c r="P19" s="730"/>
      <c r="Q19" s="730"/>
      <c r="R19" s="730"/>
      <c r="S19" s="731"/>
    </row>
    <row r="20" spans="1:19">
      <c r="A20" s="728"/>
      <c r="B20" s="729"/>
      <c r="C20" s="730"/>
      <c r="D20" s="730"/>
      <c r="E20" s="730"/>
      <c r="F20" s="730"/>
      <c r="G20" s="730"/>
      <c r="H20" s="730"/>
      <c r="I20" s="730"/>
      <c r="J20" s="730"/>
      <c r="K20" s="730"/>
      <c r="L20" s="730"/>
      <c r="M20" s="730"/>
      <c r="N20" s="730"/>
      <c r="O20" s="730"/>
      <c r="P20" s="730"/>
      <c r="Q20" s="730"/>
      <c r="R20" s="730"/>
      <c r="S20" s="731"/>
    </row>
    <row r="21" spans="1:19">
      <c r="A21" s="728"/>
      <c r="B21" s="732"/>
      <c r="C21" s="730"/>
      <c r="D21" s="730"/>
      <c r="E21" s="730"/>
      <c r="F21" s="730"/>
      <c r="G21" s="730"/>
      <c r="H21" s="730"/>
      <c r="I21" s="730"/>
      <c r="J21" s="730"/>
      <c r="K21" s="730"/>
      <c r="L21" s="730"/>
      <c r="M21" s="730"/>
      <c r="N21" s="730"/>
      <c r="O21" s="730"/>
      <c r="P21" s="730"/>
      <c r="Q21" s="730"/>
      <c r="R21" s="730"/>
      <c r="S21" s="731"/>
    </row>
    <row r="22" spans="1:19">
      <c r="A22" s="728"/>
      <c r="B22" s="729"/>
      <c r="C22" s="730"/>
      <c r="D22" s="730"/>
      <c r="E22" s="730"/>
      <c r="F22" s="730"/>
      <c r="G22" s="730"/>
      <c r="H22" s="730"/>
      <c r="I22" s="730"/>
      <c r="J22" s="730"/>
      <c r="K22" s="730"/>
      <c r="L22" s="730"/>
      <c r="M22" s="730"/>
      <c r="N22" s="730"/>
      <c r="O22" s="730"/>
      <c r="P22" s="730"/>
      <c r="Q22" s="730"/>
      <c r="R22" s="730"/>
      <c r="S22" s="731"/>
    </row>
    <row r="23" spans="1:19">
      <c r="A23" s="732"/>
      <c r="B23" s="732"/>
      <c r="C23" s="730"/>
      <c r="D23" s="730"/>
      <c r="E23" s="730"/>
      <c r="F23" s="730"/>
      <c r="G23" s="730"/>
      <c r="H23" s="730"/>
      <c r="I23" s="730"/>
      <c r="J23" s="730"/>
      <c r="K23" s="730"/>
      <c r="L23" s="730"/>
      <c r="M23" s="730"/>
      <c r="N23" s="730"/>
      <c r="O23" s="730"/>
      <c r="P23" s="730"/>
      <c r="Q23" s="730"/>
      <c r="R23" s="730"/>
      <c r="S23" s="731"/>
    </row>
    <row r="24" spans="1:19">
      <c r="A24" s="732"/>
      <c r="B24" s="732"/>
      <c r="C24" s="730"/>
      <c r="D24" s="730"/>
      <c r="E24" s="730"/>
      <c r="F24" s="730"/>
      <c r="G24" s="730"/>
      <c r="H24" s="730"/>
      <c r="I24" s="730"/>
      <c r="J24" s="730"/>
      <c r="K24" s="730"/>
      <c r="L24" s="730"/>
      <c r="M24" s="730"/>
      <c r="N24" s="730"/>
      <c r="O24" s="730"/>
      <c r="P24" s="730"/>
      <c r="Q24" s="730"/>
      <c r="R24" s="730"/>
      <c r="S24" s="731"/>
    </row>
    <row r="25" spans="1:19">
      <c r="A25" s="732"/>
      <c r="B25" s="732"/>
      <c r="C25" s="732"/>
      <c r="D25" s="732"/>
      <c r="E25" s="732"/>
      <c r="F25" s="732"/>
      <c r="G25" s="732"/>
      <c r="H25" s="732"/>
      <c r="I25" s="732"/>
      <c r="J25" s="732"/>
      <c r="K25" s="732"/>
      <c r="L25" s="732"/>
      <c r="M25" s="732"/>
      <c r="N25" s="732"/>
      <c r="O25" s="732"/>
      <c r="P25" s="732"/>
      <c r="Q25" s="732"/>
      <c r="R25" s="732"/>
      <c r="S25" s="732"/>
    </row>
    <row r="26" spans="1:19">
      <c r="A26" s="732"/>
      <c r="B26" s="732"/>
      <c r="C26" s="732"/>
      <c r="D26" s="732"/>
      <c r="E26" s="732"/>
      <c r="F26" s="732"/>
      <c r="G26" s="732"/>
      <c r="H26" s="732"/>
      <c r="I26" s="732"/>
      <c r="J26" s="732"/>
      <c r="K26" s="732"/>
      <c r="L26" s="732"/>
      <c r="M26" s="732"/>
      <c r="N26" s="732"/>
      <c r="O26" s="732"/>
      <c r="P26" s="732"/>
      <c r="Q26" s="732"/>
      <c r="R26" s="732"/>
      <c r="S26" s="732"/>
    </row>
    <row r="27" spans="1:19">
      <c r="A27" s="732"/>
      <c r="B27" s="732"/>
      <c r="C27" s="732"/>
      <c r="D27" s="732"/>
      <c r="E27" s="732"/>
      <c r="F27" s="732"/>
      <c r="G27" s="732"/>
      <c r="H27" s="732"/>
      <c r="I27" s="732"/>
      <c r="J27" s="732"/>
      <c r="K27" s="732"/>
      <c r="L27" s="732"/>
      <c r="M27" s="732"/>
      <c r="N27" s="732"/>
      <c r="O27" s="732"/>
      <c r="P27" s="732"/>
      <c r="Q27" s="732"/>
      <c r="R27" s="732"/>
      <c r="S27" s="732"/>
    </row>
    <row r="28" spans="1:19">
      <c r="A28" s="732"/>
      <c r="B28" s="732"/>
      <c r="C28" s="732"/>
      <c r="D28" s="732"/>
      <c r="E28" s="732"/>
      <c r="F28" s="732"/>
      <c r="G28" s="732"/>
      <c r="H28" s="732"/>
      <c r="I28" s="732"/>
      <c r="J28" s="732"/>
      <c r="K28" s="732"/>
      <c r="L28" s="732"/>
      <c r="M28" s="732"/>
      <c r="N28" s="732"/>
      <c r="O28" s="732"/>
      <c r="P28" s="732"/>
      <c r="Q28" s="732"/>
      <c r="R28" s="732"/>
      <c r="S28" s="732"/>
    </row>
    <row r="29" spans="1:19">
      <c r="A29" s="732"/>
      <c r="B29" s="732"/>
      <c r="C29" s="732"/>
      <c r="D29" s="732"/>
      <c r="E29" s="732"/>
      <c r="F29" s="732"/>
      <c r="G29" s="732"/>
      <c r="H29" s="732"/>
      <c r="I29" s="732"/>
      <c r="J29" s="732"/>
      <c r="K29" s="732"/>
      <c r="L29" s="732"/>
      <c r="M29" s="732"/>
      <c r="N29" s="732"/>
      <c r="O29" s="732"/>
      <c r="P29" s="732"/>
      <c r="Q29" s="732"/>
      <c r="R29" s="732"/>
      <c r="S29" s="732"/>
    </row>
    <row r="30" spans="1:19">
      <c r="A30" s="732"/>
      <c r="B30" s="732"/>
      <c r="C30" s="732"/>
      <c r="D30" s="732"/>
      <c r="E30" s="732"/>
      <c r="F30" s="732"/>
      <c r="G30" s="732"/>
      <c r="H30" s="732"/>
      <c r="I30" s="732"/>
      <c r="J30" s="732"/>
      <c r="K30" s="732"/>
      <c r="L30" s="732"/>
      <c r="M30" s="732"/>
      <c r="N30" s="732"/>
      <c r="O30" s="732"/>
      <c r="P30" s="732"/>
      <c r="Q30" s="732"/>
      <c r="R30" s="732"/>
      <c r="S30" s="732"/>
    </row>
    <row r="31" spans="1:19">
      <c r="A31" s="728"/>
      <c r="B31" s="734" t="s">
        <v>850</v>
      </c>
      <c r="C31" s="734"/>
      <c r="D31" s="734"/>
      <c r="E31" s="734"/>
      <c r="F31" s="734"/>
      <c r="G31" s="734" t="s">
        <v>851</v>
      </c>
      <c r="H31" s="734"/>
      <c r="I31" s="734"/>
      <c r="J31" s="734"/>
      <c r="K31" s="734"/>
      <c r="L31" s="734"/>
      <c r="M31" s="734"/>
      <c r="N31" s="734" t="s">
        <v>852</v>
      </c>
      <c r="O31" s="734"/>
      <c r="P31" s="730"/>
      <c r="Q31" s="730"/>
      <c r="R31" s="730"/>
      <c r="S31" s="731"/>
    </row>
    <row r="32" spans="1:19">
      <c r="A32" s="728"/>
      <c r="B32" s="730"/>
      <c r="C32" s="730"/>
      <c r="D32" s="730"/>
      <c r="E32" s="730"/>
      <c r="F32" s="730"/>
      <c r="G32" s="730"/>
      <c r="H32" s="730"/>
      <c r="I32" s="730"/>
      <c r="J32" s="730"/>
      <c r="K32" s="730"/>
      <c r="L32" s="730"/>
      <c r="M32" s="730"/>
      <c r="N32" s="730"/>
      <c r="O32" s="730"/>
      <c r="P32" s="730"/>
      <c r="Q32" s="730"/>
      <c r="R32" s="730"/>
      <c r="S32" s="731"/>
    </row>
    <row r="33" spans="1:19">
      <c r="A33" s="728"/>
      <c r="B33" s="729"/>
      <c r="C33" s="730"/>
      <c r="D33" s="730"/>
      <c r="E33" s="730"/>
      <c r="F33" s="730"/>
      <c r="G33" s="730"/>
      <c r="H33" s="730"/>
      <c r="I33" s="730"/>
      <c r="J33" s="730"/>
      <c r="K33" s="730"/>
      <c r="L33" s="730"/>
      <c r="M33" s="730"/>
      <c r="N33" s="730"/>
      <c r="O33" s="730"/>
      <c r="P33" s="730"/>
      <c r="Q33" s="730"/>
      <c r="R33" s="730"/>
      <c r="S33" s="731"/>
    </row>
    <row r="34" spans="1:19">
      <c r="A34" s="728"/>
      <c r="B34" s="735" t="s">
        <v>716</v>
      </c>
      <c r="C34" s="730"/>
      <c r="D34" s="730"/>
      <c r="E34" s="730"/>
      <c r="F34" s="730"/>
      <c r="G34" s="730"/>
      <c r="H34" s="730"/>
      <c r="I34" s="730"/>
      <c r="J34" s="730"/>
      <c r="K34" s="730"/>
      <c r="L34" s="730"/>
      <c r="M34" s="730"/>
      <c r="N34" s="730"/>
      <c r="O34" s="730"/>
      <c r="P34" s="730"/>
      <c r="Q34" s="730"/>
      <c r="R34" s="730"/>
      <c r="S34" s="731"/>
    </row>
    <row r="35" spans="1:19">
      <c r="A35" s="732"/>
      <c r="B35" s="732"/>
      <c r="C35" s="730"/>
      <c r="D35" s="730"/>
      <c r="E35" s="730"/>
      <c r="F35" s="730"/>
      <c r="G35" s="730"/>
      <c r="H35" s="730"/>
      <c r="I35" s="730"/>
      <c r="J35" s="730"/>
      <c r="K35" s="730"/>
      <c r="L35" s="730"/>
      <c r="M35" s="730"/>
      <c r="N35" s="730"/>
      <c r="O35" s="730"/>
      <c r="P35" s="730"/>
      <c r="Q35" s="730"/>
      <c r="R35" s="730"/>
      <c r="S35" s="731"/>
    </row>
    <row r="36" spans="1:19" ht="17.399999999999999">
      <c r="A36" s="728"/>
      <c r="B36" s="736" t="s">
        <v>853</v>
      </c>
      <c r="C36" s="737"/>
      <c r="D36" s="737"/>
      <c r="E36" s="730"/>
      <c r="F36" s="730"/>
      <c r="G36" s="730"/>
      <c r="H36" s="730"/>
      <c r="I36" s="730"/>
      <c r="J36" s="730"/>
      <c r="K36" s="730"/>
      <c r="L36" s="730"/>
      <c r="M36" s="730"/>
      <c r="N36" s="730"/>
      <c r="O36" s="730"/>
      <c r="P36" s="730"/>
      <c r="Q36" s="730"/>
      <c r="R36" s="730"/>
      <c r="S36" s="731"/>
    </row>
    <row r="37" spans="1:19" ht="17.399999999999999">
      <c r="A37" s="728"/>
      <c r="B37" s="738" t="s">
        <v>854</v>
      </c>
      <c r="C37" s="739"/>
      <c r="D37" s="739"/>
      <c r="E37" s="739"/>
      <c r="F37" s="739"/>
      <c r="G37" s="739"/>
      <c r="H37" s="730"/>
      <c r="I37" s="730"/>
      <c r="J37" s="730"/>
      <c r="K37" s="730"/>
      <c r="L37" s="730"/>
      <c r="M37" s="730"/>
      <c r="N37" s="730"/>
      <c r="O37" s="730"/>
      <c r="P37" s="730"/>
      <c r="Q37" s="730"/>
      <c r="R37" s="730"/>
      <c r="S37" s="731"/>
    </row>
    <row r="38" spans="1:19">
      <c r="A38" s="728"/>
      <c r="B38" s="729"/>
      <c r="C38" s="729"/>
      <c r="D38" s="730"/>
      <c r="E38" s="730"/>
      <c r="F38" s="730"/>
      <c r="G38" s="730"/>
      <c r="H38" s="730"/>
      <c r="I38" s="730"/>
      <c r="J38" s="730"/>
      <c r="K38" s="730"/>
      <c r="L38" s="730"/>
      <c r="M38" s="730"/>
      <c r="N38" s="730"/>
      <c r="O38" s="730"/>
      <c r="P38" s="730"/>
      <c r="Q38" s="730"/>
      <c r="R38" s="730"/>
      <c r="S38" s="731"/>
    </row>
    <row r="39" spans="1:19" ht="33" customHeight="1">
      <c r="A39" s="740" t="s">
        <v>855</v>
      </c>
      <c r="B39" s="943" t="s">
        <v>856</v>
      </c>
      <c r="C39" s="943"/>
      <c r="D39" s="943"/>
      <c r="E39" s="943"/>
      <c r="F39" s="943"/>
      <c r="G39" s="943"/>
      <c r="H39" s="943"/>
      <c r="I39" s="943"/>
      <c r="J39" s="943"/>
      <c r="K39" s="943"/>
      <c r="L39" s="943"/>
      <c r="M39" s="943"/>
      <c r="N39" s="943"/>
      <c r="O39" s="943"/>
      <c r="P39" s="943"/>
      <c r="Q39" s="943"/>
      <c r="R39" s="943"/>
      <c r="S39" s="741" t="s">
        <v>855</v>
      </c>
    </row>
    <row r="40" spans="1:19">
      <c r="A40" s="728"/>
      <c r="B40" s="730"/>
      <c r="C40" s="730"/>
      <c r="D40" s="730"/>
      <c r="E40" s="730"/>
      <c r="F40" s="730"/>
      <c r="G40" s="730"/>
      <c r="H40" s="730"/>
      <c r="I40" s="730"/>
      <c r="J40" s="730"/>
      <c r="K40" s="730"/>
      <c r="L40" s="730"/>
      <c r="M40" s="730"/>
      <c r="N40" s="730"/>
      <c r="O40" s="730"/>
      <c r="P40" s="730"/>
      <c r="Q40" s="730"/>
      <c r="R40" s="730"/>
      <c r="S40" s="731"/>
    </row>
    <row r="41" spans="1:19">
      <c r="A41" s="728"/>
      <c r="B41" s="730"/>
      <c r="C41" s="730"/>
      <c r="D41" s="730"/>
      <c r="E41" s="730"/>
      <c r="F41" s="730"/>
      <c r="G41" s="730"/>
      <c r="H41" s="730"/>
      <c r="I41" s="730"/>
      <c r="J41" s="730"/>
      <c r="K41" s="730"/>
      <c r="L41" s="730"/>
      <c r="M41" s="730"/>
      <c r="N41" s="730"/>
      <c r="O41" s="730"/>
      <c r="P41" s="730"/>
      <c r="Q41" s="730"/>
      <c r="R41" s="730"/>
      <c r="S41" s="731"/>
    </row>
    <row r="42" spans="1:19">
      <c r="A42" s="728"/>
      <c r="B42" s="730"/>
      <c r="C42" s="730"/>
      <c r="D42" s="730"/>
      <c r="E42" s="730"/>
      <c r="F42" s="730"/>
      <c r="G42" s="730"/>
      <c r="H42" s="730"/>
      <c r="I42" s="730"/>
      <c r="J42" s="730"/>
      <c r="K42" s="730"/>
      <c r="L42" s="730"/>
      <c r="M42" s="730"/>
      <c r="N42" s="730"/>
      <c r="O42" s="730"/>
      <c r="P42" s="730"/>
      <c r="Q42" s="730"/>
      <c r="R42" s="730"/>
      <c r="S42" s="731"/>
    </row>
    <row r="43" spans="1:19">
      <c r="A43" s="728"/>
      <c r="B43" s="730"/>
      <c r="C43" s="730"/>
      <c r="D43" s="730"/>
      <c r="E43" s="730"/>
      <c r="F43" s="730"/>
      <c r="G43" s="730"/>
      <c r="H43" s="730"/>
      <c r="I43" s="730"/>
      <c r="J43" s="730"/>
      <c r="K43" s="730"/>
      <c r="L43" s="730"/>
      <c r="M43" s="730"/>
      <c r="N43" s="730"/>
      <c r="O43" s="730"/>
      <c r="P43" s="730"/>
      <c r="Q43" s="730"/>
      <c r="R43" s="730"/>
      <c r="S43" s="731"/>
    </row>
    <row r="44" spans="1:19">
      <c r="A44" s="728"/>
      <c r="B44" s="730"/>
      <c r="C44" s="730"/>
      <c r="D44" s="730"/>
      <c r="E44" s="730"/>
      <c r="F44" s="730"/>
      <c r="G44" s="730"/>
      <c r="H44" s="730"/>
      <c r="I44" s="730"/>
      <c r="J44" s="730"/>
      <c r="K44" s="730"/>
      <c r="L44" s="730"/>
      <c r="M44" s="730"/>
      <c r="N44" s="730"/>
      <c r="O44" s="730"/>
      <c r="P44" s="730"/>
      <c r="Q44" s="730"/>
      <c r="R44" s="730"/>
      <c r="S44" s="731"/>
    </row>
    <row r="45" spans="1:19">
      <c r="A45" s="728"/>
      <c r="B45" s="730"/>
      <c r="C45" s="730"/>
      <c r="D45" s="730"/>
      <c r="E45" s="730"/>
      <c r="F45" s="730"/>
      <c r="G45" s="730"/>
      <c r="H45" s="730"/>
      <c r="I45" s="730"/>
      <c r="J45" s="730"/>
      <c r="K45" s="730"/>
      <c r="L45" s="730"/>
      <c r="M45" s="730"/>
      <c r="N45" s="730"/>
      <c r="O45" s="730"/>
      <c r="P45" s="730"/>
      <c r="Q45" s="730"/>
      <c r="R45" s="730"/>
      <c r="S45" s="731"/>
    </row>
    <row r="46" spans="1:19">
      <c r="A46" s="728"/>
      <c r="B46" s="730"/>
      <c r="C46" s="730"/>
      <c r="D46" s="730"/>
      <c r="E46" s="730"/>
      <c r="F46" s="730"/>
      <c r="G46" s="730"/>
      <c r="H46" s="730"/>
      <c r="I46" s="730"/>
      <c r="J46" s="730"/>
      <c r="K46" s="730"/>
      <c r="L46" s="730"/>
      <c r="M46" s="730"/>
      <c r="N46" s="730"/>
      <c r="O46" s="730"/>
      <c r="P46" s="730"/>
      <c r="Q46" s="730"/>
      <c r="R46" s="730"/>
      <c r="S46" s="731"/>
    </row>
    <row r="47" spans="1:19">
      <c r="A47" s="728"/>
      <c r="B47" s="730"/>
      <c r="C47" s="730"/>
      <c r="D47" s="730"/>
      <c r="E47" s="730"/>
      <c r="F47" s="730"/>
      <c r="G47" s="730"/>
      <c r="H47" s="730"/>
      <c r="I47" s="730"/>
      <c r="J47" s="730"/>
      <c r="K47" s="730"/>
      <c r="L47" s="730"/>
      <c r="M47" s="730"/>
      <c r="N47" s="730"/>
      <c r="O47" s="730"/>
      <c r="P47" s="730"/>
      <c r="Q47" s="730"/>
      <c r="R47" s="730"/>
      <c r="S47" s="731"/>
    </row>
    <row r="48" spans="1:19">
      <c r="A48" s="728"/>
      <c r="B48" s="730"/>
      <c r="C48" s="730"/>
      <c r="D48" s="730"/>
      <c r="E48" s="730"/>
      <c r="F48" s="730"/>
      <c r="G48" s="730"/>
      <c r="H48" s="730"/>
      <c r="I48" s="730"/>
      <c r="J48" s="730"/>
      <c r="K48" s="730"/>
      <c r="L48" s="730"/>
      <c r="M48" s="730"/>
      <c r="N48" s="730"/>
      <c r="O48" s="730"/>
      <c r="P48" s="730"/>
      <c r="Q48" s="730"/>
      <c r="R48" s="730"/>
      <c r="S48" s="731"/>
    </row>
    <row r="49" spans="1:19">
      <c r="A49" s="728"/>
      <c r="B49" s="730"/>
      <c r="C49" s="730"/>
      <c r="D49" s="730"/>
      <c r="E49" s="730"/>
      <c r="F49" s="730"/>
      <c r="G49" s="730"/>
      <c r="H49" s="730"/>
      <c r="I49" s="730"/>
      <c r="J49" s="730"/>
      <c r="K49" s="730"/>
      <c r="L49" s="730"/>
      <c r="M49" s="730"/>
      <c r="N49" s="730"/>
      <c r="O49" s="730"/>
      <c r="P49" s="730"/>
      <c r="Q49" s="730"/>
      <c r="R49" s="730"/>
      <c r="S49" s="731"/>
    </row>
    <row r="50" spans="1:19">
      <c r="A50" s="728"/>
      <c r="B50" s="730"/>
      <c r="C50" s="730"/>
      <c r="D50" s="730"/>
      <c r="E50" s="730"/>
      <c r="F50" s="730"/>
      <c r="G50" s="730"/>
      <c r="H50" s="730"/>
      <c r="I50" s="730"/>
      <c r="J50" s="730"/>
      <c r="K50" s="730"/>
      <c r="L50" s="730"/>
      <c r="M50" s="730"/>
      <c r="N50" s="730"/>
      <c r="O50" s="730"/>
      <c r="P50" s="730"/>
      <c r="Q50" s="730"/>
      <c r="R50" s="730"/>
      <c r="S50" s="731"/>
    </row>
    <row r="51" spans="1:19">
      <c r="A51" s="728"/>
      <c r="B51" s="729"/>
      <c r="C51" s="730"/>
      <c r="D51" s="730"/>
      <c r="E51" s="730"/>
      <c r="F51" s="730"/>
      <c r="G51" s="730"/>
      <c r="H51" s="730"/>
      <c r="I51" s="730"/>
      <c r="J51" s="730"/>
      <c r="K51" s="730"/>
      <c r="L51" s="730"/>
      <c r="M51" s="730"/>
      <c r="N51" s="730"/>
      <c r="O51" s="730"/>
      <c r="P51" s="730"/>
      <c r="Q51" s="730"/>
      <c r="R51" s="730"/>
      <c r="S51" s="731"/>
    </row>
    <row r="52" spans="1:19">
      <c r="A52" s="730"/>
      <c r="B52" s="729"/>
      <c r="C52" s="730"/>
      <c r="D52" s="730"/>
      <c r="E52" s="730"/>
      <c r="F52" s="730"/>
      <c r="G52" s="730"/>
      <c r="H52" s="730"/>
      <c r="I52" s="730"/>
      <c r="J52" s="730"/>
      <c r="K52" s="730"/>
      <c r="L52" s="730"/>
      <c r="M52" s="730"/>
      <c r="N52" s="730"/>
      <c r="O52" s="730"/>
      <c r="P52" s="730"/>
      <c r="Q52" s="730"/>
      <c r="R52" s="730"/>
      <c r="S52" s="730"/>
    </row>
    <row r="53" spans="1:19">
      <c r="A53" s="730"/>
      <c r="B53" s="730"/>
      <c r="C53" s="730"/>
      <c r="D53" s="730"/>
      <c r="E53" s="730"/>
      <c r="F53" s="730"/>
      <c r="G53" s="730"/>
      <c r="H53" s="730"/>
      <c r="I53" s="730"/>
      <c r="J53" s="730"/>
      <c r="K53" s="730"/>
      <c r="L53" s="730"/>
      <c r="M53" s="730"/>
      <c r="N53" s="730"/>
      <c r="O53" s="730"/>
      <c r="P53" s="730"/>
      <c r="Q53" s="730"/>
      <c r="R53" s="730"/>
      <c r="S53" s="730"/>
    </row>
    <row r="54" spans="1:19">
      <c r="A54" s="742"/>
      <c r="B54" s="742"/>
      <c r="C54" s="742"/>
      <c r="D54" s="742"/>
      <c r="E54" s="742"/>
      <c r="F54" s="742"/>
      <c r="G54" s="742"/>
      <c r="H54" s="742"/>
      <c r="I54" s="742"/>
      <c r="J54" s="742"/>
      <c r="K54" s="742"/>
      <c r="L54" s="742"/>
      <c r="M54" s="742"/>
      <c r="N54" s="742"/>
      <c r="O54" s="742"/>
      <c r="P54" s="742"/>
      <c r="Q54" s="742"/>
      <c r="R54" s="742"/>
      <c r="S54" s="742"/>
    </row>
    <row r="55" spans="1:19">
      <c r="A55" s="743"/>
      <c r="B55" s="742"/>
      <c r="C55" s="742"/>
      <c r="D55" s="742"/>
      <c r="E55" s="742"/>
      <c r="F55" s="742"/>
      <c r="G55" s="742"/>
      <c r="H55" s="742"/>
      <c r="I55" s="742"/>
      <c r="J55" s="742"/>
      <c r="K55" s="742"/>
      <c r="L55" s="742"/>
      <c r="M55" s="742"/>
      <c r="N55" s="742"/>
      <c r="O55" s="742"/>
      <c r="P55" s="742"/>
      <c r="Q55" s="742"/>
      <c r="R55" s="742"/>
      <c r="S55" s="742"/>
    </row>
    <row r="56" spans="1:19">
      <c r="A56" s="744"/>
      <c r="B56" s="745"/>
      <c r="C56" s="745"/>
      <c r="D56" s="745"/>
      <c r="E56" s="745"/>
      <c r="F56" s="745"/>
      <c r="G56" s="745"/>
      <c r="H56" s="745"/>
      <c r="I56" s="745"/>
      <c r="J56" s="745"/>
      <c r="K56" s="745"/>
      <c r="L56" s="745"/>
      <c r="M56" s="745"/>
      <c r="N56" s="745"/>
      <c r="O56" s="745"/>
      <c r="P56" s="745"/>
      <c r="Q56" s="745"/>
      <c r="R56" s="745"/>
      <c r="S56" s="745"/>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40" zoomScaleNormal="100" zoomScalePageLayoutView="140" workbookViewId="0"/>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9" t="s">
        <v>857</v>
      </c>
      <c r="B1" s="9"/>
      <c r="C1" s="9"/>
      <c r="D1" s="9"/>
      <c r="E1" s="9"/>
      <c r="F1" s="9"/>
      <c r="G1" s="9"/>
      <c r="H1" s="9"/>
      <c r="I1" s="9"/>
      <c r="J1" s="9"/>
      <c r="K1" s="9"/>
      <c r="L1" s="9"/>
      <c r="M1" s="9"/>
      <c r="N1" s="9"/>
      <c r="O1" s="9"/>
      <c r="P1" s="9"/>
      <c r="Q1" s="9"/>
      <c r="R1" s="9"/>
      <c r="S1" s="9"/>
      <c r="T1" s="709"/>
      <c r="U1" s="489"/>
      <c r="V1" s="489"/>
      <c r="W1" s="489"/>
      <c r="X1" s="489"/>
      <c r="Y1" s="489"/>
      <c r="Z1" s="489"/>
      <c r="AA1" s="489"/>
      <c r="AB1" s="489"/>
      <c r="AC1" s="489"/>
      <c r="AD1" s="489"/>
      <c r="AE1" s="489"/>
      <c r="AF1" s="489"/>
      <c r="AG1" s="489"/>
      <c r="AH1" s="489"/>
      <c r="AI1" s="489"/>
      <c r="AJ1" s="489"/>
      <c r="AK1" s="489"/>
      <c r="AL1" s="710"/>
    </row>
    <row r="2" spans="1:38">
      <c r="A2" s="699"/>
      <c r="B2" s="700"/>
      <c r="C2" s="700"/>
      <c r="D2" s="700"/>
      <c r="E2" s="700"/>
      <c r="F2" s="700"/>
      <c r="G2" s="700"/>
      <c r="H2" s="700"/>
      <c r="I2" s="700"/>
      <c r="J2" s="700"/>
      <c r="K2" s="700"/>
      <c r="L2" s="700"/>
      <c r="M2" s="700"/>
      <c r="N2" s="700"/>
      <c r="O2" s="700"/>
      <c r="P2" s="700"/>
      <c r="Q2" s="700"/>
      <c r="R2" s="700"/>
      <c r="S2" s="701"/>
      <c r="T2" s="359"/>
      <c r="U2" s="360"/>
      <c r="V2" s="360"/>
      <c r="W2" s="360"/>
      <c r="X2" s="360"/>
      <c r="Y2" s="360"/>
      <c r="Z2" s="360"/>
      <c r="AA2" s="360"/>
      <c r="AB2" s="360"/>
      <c r="AC2" s="360"/>
      <c r="AD2" s="360"/>
      <c r="AE2" s="360"/>
      <c r="AF2" s="360"/>
      <c r="AG2" s="360"/>
      <c r="AH2" s="360"/>
      <c r="AI2" s="360"/>
      <c r="AJ2" s="360"/>
      <c r="AK2" s="360"/>
      <c r="AL2" s="361"/>
    </row>
    <row r="3" spans="1:38">
      <c r="A3" s="588"/>
      <c r="B3" s="702"/>
      <c r="C3" s="589"/>
      <c r="D3" s="589"/>
      <c r="E3" s="589"/>
      <c r="F3" s="589"/>
      <c r="G3" s="589"/>
      <c r="H3" s="589"/>
      <c r="I3" s="589"/>
      <c r="J3" s="589"/>
      <c r="K3" s="589"/>
      <c r="L3" s="589"/>
      <c r="M3" s="589"/>
      <c r="N3" s="589"/>
      <c r="O3" s="589"/>
      <c r="P3" s="589"/>
      <c r="Q3" s="589"/>
      <c r="R3" s="589"/>
      <c r="S3" s="703"/>
      <c r="T3" s="359"/>
      <c r="U3" s="706"/>
      <c r="V3" s="360"/>
      <c r="W3" s="360"/>
      <c r="X3" s="360"/>
      <c r="Y3" s="360"/>
      <c r="Z3" s="360"/>
      <c r="AA3" s="360"/>
      <c r="AB3" s="360"/>
      <c r="AC3" s="360"/>
      <c r="AD3" s="360"/>
      <c r="AE3" s="360"/>
      <c r="AF3" s="360"/>
      <c r="AG3" s="360"/>
      <c r="AH3" s="360"/>
      <c r="AI3" s="360"/>
      <c r="AJ3" s="360"/>
      <c r="AK3" s="360"/>
      <c r="AL3" s="361"/>
    </row>
    <row r="4" spans="1:38">
      <c r="A4" s="588"/>
      <c r="B4" s="702"/>
      <c r="C4" s="589"/>
      <c r="D4" s="589"/>
      <c r="E4" s="589"/>
      <c r="F4" s="589"/>
      <c r="G4" s="589"/>
      <c r="H4" s="589"/>
      <c r="I4" s="589"/>
      <c r="J4" s="589"/>
      <c r="K4" s="589"/>
      <c r="L4" s="589"/>
      <c r="M4" s="589"/>
      <c r="N4" s="589"/>
      <c r="O4" s="589"/>
      <c r="P4" s="589"/>
      <c r="Q4" s="589"/>
      <c r="R4" s="589"/>
      <c r="S4" s="703"/>
      <c r="T4" s="359"/>
      <c r="U4" s="706"/>
      <c r="V4" s="360"/>
      <c r="W4" s="360"/>
      <c r="X4" s="360"/>
      <c r="Y4" s="360"/>
      <c r="Z4" s="360"/>
      <c r="AA4" s="360"/>
      <c r="AB4" s="360"/>
      <c r="AC4" s="360"/>
      <c r="AD4" s="360"/>
      <c r="AE4" s="360"/>
      <c r="AF4" s="360"/>
      <c r="AG4" s="360"/>
      <c r="AH4" s="360"/>
      <c r="AI4" s="360"/>
      <c r="AJ4" s="360"/>
      <c r="AK4" s="360"/>
      <c r="AL4" s="361"/>
    </row>
    <row r="5" spans="1:38">
      <c r="A5" s="588"/>
      <c r="B5" s="715"/>
      <c r="C5" s="589"/>
      <c r="D5" s="589"/>
      <c r="E5" s="589"/>
      <c r="F5" s="589"/>
      <c r="G5" s="589"/>
      <c r="H5" s="589"/>
      <c r="I5" s="589"/>
      <c r="J5" s="589"/>
      <c r="K5" s="589"/>
      <c r="L5" s="589"/>
      <c r="M5" s="589"/>
      <c r="N5" s="589"/>
      <c r="O5" s="589"/>
      <c r="P5" s="589"/>
      <c r="Q5" s="589"/>
      <c r="R5" s="589"/>
      <c r="S5" s="703"/>
      <c r="T5" s="359"/>
      <c r="U5" s="706"/>
      <c r="V5" s="360"/>
      <c r="W5" s="360"/>
      <c r="X5" s="360"/>
      <c r="Y5" s="360"/>
      <c r="Z5" s="360"/>
      <c r="AA5" s="360"/>
      <c r="AB5" s="360"/>
      <c r="AC5" s="360"/>
      <c r="AD5" s="360"/>
      <c r="AE5" s="360"/>
      <c r="AF5" s="360"/>
      <c r="AG5" s="360"/>
      <c r="AH5" s="360"/>
      <c r="AI5" s="360"/>
      <c r="AJ5" s="360"/>
      <c r="AK5" s="360"/>
      <c r="AL5" s="361"/>
    </row>
    <row r="6" spans="1:38">
      <c r="A6" s="588"/>
      <c r="B6" s="702"/>
      <c r="C6" s="589"/>
      <c r="D6" s="589"/>
      <c r="E6" s="589"/>
      <c r="F6" s="589"/>
      <c r="G6" s="589"/>
      <c r="H6" s="589"/>
      <c r="I6" s="589"/>
      <c r="J6" s="589"/>
      <c r="K6" s="589"/>
      <c r="L6" s="589"/>
      <c r="M6" s="589"/>
      <c r="N6" s="589"/>
      <c r="O6" s="589"/>
      <c r="P6" s="589"/>
      <c r="Q6" s="589"/>
      <c r="R6" s="589"/>
      <c r="S6" s="703"/>
      <c r="T6" s="359"/>
      <c r="U6" s="706"/>
      <c r="V6" s="360"/>
      <c r="W6" s="360"/>
      <c r="X6" s="360"/>
      <c r="Y6" s="360"/>
      <c r="Z6" s="360"/>
      <c r="AA6" s="360"/>
      <c r="AB6" s="360"/>
      <c r="AC6" s="360"/>
      <c r="AD6" s="360"/>
      <c r="AE6" s="360"/>
      <c r="AF6" s="360"/>
      <c r="AG6" s="360"/>
      <c r="AH6" s="360"/>
      <c r="AI6" s="360"/>
      <c r="AJ6" s="360"/>
      <c r="AK6" s="360"/>
      <c r="AL6" s="361"/>
    </row>
    <row r="7" spans="1:38">
      <c r="A7" s="588"/>
      <c r="B7" s="702"/>
      <c r="C7" s="589"/>
      <c r="D7" s="589"/>
      <c r="E7" s="589"/>
      <c r="F7" s="589"/>
      <c r="G7" s="589"/>
      <c r="H7" s="589"/>
      <c r="I7" s="589"/>
      <c r="J7" s="589"/>
      <c r="K7" s="589"/>
      <c r="L7" s="594"/>
      <c r="M7" s="589"/>
      <c r="N7" s="589"/>
      <c r="O7" s="589"/>
      <c r="P7" s="589"/>
      <c r="Q7" s="589"/>
      <c r="R7" s="589"/>
      <c r="S7" s="703"/>
      <c r="T7" s="359"/>
      <c r="U7" s="360"/>
      <c r="V7" s="360"/>
      <c r="W7" s="360"/>
      <c r="X7" s="360"/>
      <c r="Y7" s="360"/>
      <c r="Z7" s="360"/>
      <c r="AA7" s="360"/>
      <c r="AB7" s="360"/>
      <c r="AC7" s="360"/>
      <c r="AD7" s="360"/>
      <c r="AE7" s="360"/>
      <c r="AF7" s="360"/>
      <c r="AG7" s="360"/>
      <c r="AH7" s="360"/>
      <c r="AI7" s="360"/>
      <c r="AJ7" s="360"/>
      <c r="AK7" s="360"/>
      <c r="AL7" s="361"/>
    </row>
    <row r="8" spans="1:38">
      <c r="A8" s="588"/>
      <c r="B8" s="702"/>
      <c r="C8" s="589"/>
      <c r="D8" s="589"/>
      <c r="E8" s="589"/>
      <c r="F8" s="589"/>
      <c r="G8" s="589"/>
      <c r="H8" s="589"/>
      <c r="I8" s="589"/>
      <c r="J8" s="589"/>
      <c r="K8" s="589"/>
      <c r="L8" s="589"/>
      <c r="M8" s="589"/>
      <c r="N8" s="589"/>
      <c r="O8" s="589"/>
      <c r="P8" s="589"/>
      <c r="Q8" s="589"/>
      <c r="R8" s="589"/>
      <c r="S8" s="703"/>
      <c r="T8" s="359"/>
      <c r="U8" s="360"/>
      <c r="V8" s="360"/>
      <c r="W8" s="360"/>
      <c r="X8" s="360"/>
      <c r="Y8" s="360"/>
      <c r="Z8" s="360"/>
      <c r="AA8" s="360"/>
      <c r="AB8" s="360"/>
      <c r="AC8" s="360"/>
      <c r="AD8" s="360"/>
      <c r="AE8" s="360"/>
      <c r="AF8" s="360"/>
      <c r="AG8" s="360"/>
      <c r="AH8" s="360"/>
      <c r="AI8" s="360"/>
      <c r="AJ8" s="360"/>
      <c r="AK8" s="360"/>
      <c r="AL8" s="361"/>
    </row>
    <row r="9" spans="1:38">
      <c r="A9" s="588"/>
      <c r="B9" s="702"/>
      <c r="C9" s="589"/>
      <c r="D9" s="589"/>
      <c r="E9" s="589"/>
      <c r="F9" s="589"/>
      <c r="G9" s="589"/>
      <c r="H9" s="589"/>
      <c r="I9" s="589"/>
      <c r="J9" s="589"/>
      <c r="K9" s="589"/>
      <c r="L9" s="589"/>
      <c r="M9" s="589"/>
      <c r="N9" s="589"/>
      <c r="O9" s="589"/>
      <c r="P9" s="589"/>
      <c r="Q9" s="589"/>
      <c r="R9" s="589"/>
      <c r="S9" s="703"/>
      <c r="T9" s="359"/>
      <c r="U9" s="360"/>
      <c r="V9" s="360"/>
      <c r="W9" s="360"/>
      <c r="X9" s="360"/>
      <c r="Y9" s="360"/>
      <c r="Z9" s="360"/>
      <c r="AA9" s="360"/>
      <c r="AB9" s="360"/>
      <c r="AC9" s="360"/>
      <c r="AD9" s="360"/>
      <c r="AE9" s="360"/>
      <c r="AF9" s="360"/>
      <c r="AG9" s="360"/>
      <c r="AH9" s="360"/>
      <c r="AI9" s="360"/>
      <c r="AJ9" s="360"/>
      <c r="AK9" s="360"/>
      <c r="AL9" s="361"/>
    </row>
    <row r="10" spans="1:38">
      <c r="A10" s="588"/>
      <c r="B10" s="702"/>
      <c r="C10" s="589"/>
      <c r="D10" s="589"/>
      <c r="E10" s="589"/>
      <c r="F10" s="589"/>
      <c r="G10" s="589"/>
      <c r="H10" s="589"/>
      <c r="I10" s="589"/>
      <c r="J10" s="589"/>
      <c r="K10" s="589"/>
      <c r="L10" s="589"/>
      <c r="M10" s="589"/>
      <c r="N10" s="589"/>
      <c r="O10" s="589"/>
      <c r="P10" s="589"/>
      <c r="Q10" s="589"/>
      <c r="R10" s="589"/>
      <c r="S10" s="703"/>
      <c r="T10" s="359"/>
      <c r="U10" s="360"/>
      <c r="V10" s="360"/>
      <c r="W10" s="360"/>
      <c r="X10" s="360"/>
      <c r="Y10" s="360"/>
      <c r="Z10" s="360"/>
      <c r="AA10" s="360"/>
      <c r="AB10" s="360"/>
      <c r="AC10" s="360"/>
      <c r="AD10" s="360"/>
      <c r="AE10" s="360"/>
      <c r="AF10" s="360"/>
      <c r="AG10" s="360"/>
      <c r="AH10" s="360"/>
      <c r="AI10" s="360"/>
      <c r="AJ10" s="360"/>
      <c r="AK10" s="360"/>
      <c r="AL10" s="361"/>
    </row>
    <row r="11" spans="1:38">
      <c r="A11" s="588"/>
      <c r="B11" s="702"/>
      <c r="C11" s="589"/>
      <c r="D11" s="589"/>
      <c r="E11" s="589"/>
      <c r="F11" s="589"/>
      <c r="G11" s="589"/>
      <c r="H11" s="589"/>
      <c r="I11" s="589"/>
      <c r="J11" s="589"/>
      <c r="K11" s="589"/>
      <c r="L11" s="589"/>
      <c r="M11" s="589"/>
      <c r="N11" s="589"/>
      <c r="O11" s="589"/>
      <c r="P11" s="589"/>
      <c r="Q11" s="589"/>
      <c r="R11" s="589"/>
      <c r="S11" s="703"/>
      <c r="T11" s="359"/>
      <c r="U11" s="360"/>
      <c r="V11" s="360"/>
      <c r="W11" s="360"/>
      <c r="X11" s="360"/>
      <c r="Y11" s="360"/>
      <c r="Z11" s="360"/>
      <c r="AA11" s="360"/>
      <c r="AB11" s="360"/>
      <c r="AC11" s="360"/>
      <c r="AD11" s="360"/>
      <c r="AE11" s="360"/>
      <c r="AF11" s="360"/>
      <c r="AG11" s="360"/>
      <c r="AH11" s="360"/>
      <c r="AI11" s="360"/>
      <c r="AJ11" s="360"/>
      <c r="AK11" s="360"/>
      <c r="AL11" s="361"/>
    </row>
    <row r="12" spans="1:38">
      <c r="A12" s="588"/>
      <c r="B12" s="702"/>
      <c r="C12" s="589"/>
      <c r="D12" s="589"/>
      <c r="E12" s="589"/>
      <c r="F12" s="589"/>
      <c r="G12" s="589"/>
      <c r="H12" s="589"/>
      <c r="I12" s="589"/>
      <c r="J12" s="589"/>
      <c r="K12" s="589"/>
      <c r="L12" s="589"/>
      <c r="M12" s="589"/>
      <c r="N12" s="589"/>
      <c r="O12" s="589"/>
      <c r="P12" s="589"/>
      <c r="Q12" s="589"/>
      <c r="R12" s="589"/>
      <c r="S12" s="703"/>
      <c r="T12" s="359"/>
      <c r="U12" s="360"/>
      <c r="V12" s="360"/>
      <c r="W12" s="360"/>
      <c r="X12" s="360"/>
      <c r="Y12" s="360"/>
      <c r="Z12" s="360"/>
      <c r="AA12" s="360"/>
      <c r="AB12" s="360"/>
      <c r="AC12" s="360"/>
      <c r="AD12" s="360"/>
      <c r="AE12" s="360"/>
      <c r="AF12" s="360"/>
      <c r="AG12" s="360"/>
      <c r="AH12" s="360"/>
      <c r="AI12" s="360"/>
      <c r="AJ12" s="360"/>
      <c r="AK12" s="360"/>
      <c r="AL12" s="361"/>
    </row>
    <row r="13" spans="1:38">
      <c r="A13" s="588"/>
      <c r="C13" s="589"/>
      <c r="D13" s="589"/>
      <c r="E13" s="589"/>
      <c r="F13" s="589"/>
      <c r="G13" s="589"/>
      <c r="H13" s="589"/>
      <c r="I13" s="589"/>
      <c r="J13" s="589"/>
      <c r="K13" s="589"/>
      <c r="L13" s="589"/>
      <c r="M13" s="589"/>
      <c r="N13" s="589"/>
      <c r="O13" s="589"/>
      <c r="P13" s="589"/>
      <c r="Q13" s="589"/>
      <c r="R13" s="589"/>
      <c r="S13" s="703"/>
      <c r="T13" s="359"/>
      <c r="U13" s="360"/>
      <c r="V13" s="360"/>
      <c r="W13" s="360"/>
      <c r="X13" s="360"/>
      <c r="Y13" s="360"/>
      <c r="Z13" s="360"/>
      <c r="AA13" s="360"/>
      <c r="AB13" s="360"/>
      <c r="AC13" s="360"/>
      <c r="AD13" s="360"/>
      <c r="AE13" s="360"/>
      <c r="AF13" s="360"/>
      <c r="AG13" s="360"/>
      <c r="AH13" s="360"/>
      <c r="AI13" s="360"/>
      <c r="AJ13" s="360"/>
      <c r="AK13" s="360"/>
      <c r="AL13" s="361"/>
    </row>
    <row r="14" spans="1:38">
      <c r="A14" s="588"/>
      <c r="B14" s="702"/>
      <c r="C14" s="702"/>
      <c r="D14" s="589"/>
      <c r="E14" s="589"/>
      <c r="F14" s="589"/>
      <c r="G14" s="589"/>
      <c r="H14" s="589"/>
      <c r="I14" s="589"/>
      <c r="J14" s="589"/>
      <c r="K14" s="589"/>
      <c r="L14" s="589"/>
      <c r="M14" s="589"/>
      <c r="N14" s="589"/>
      <c r="O14" s="589"/>
      <c r="P14" s="589"/>
      <c r="Q14" s="589"/>
      <c r="R14" s="589"/>
      <c r="S14" s="703"/>
      <c r="T14" s="359"/>
      <c r="U14" s="360"/>
      <c r="V14" s="360"/>
      <c r="W14" s="360"/>
      <c r="X14" s="360"/>
      <c r="Y14" s="360"/>
      <c r="Z14" s="360"/>
      <c r="AA14" s="360"/>
      <c r="AB14" s="360"/>
      <c r="AC14" s="360"/>
      <c r="AD14" s="360"/>
      <c r="AE14" s="360"/>
      <c r="AF14" s="360"/>
      <c r="AG14" s="360"/>
      <c r="AH14" s="360"/>
      <c r="AI14" s="360"/>
      <c r="AJ14" s="360"/>
      <c r="AK14" s="360"/>
      <c r="AL14" s="361"/>
    </row>
    <row r="15" spans="1:38">
      <c r="A15" s="588"/>
      <c r="B15" s="702"/>
      <c r="C15" s="702"/>
      <c r="D15" s="589"/>
      <c r="E15" s="589"/>
      <c r="F15" s="589"/>
      <c r="G15" s="589"/>
      <c r="H15" s="589"/>
      <c r="I15" s="589"/>
      <c r="J15" s="589"/>
      <c r="K15" s="589"/>
      <c r="L15" s="589"/>
      <c r="M15" s="589"/>
      <c r="N15" s="589"/>
      <c r="O15" s="589"/>
      <c r="P15" s="589"/>
      <c r="Q15" s="589"/>
      <c r="R15" s="589"/>
      <c r="S15" s="703"/>
      <c r="T15" s="359"/>
      <c r="U15" s="360"/>
      <c r="V15" s="360"/>
      <c r="W15" s="360"/>
      <c r="X15" s="360"/>
      <c r="Y15" s="360"/>
      <c r="Z15" s="360"/>
      <c r="AA15" s="360"/>
      <c r="AB15" s="360"/>
      <c r="AC15" s="360"/>
      <c r="AD15" s="360"/>
      <c r="AE15" s="360"/>
      <c r="AF15" s="360"/>
      <c r="AG15" s="360"/>
      <c r="AH15" s="360"/>
      <c r="AI15" s="360"/>
      <c r="AJ15" s="360"/>
      <c r="AK15" s="360"/>
      <c r="AL15" s="361"/>
    </row>
    <row r="16" spans="1:38">
      <c r="A16" s="588"/>
      <c r="B16" s="334"/>
      <c r="C16" s="702"/>
      <c r="D16" s="589"/>
      <c r="E16" s="589"/>
      <c r="F16" s="589"/>
      <c r="G16" s="589"/>
      <c r="H16" s="589"/>
      <c r="I16" s="589"/>
      <c r="J16" s="589"/>
      <c r="K16" s="589"/>
      <c r="L16" s="589"/>
      <c r="M16" s="589"/>
      <c r="N16" s="589"/>
      <c r="O16" s="589"/>
      <c r="P16" s="589"/>
      <c r="Q16" s="589"/>
      <c r="R16" s="589"/>
      <c r="S16" s="703"/>
      <c r="T16" s="359"/>
      <c r="U16" s="360"/>
      <c r="V16" s="360"/>
      <c r="W16" s="360"/>
      <c r="X16" s="360"/>
      <c r="Y16" s="360"/>
      <c r="Z16" s="360"/>
      <c r="AA16" s="360"/>
      <c r="AB16" s="360"/>
      <c r="AC16" s="360"/>
      <c r="AD16" s="360"/>
      <c r="AE16" s="360"/>
      <c r="AF16" s="360"/>
      <c r="AG16" s="360"/>
      <c r="AH16" s="360"/>
      <c r="AI16" s="360"/>
      <c r="AJ16" s="360"/>
      <c r="AK16" s="360"/>
      <c r="AL16" s="361"/>
    </row>
    <row r="17" spans="1:38">
      <c r="A17" s="588"/>
      <c r="B17" s="334"/>
      <c r="C17" s="589"/>
      <c r="D17" s="589"/>
      <c r="E17" s="589"/>
      <c r="F17" s="589"/>
      <c r="G17" s="589"/>
      <c r="H17" s="589"/>
      <c r="I17" s="589"/>
      <c r="J17" s="589"/>
      <c r="K17" s="589"/>
      <c r="L17" s="589"/>
      <c r="M17" s="589"/>
      <c r="N17" s="589"/>
      <c r="O17" s="589"/>
      <c r="P17" s="589"/>
      <c r="Q17" s="589"/>
      <c r="R17" s="589"/>
      <c r="S17" s="703"/>
      <c r="T17" s="359"/>
      <c r="U17" s="360"/>
      <c r="V17" s="360"/>
      <c r="W17" s="360"/>
      <c r="X17" s="360"/>
      <c r="Y17" s="360"/>
      <c r="Z17" s="360"/>
      <c r="AA17" s="360"/>
      <c r="AB17" s="360"/>
      <c r="AC17" s="360"/>
      <c r="AD17" s="360"/>
      <c r="AE17" s="360"/>
      <c r="AF17" s="360"/>
      <c r="AG17" s="360"/>
      <c r="AH17" s="360"/>
      <c r="AI17" s="360"/>
      <c r="AJ17" s="360"/>
      <c r="AK17" s="360"/>
      <c r="AL17" s="361"/>
    </row>
    <row r="18" spans="1:38">
      <c r="A18" s="588"/>
      <c r="B18" s="334"/>
      <c r="C18" s="589"/>
      <c r="D18" s="589"/>
      <c r="E18" s="589"/>
      <c r="F18" s="589"/>
      <c r="G18" s="589"/>
      <c r="H18" s="589"/>
      <c r="I18" s="589"/>
      <c r="J18" s="589"/>
      <c r="K18" s="589"/>
      <c r="L18" s="589"/>
      <c r="M18" s="589"/>
      <c r="N18" s="589"/>
      <c r="O18" s="589"/>
      <c r="P18" s="589"/>
      <c r="Q18" s="589"/>
      <c r="R18" s="589"/>
      <c r="S18" s="703"/>
      <c r="T18" s="359"/>
      <c r="U18" s="360"/>
      <c r="V18" s="360"/>
      <c r="W18" s="360"/>
      <c r="X18" s="360"/>
      <c r="Y18" s="360"/>
      <c r="Z18" s="360"/>
      <c r="AA18" s="360"/>
      <c r="AB18" s="360"/>
      <c r="AC18" s="360"/>
      <c r="AD18" s="360"/>
      <c r="AE18" s="360"/>
      <c r="AF18" s="360"/>
      <c r="AG18" s="360"/>
      <c r="AH18" s="360"/>
      <c r="AI18" s="360"/>
      <c r="AJ18" s="360"/>
      <c r="AK18" s="360"/>
      <c r="AL18" s="361"/>
    </row>
    <row r="19" spans="1:38">
      <c r="A19" s="588"/>
      <c r="B19" s="702"/>
      <c r="C19" s="589"/>
      <c r="D19" s="589"/>
      <c r="E19" s="589"/>
      <c r="F19" s="589"/>
      <c r="G19" s="589"/>
      <c r="H19" s="589"/>
      <c r="I19" s="589"/>
      <c r="J19" s="589"/>
      <c r="K19" s="589"/>
      <c r="L19" s="589"/>
      <c r="M19" s="589"/>
      <c r="N19" s="589"/>
      <c r="O19" s="589"/>
      <c r="P19" s="589"/>
      <c r="Q19" s="589"/>
      <c r="R19" s="589"/>
      <c r="S19" s="703"/>
      <c r="T19" s="359"/>
      <c r="U19" s="360"/>
      <c r="V19" s="360"/>
      <c r="W19" s="360"/>
      <c r="X19" s="360"/>
      <c r="Y19" s="360"/>
      <c r="Z19" s="360"/>
      <c r="AA19" s="360"/>
      <c r="AB19" s="360"/>
      <c r="AC19" s="360"/>
      <c r="AD19" s="360"/>
      <c r="AE19" s="360"/>
      <c r="AF19" s="360"/>
      <c r="AG19" s="360"/>
      <c r="AH19" s="360"/>
      <c r="AI19" s="360"/>
      <c r="AJ19" s="360"/>
      <c r="AK19" s="360"/>
      <c r="AL19" s="361"/>
    </row>
    <row r="20" spans="1:38">
      <c r="A20" s="588"/>
      <c r="B20" s="702"/>
      <c r="C20" s="589"/>
      <c r="D20" s="589"/>
      <c r="E20" s="589"/>
      <c r="F20" s="589"/>
      <c r="G20" s="589"/>
      <c r="H20" s="589"/>
      <c r="I20" s="589"/>
      <c r="J20" s="589"/>
      <c r="K20" s="589"/>
      <c r="L20" s="589"/>
      <c r="M20" s="589"/>
      <c r="N20" s="589"/>
      <c r="O20" s="589"/>
      <c r="P20" s="589"/>
      <c r="Q20" s="589"/>
      <c r="R20" s="589"/>
      <c r="S20" s="703"/>
      <c r="T20" s="359"/>
      <c r="U20" s="360"/>
      <c r="V20" s="360"/>
      <c r="W20" s="360"/>
      <c r="X20" s="360"/>
      <c r="Y20" s="360"/>
      <c r="Z20" s="360"/>
      <c r="AA20" s="360"/>
      <c r="AB20" s="360"/>
      <c r="AC20" s="360"/>
      <c r="AD20" s="360"/>
      <c r="AE20" s="360"/>
      <c r="AF20" s="360"/>
      <c r="AG20" s="360"/>
      <c r="AH20" s="360"/>
      <c r="AI20" s="360"/>
      <c r="AJ20" s="360"/>
      <c r="AK20" s="360"/>
      <c r="AL20" s="361"/>
    </row>
    <row r="21" spans="1:38">
      <c r="A21" s="588"/>
      <c r="B21" s="702"/>
      <c r="C21" s="589"/>
      <c r="D21" s="589"/>
      <c r="E21" s="589"/>
      <c r="F21" s="589"/>
      <c r="G21" s="589"/>
      <c r="H21" s="589"/>
      <c r="I21" s="589"/>
      <c r="J21" s="589"/>
      <c r="K21" s="589"/>
      <c r="L21" s="589"/>
      <c r="M21" s="589"/>
      <c r="N21" s="589"/>
      <c r="O21" s="589"/>
      <c r="P21" s="589"/>
      <c r="Q21" s="589"/>
      <c r="R21" s="589"/>
      <c r="S21" s="703"/>
      <c r="T21" s="359"/>
      <c r="U21" s="360"/>
      <c r="V21" s="360"/>
      <c r="W21" s="360"/>
      <c r="X21" s="360"/>
      <c r="Y21" s="360"/>
      <c r="Z21" s="360"/>
      <c r="AA21" s="360"/>
      <c r="AB21" s="360"/>
      <c r="AC21" s="360"/>
      <c r="AD21" s="360"/>
      <c r="AE21" s="360"/>
      <c r="AF21" s="360"/>
      <c r="AG21" s="360"/>
      <c r="AH21" s="360"/>
      <c r="AI21" s="360"/>
      <c r="AJ21" s="360"/>
      <c r="AK21" s="360"/>
      <c r="AL21" s="361"/>
    </row>
    <row r="22" spans="1:38">
      <c r="A22" s="588"/>
      <c r="C22" s="589"/>
      <c r="D22" s="589"/>
      <c r="E22" s="589"/>
      <c r="F22" s="589"/>
      <c r="G22" s="589"/>
      <c r="H22" s="589"/>
      <c r="I22" s="589"/>
      <c r="J22" s="589"/>
      <c r="K22" s="589"/>
      <c r="L22" s="589"/>
      <c r="M22" s="589"/>
      <c r="N22" s="589"/>
      <c r="O22" s="589"/>
      <c r="P22" s="589"/>
      <c r="Q22" s="589"/>
      <c r="R22" s="589"/>
      <c r="S22" s="703"/>
      <c r="T22" s="359"/>
      <c r="U22" s="360"/>
      <c r="V22" s="360"/>
      <c r="W22" s="360"/>
      <c r="X22" s="360"/>
      <c r="Y22" s="360"/>
      <c r="Z22" s="360"/>
      <c r="AA22" s="360"/>
      <c r="AB22" s="360"/>
      <c r="AC22" s="360"/>
      <c r="AD22" s="360"/>
      <c r="AE22" s="360"/>
      <c r="AF22" s="360"/>
      <c r="AG22" s="360"/>
      <c r="AH22" s="360"/>
      <c r="AI22" s="360"/>
      <c r="AJ22" s="360"/>
      <c r="AK22" s="360"/>
      <c r="AL22" s="361"/>
    </row>
    <row r="23" spans="1:38">
      <c r="A23" s="588"/>
      <c r="B23" s="702"/>
      <c r="C23" s="589"/>
      <c r="D23" s="589"/>
      <c r="E23" s="589"/>
      <c r="F23" s="589"/>
      <c r="G23" s="589"/>
      <c r="H23" s="589"/>
      <c r="I23" s="589"/>
      <c r="J23" s="589"/>
      <c r="K23" s="589"/>
      <c r="L23" s="589"/>
      <c r="M23" s="589"/>
      <c r="N23" s="589"/>
      <c r="O23" s="589"/>
      <c r="P23" s="589"/>
      <c r="Q23" s="589"/>
      <c r="R23" s="589"/>
      <c r="S23" s="703"/>
      <c r="T23" s="359"/>
      <c r="U23" s="360"/>
      <c r="V23" s="360"/>
      <c r="W23" s="360"/>
      <c r="X23" s="360"/>
      <c r="Y23" s="360"/>
      <c r="Z23" s="360"/>
      <c r="AA23" s="360"/>
      <c r="AB23" s="360"/>
      <c r="AC23" s="360"/>
      <c r="AD23" s="360"/>
      <c r="AE23" s="360"/>
      <c r="AF23" s="360"/>
      <c r="AG23" s="360"/>
      <c r="AH23" s="360"/>
      <c r="AI23" s="360"/>
      <c r="AJ23" s="360"/>
      <c r="AK23" s="360"/>
      <c r="AL23" s="361"/>
    </row>
    <row r="24" spans="1:38">
      <c r="A24" s="588"/>
      <c r="B24" s="702"/>
      <c r="C24" s="589"/>
      <c r="D24" s="589"/>
      <c r="E24" s="589"/>
      <c r="F24" s="589"/>
      <c r="G24" s="589"/>
      <c r="H24" s="589"/>
      <c r="I24" s="589"/>
      <c r="J24" s="589"/>
      <c r="K24" s="589"/>
      <c r="L24" s="589"/>
      <c r="M24" s="589"/>
      <c r="N24" s="589"/>
      <c r="O24" s="589"/>
      <c r="P24" s="589"/>
      <c r="Q24" s="589"/>
      <c r="R24" s="589"/>
      <c r="S24" s="703"/>
      <c r="T24" s="359"/>
      <c r="U24" s="360"/>
      <c r="V24" s="360"/>
      <c r="W24" s="360"/>
      <c r="X24" s="360"/>
      <c r="Y24" s="360"/>
      <c r="Z24" s="360"/>
      <c r="AA24" s="360"/>
      <c r="AB24" s="360"/>
      <c r="AC24" s="360"/>
      <c r="AD24" s="360"/>
      <c r="AE24" s="360"/>
      <c r="AF24" s="360"/>
      <c r="AG24" s="360"/>
      <c r="AH24" s="360"/>
      <c r="AI24" s="360"/>
      <c r="AJ24" s="360"/>
      <c r="AK24" s="360"/>
      <c r="AL24" s="361"/>
    </row>
    <row r="25" spans="1:38">
      <c r="A25" s="588"/>
      <c r="B25" s="42" t="s">
        <v>716</v>
      </c>
      <c r="C25" s="589"/>
      <c r="D25" s="589"/>
      <c r="E25" s="589"/>
      <c r="F25" s="589"/>
      <c r="G25" s="589"/>
      <c r="H25" s="589"/>
      <c r="I25" s="589"/>
      <c r="J25" s="589"/>
      <c r="K25" s="589"/>
      <c r="L25" s="589"/>
      <c r="M25" s="589"/>
      <c r="N25" s="589"/>
      <c r="O25" s="589"/>
      <c r="P25" s="589"/>
      <c r="Q25" s="589"/>
      <c r="R25" s="589"/>
      <c r="S25" s="703"/>
      <c r="T25" s="359"/>
      <c r="U25" s="360"/>
      <c r="V25" s="360"/>
      <c r="W25" s="360"/>
      <c r="X25" s="360"/>
      <c r="Y25" s="360"/>
      <c r="Z25" s="360"/>
      <c r="AA25" s="360"/>
      <c r="AB25" s="360"/>
      <c r="AC25" s="360"/>
      <c r="AD25" s="360"/>
      <c r="AE25" s="360"/>
      <c r="AF25" s="360"/>
      <c r="AG25" s="360"/>
      <c r="AH25" s="360"/>
      <c r="AI25" s="360"/>
      <c r="AJ25" s="360"/>
      <c r="AK25" s="360"/>
      <c r="AL25" s="361"/>
    </row>
    <row r="26" spans="1:38">
      <c r="A26" s="588"/>
      <c r="B26" s="334"/>
      <c r="C26" s="589"/>
      <c r="D26" s="589"/>
      <c r="E26" s="589"/>
      <c r="F26" s="589"/>
      <c r="G26" s="589"/>
      <c r="H26" s="589"/>
      <c r="I26" s="589"/>
      <c r="J26" s="589"/>
      <c r="K26" s="589"/>
      <c r="L26" s="589"/>
      <c r="M26" s="589"/>
      <c r="N26" s="589"/>
      <c r="O26" s="589"/>
      <c r="P26" s="589"/>
      <c r="Q26" s="589"/>
      <c r="R26" s="589"/>
      <c r="S26" s="703"/>
      <c r="T26" s="359"/>
      <c r="U26" s="360"/>
      <c r="V26" s="360"/>
      <c r="W26" s="360"/>
      <c r="X26" s="360"/>
      <c r="Y26" s="360"/>
      <c r="Z26" s="360"/>
      <c r="AA26" s="360"/>
      <c r="AB26" s="360"/>
      <c r="AC26" s="360"/>
      <c r="AD26" s="360"/>
      <c r="AE26" s="360"/>
      <c r="AF26" s="360"/>
      <c r="AG26" s="360"/>
      <c r="AH26" s="360"/>
      <c r="AI26" s="360"/>
      <c r="AJ26" s="360"/>
      <c r="AK26" s="360"/>
      <c r="AL26" s="361"/>
    </row>
    <row r="27" spans="1:38" ht="17.399999999999999">
      <c r="A27" s="588"/>
      <c r="B27" s="746" t="s">
        <v>853</v>
      </c>
      <c r="C27" s="747"/>
      <c r="D27" s="747"/>
      <c r="E27" s="589"/>
      <c r="F27" s="589"/>
      <c r="G27" s="589"/>
      <c r="H27" s="589"/>
      <c r="I27" s="589"/>
      <c r="J27" s="589"/>
      <c r="K27" s="589"/>
      <c r="L27" s="589"/>
      <c r="M27" s="589"/>
      <c r="N27" s="589"/>
      <c r="O27" s="589"/>
      <c r="P27" s="589"/>
      <c r="Q27" s="589"/>
      <c r="R27" s="589"/>
      <c r="S27" s="703"/>
      <c r="T27" s="359"/>
      <c r="U27" s="360"/>
      <c r="V27" s="360"/>
      <c r="W27" s="360"/>
      <c r="X27" s="360"/>
      <c r="Y27" s="360"/>
      <c r="Z27" s="360"/>
      <c r="AA27" s="360"/>
      <c r="AB27" s="360"/>
      <c r="AC27" s="360"/>
      <c r="AD27" s="360"/>
      <c r="AE27" s="360"/>
      <c r="AF27" s="360"/>
      <c r="AG27" s="360"/>
      <c r="AH27" s="360"/>
      <c r="AI27" s="360"/>
      <c r="AJ27" s="360"/>
      <c r="AK27" s="360"/>
      <c r="AL27" s="361"/>
    </row>
    <row r="28" spans="1:38" ht="17.399999999999999">
      <c r="A28" s="588"/>
      <c r="B28" s="748" t="s">
        <v>854</v>
      </c>
      <c r="C28" s="749"/>
      <c r="D28" s="749"/>
      <c r="E28" s="749"/>
      <c r="F28" s="749"/>
      <c r="G28" s="749"/>
      <c r="H28" s="589"/>
      <c r="I28" s="589"/>
      <c r="J28" s="589"/>
      <c r="K28" s="589"/>
      <c r="L28" s="589"/>
      <c r="M28" s="589"/>
      <c r="N28" s="589"/>
      <c r="O28" s="589"/>
      <c r="P28" s="589"/>
      <c r="Q28" s="589"/>
      <c r="R28" s="589"/>
      <c r="S28" s="703"/>
      <c r="T28" s="359"/>
      <c r="U28" s="360"/>
      <c r="V28" s="360"/>
      <c r="W28" s="360"/>
      <c r="X28" s="360"/>
      <c r="Y28" s="360"/>
      <c r="Z28" s="360"/>
      <c r="AA28" s="360"/>
      <c r="AB28" s="360"/>
      <c r="AC28" s="360"/>
      <c r="AD28" s="360"/>
      <c r="AE28" s="360"/>
      <c r="AF28" s="360"/>
      <c r="AG28" s="360"/>
      <c r="AH28" s="360"/>
      <c r="AI28" s="360"/>
      <c r="AJ28" s="360"/>
      <c r="AK28" s="360"/>
      <c r="AL28" s="361"/>
    </row>
    <row r="29" spans="1:38">
      <c r="A29" s="588"/>
      <c r="B29" s="702"/>
      <c r="C29" s="702"/>
      <c r="D29" s="589"/>
      <c r="E29" s="589"/>
      <c r="F29" s="589"/>
      <c r="G29" s="589"/>
      <c r="H29" s="589"/>
      <c r="I29" s="589"/>
      <c r="J29" s="589"/>
      <c r="K29" s="589"/>
      <c r="L29" s="589"/>
      <c r="M29" s="589"/>
      <c r="N29" s="589"/>
      <c r="O29" s="589"/>
      <c r="P29" s="589"/>
      <c r="Q29" s="589"/>
      <c r="R29" s="589"/>
      <c r="S29" s="703"/>
      <c r="T29" s="359"/>
      <c r="U29" s="360"/>
      <c r="V29" s="360"/>
      <c r="W29" s="360"/>
      <c r="X29" s="360"/>
      <c r="Y29" s="360"/>
      <c r="Z29" s="360"/>
      <c r="AA29" s="360"/>
      <c r="AB29" s="360"/>
      <c r="AC29" s="360"/>
      <c r="AD29" s="360"/>
      <c r="AE29" s="360"/>
      <c r="AF29" s="360"/>
      <c r="AG29" s="360"/>
      <c r="AH29" s="360"/>
      <c r="AI29" s="360"/>
      <c r="AJ29" s="360"/>
      <c r="AK29" s="360"/>
      <c r="AL29" s="361"/>
    </row>
    <row r="30" spans="1:38" ht="29.25" customHeight="1">
      <c r="A30" s="750" t="s">
        <v>855</v>
      </c>
      <c r="B30" s="944" t="s">
        <v>858</v>
      </c>
      <c r="C30" s="944"/>
      <c r="D30" s="944"/>
      <c r="E30" s="944"/>
      <c r="F30" s="944"/>
      <c r="G30" s="944"/>
      <c r="H30" s="944"/>
      <c r="I30" s="944"/>
      <c r="J30" s="944"/>
      <c r="K30" s="944"/>
      <c r="L30" s="944"/>
      <c r="M30" s="944"/>
      <c r="N30" s="944"/>
      <c r="O30" s="944"/>
      <c r="P30" s="944"/>
      <c r="Q30" s="944"/>
      <c r="R30" s="944"/>
      <c r="S30" s="751" t="s">
        <v>855</v>
      </c>
      <c r="T30" s="359"/>
      <c r="U30" s="360"/>
      <c r="V30" s="360"/>
      <c r="W30" s="360"/>
      <c r="X30" s="360"/>
      <c r="Y30" s="360"/>
      <c r="Z30" s="360"/>
      <c r="AA30" s="360"/>
      <c r="AB30" s="360"/>
      <c r="AC30" s="360"/>
      <c r="AD30" s="360"/>
      <c r="AE30" s="360"/>
      <c r="AF30" s="360"/>
      <c r="AG30" s="360"/>
      <c r="AH30" s="360"/>
      <c r="AI30" s="360"/>
      <c r="AJ30" s="360"/>
      <c r="AK30" s="360"/>
      <c r="AL30" s="361"/>
    </row>
    <row r="31" spans="1:38">
      <c r="A31" s="588"/>
      <c r="B31" s="589"/>
      <c r="C31" s="589"/>
      <c r="D31" s="589"/>
      <c r="E31" s="589"/>
      <c r="F31" s="589"/>
      <c r="G31" s="589"/>
      <c r="H31" s="589"/>
      <c r="I31" s="589"/>
      <c r="J31" s="589"/>
      <c r="K31" s="589"/>
      <c r="L31" s="589"/>
      <c r="M31" s="589"/>
      <c r="N31" s="589"/>
      <c r="O31" s="589"/>
      <c r="P31" s="589"/>
      <c r="Q31" s="589"/>
      <c r="R31" s="589"/>
      <c r="S31" s="703"/>
      <c r="T31" s="359"/>
      <c r="U31" s="360"/>
      <c r="V31" s="360"/>
      <c r="W31" s="360"/>
      <c r="X31" s="360"/>
      <c r="Y31" s="360"/>
      <c r="Z31" s="360"/>
      <c r="AA31" s="360"/>
      <c r="AB31" s="360"/>
      <c r="AC31" s="360"/>
      <c r="AD31" s="360"/>
      <c r="AE31" s="360"/>
      <c r="AF31" s="360"/>
      <c r="AG31" s="360"/>
      <c r="AH31" s="360"/>
      <c r="AI31" s="360"/>
      <c r="AJ31" s="360"/>
      <c r="AK31" s="360"/>
      <c r="AL31" s="361"/>
    </row>
    <row r="32" spans="1:38">
      <c r="A32" s="588"/>
      <c r="B32" s="589"/>
      <c r="C32" s="589"/>
      <c r="D32" s="589"/>
      <c r="E32" s="589"/>
      <c r="F32" s="589"/>
      <c r="G32" s="589"/>
      <c r="H32" s="589"/>
      <c r="I32" s="589"/>
      <c r="J32" s="589"/>
      <c r="K32" s="589"/>
      <c r="L32" s="589"/>
      <c r="M32" s="589"/>
      <c r="N32" s="589"/>
      <c r="O32" s="589"/>
      <c r="P32" s="589"/>
      <c r="Q32" s="589"/>
      <c r="R32" s="589"/>
      <c r="S32" s="703"/>
      <c r="T32" s="359"/>
      <c r="U32" s="360"/>
      <c r="V32" s="360"/>
      <c r="W32" s="360"/>
      <c r="X32" s="360"/>
      <c r="Y32" s="360"/>
      <c r="Z32" s="360"/>
      <c r="AA32" s="360"/>
      <c r="AB32" s="360"/>
      <c r="AC32" s="360"/>
      <c r="AD32" s="360"/>
      <c r="AE32" s="360"/>
      <c r="AF32" s="360"/>
      <c r="AG32" s="360"/>
      <c r="AH32" s="360"/>
      <c r="AI32" s="360"/>
      <c r="AJ32" s="360"/>
      <c r="AK32" s="360"/>
      <c r="AL32" s="361"/>
    </row>
    <row r="33" spans="1:38">
      <c r="A33" s="588"/>
      <c r="B33" s="589"/>
      <c r="C33" s="589"/>
      <c r="D33" s="589"/>
      <c r="E33" s="589"/>
      <c r="F33" s="589"/>
      <c r="G33" s="589"/>
      <c r="H33" s="589"/>
      <c r="I33" s="589"/>
      <c r="J33" s="589"/>
      <c r="K33" s="589"/>
      <c r="L33" s="589"/>
      <c r="M33" s="589"/>
      <c r="N33" s="589"/>
      <c r="O33" s="589"/>
      <c r="P33" s="589"/>
      <c r="Q33" s="589"/>
      <c r="R33" s="589"/>
      <c r="S33" s="703"/>
      <c r="T33" s="359"/>
      <c r="U33" s="360"/>
      <c r="V33" s="360"/>
      <c r="W33" s="360"/>
      <c r="X33" s="360"/>
      <c r="Y33" s="360"/>
      <c r="Z33" s="360"/>
      <c r="AA33" s="360"/>
      <c r="AB33" s="360"/>
      <c r="AC33" s="360"/>
      <c r="AD33" s="360"/>
      <c r="AE33" s="360"/>
      <c r="AF33" s="360"/>
      <c r="AG33" s="360"/>
      <c r="AH33" s="360"/>
      <c r="AI33" s="360"/>
      <c r="AJ33" s="360"/>
      <c r="AK33" s="360"/>
      <c r="AL33" s="361"/>
    </row>
    <row r="34" spans="1:38">
      <c r="A34" s="588"/>
      <c r="B34" s="589"/>
      <c r="C34" s="589"/>
      <c r="D34" s="589"/>
      <c r="E34" s="589"/>
      <c r="F34" s="589"/>
      <c r="G34" s="589"/>
      <c r="H34" s="589"/>
      <c r="I34" s="589"/>
      <c r="J34" s="589"/>
      <c r="K34" s="589"/>
      <c r="L34" s="589"/>
      <c r="M34" s="589"/>
      <c r="N34" s="589"/>
      <c r="O34" s="589"/>
      <c r="P34" s="589"/>
      <c r="Q34" s="589"/>
      <c r="R34" s="589"/>
      <c r="S34" s="703"/>
      <c r="T34" s="359"/>
      <c r="U34" s="360"/>
      <c r="V34" s="360"/>
      <c r="W34" s="360"/>
      <c r="X34" s="360"/>
      <c r="Y34" s="360"/>
      <c r="Z34" s="360"/>
      <c r="AA34" s="360"/>
      <c r="AB34" s="360"/>
      <c r="AC34" s="360"/>
      <c r="AD34" s="360"/>
      <c r="AE34" s="360"/>
      <c r="AF34" s="360"/>
      <c r="AG34" s="360"/>
      <c r="AH34" s="360"/>
      <c r="AI34" s="360"/>
      <c r="AJ34" s="360"/>
      <c r="AK34" s="360"/>
      <c r="AL34" s="361"/>
    </row>
    <row r="35" spans="1:38">
      <c r="A35" s="588"/>
      <c r="B35" s="589"/>
      <c r="C35" s="589"/>
      <c r="D35" s="589"/>
      <c r="E35" s="589"/>
      <c r="F35" s="589"/>
      <c r="G35" s="589"/>
      <c r="H35" s="589"/>
      <c r="I35" s="589"/>
      <c r="J35" s="589"/>
      <c r="K35" s="589"/>
      <c r="L35" s="589"/>
      <c r="M35" s="589"/>
      <c r="N35" s="589"/>
      <c r="O35" s="589"/>
      <c r="P35" s="589"/>
      <c r="Q35" s="589"/>
      <c r="R35" s="589"/>
      <c r="S35" s="703"/>
      <c r="T35" s="359"/>
      <c r="U35" s="360"/>
      <c r="V35" s="360"/>
      <c r="W35" s="360"/>
      <c r="X35" s="360"/>
      <c r="Y35" s="360"/>
      <c r="Z35" s="360"/>
      <c r="AA35" s="360"/>
      <c r="AB35" s="360"/>
      <c r="AC35" s="360"/>
      <c r="AD35" s="360"/>
      <c r="AE35" s="360"/>
      <c r="AF35" s="360"/>
      <c r="AG35" s="360"/>
      <c r="AH35" s="360"/>
      <c r="AI35" s="360"/>
      <c r="AJ35" s="360"/>
      <c r="AK35" s="360"/>
      <c r="AL35" s="361"/>
    </row>
    <row r="36" spans="1:38">
      <c r="A36" s="588"/>
      <c r="B36" s="589"/>
      <c r="C36" s="589"/>
      <c r="D36" s="589"/>
      <c r="E36" s="589"/>
      <c r="F36" s="589"/>
      <c r="G36" s="589"/>
      <c r="H36" s="589"/>
      <c r="I36" s="589"/>
      <c r="J36" s="589"/>
      <c r="K36" s="589"/>
      <c r="L36" s="589"/>
      <c r="M36" s="589"/>
      <c r="N36" s="589"/>
      <c r="O36" s="589"/>
      <c r="P36" s="589"/>
      <c r="Q36" s="589"/>
      <c r="R36" s="589"/>
      <c r="S36" s="703"/>
      <c r="T36" s="359"/>
      <c r="U36" s="360"/>
      <c r="V36" s="360"/>
      <c r="W36" s="360"/>
      <c r="X36" s="360"/>
      <c r="Y36" s="360"/>
      <c r="Z36" s="360"/>
      <c r="AA36" s="360"/>
      <c r="AB36" s="360"/>
      <c r="AC36" s="360"/>
      <c r="AD36" s="360"/>
      <c r="AE36" s="360"/>
      <c r="AF36" s="360"/>
      <c r="AG36" s="360"/>
      <c r="AH36" s="360"/>
      <c r="AI36" s="360"/>
      <c r="AJ36" s="360"/>
      <c r="AK36" s="360"/>
      <c r="AL36" s="361"/>
    </row>
    <row r="37" spans="1:38">
      <c r="A37" s="588"/>
      <c r="B37" s="589"/>
      <c r="C37" s="589"/>
      <c r="D37" s="589"/>
      <c r="E37" s="589"/>
      <c r="F37" s="589"/>
      <c r="G37" s="589"/>
      <c r="H37" s="589"/>
      <c r="I37" s="589"/>
      <c r="J37" s="589"/>
      <c r="K37" s="589"/>
      <c r="L37" s="589"/>
      <c r="M37" s="589"/>
      <c r="N37" s="589"/>
      <c r="O37" s="589"/>
      <c r="P37" s="589"/>
      <c r="Q37" s="589"/>
      <c r="R37" s="589"/>
      <c r="S37" s="703"/>
      <c r="T37" s="359"/>
      <c r="U37" s="360"/>
      <c r="V37" s="360"/>
      <c r="W37" s="360"/>
      <c r="X37" s="360"/>
      <c r="Y37" s="360"/>
      <c r="Z37" s="360"/>
      <c r="AA37" s="360"/>
      <c r="AB37" s="360"/>
      <c r="AC37" s="360"/>
      <c r="AD37" s="360"/>
      <c r="AE37" s="360"/>
      <c r="AF37" s="360"/>
      <c r="AG37" s="360"/>
      <c r="AH37" s="360"/>
      <c r="AI37" s="360"/>
      <c r="AJ37" s="360"/>
      <c r="AK37" s="360"/>
      <c r="AL37" s="361"/>
    </row>
    <row r="38" spans="1:38">
      <c r="A38" s="588"/>
      <c r="B38" s="589"/>
      <c r="C38" s="589"/>
      <c r="D38" s="589"/>
      <c r="E38" s="589"/>
      <c r="F38" s="589"/>
      <c r="G38" s="589"/>
      <c r="H38" s="589"/>
      <c r="I38" s="589"/>
      <c r="J38" s="589"/>
      <c r="K38" s="589"/>
      <c r="L38" s="589"/>
      <c r="M38" s="589"/>
      <c r="N38" s="589"/>
      <c r="O38" s="589"/>
      <c r="P38" s="589"/>
      <c r="Q38" s="589"/>
      <c r="R38" s="589"/>
      <c r="S38" s="703"/>
      <c r="T38" s="359"/>
      <c r="U38" s="360"/>
      <c r="V38" s="360"/>
      <c r="W38" s="360"/>
      <c r="X38" s="360"/>
      <c r="Y38" s="360"/>
      <c r="Z38" s="360"/>
      <c r="AA38" s="360"/>
      <c r="AB38" s="360"/>
      <c r="AC38" s="360"/>
      <c r="AD38" s="360"/>
      <c r="AE38" s="360"/>
      <c r="AF38" s="360"/>
      <c r="AG38" s="360"/>
      <c r="AH38" s="360"/>
      <c r="AI38" s="360"/>
      <c r="AJ38" s="360"/>
      <c r="AK38" s="360"/>
      <c r="AL38" s="361"/>
    </row>
    <row r="39" spans="1:38">
      <c r="A39" s="588"/>
      <c r="B39" s="589"/>
      <c r="C39" s="589"/>
      <c r="D39" s="589"/>
      <c r="E39" s="589"/>
      <c r="F39" s="589"/>
      <c r="G39" s="589"/>
      <c r="H39" s="589"/>
      <c r="I39" s="589"/>
      <c r="J39" s="589"/>
      <c r="K39" s="589"/>
      <c r="L39" s="589"/>
      <c r="M39" s="589"/>
      <c r="N39" s="589"/>
      <c r="O39" s="589"/>
      <c r="P39" s="589"/>
      <c r="Q39" s="589"/>
      <c r="R39" s="589"/>
      <c r="S39" s="703"/>
      <c r="T39" s="359"/>
      <c r="U39" s="360"/>
      <c r="V39" s="360"/>
      <c r="W39" s="360"/>
      <c r="X39" s="360"/>
      <c r="Y39" s="360"/>
      <c r="Z39" s="360"/>
      <c r="AA39" s="360"/>
      <c r="AB39" s="360"/>
      <c r="AC39" s="360"/>
      <c r="AD39" s="360"/>
      <c r="AE39" s="360"/>
      <c r="AF39" s="360"/>
      <c r="AG39" s="360"/>
      <c r="AH39" s="360"/>
      <c r="AI39" s="360"/>
      <c r="AJ39" s="360"/>
      <c r="AK39" s="360"/>
      <c r="AL39" s="361"/>
    </row>
    <row r="40" spans="1:38">
      <c r="A40" s="588"/>
      <c r="B40" s="589"/>
      <c r="C40" s="589"/>
      <c r="D40" s="589"/>
      <c r="E40" s="589"/>
      <c r="F40" s="589"/>
      <c r="G40" s="589"/>
      <c r="H40" s="589"/>
      <c r="I40" s="589"/>
      <c r="J40" s="589"/>
      <c r="K40" s="589"/>
      <c r="L40" s="589"/>
      <c r="M40" s="589"/>
      <c r="N40" s="589"/>
      <c r="O40" s="589"/>
      <c r="P40" s="589"/>
      <c r="Q40" s="589"/>
      <c r="R40" s="589"/>
      <c r="S40" s="703"/>
      <c r="T40" s="359"/>
      <c r="U40" s="360"/>
      <c r="V40" s="360"/>
      <c r="W40" s="360"/>
      <c r="X40" s="360"/>
      <c r="Y40" s="360"/>
      <c r="Z40" s="360"/>
      <c r="AA40" s="360"/>
      <c r="AB40" s="360"/>
      <c r="AC40" s="360"/>
      <c r="AD40" s="360"/>
      <c r="AE40" s="360"/>
      <c r="AF40" s="360"/>
      <c r="AG40" s="360"/>
      <c r="AH40" s="360"/>
      <c r="AI40" s="360"/>
      <c r="AJ40" s="360"/>
      <c r="AK40" s="360"/>
      <c r="AL40" s="361"/>
    </row>
    <row r="41" spans="1:38">
      <c r="A41" s="588"/>
      <c r="B41" s="589"/>
      <c r="C41" s="589"/>
      <c r="D41" s="589"/>
      <c r="E41" s="589"/>
      <c r="F41" s="589"/>
      <c r="G41" s="589"/>
      <c r="H41" s="589"/>
      <c r="I41" s="589"/>
      <c r="J41" s="589"/>
      <c r="K41" s="589"/>
      <c r="L41" s="589"/>
      <c r="M41" s="589"/>
      <c r="N41" s="589"/>
      <c r="O41" s="589"/>
      <c r="P41" s="589"/>
      <c r="Q41" s="589"/>
      <c r="R41" s="589"/>
      <c r="S41" s="703"/>
      <c r="T41" s="359"/>
      <c r="U41" s="360"/>
      <c r="V41" s="360"/>
      <c r="W41" s="360"/>
      <c r="X41" s="360"/>
      <c r="Y41" s="360"/>
      <c r="Z41" s="360"/>
      <c r="AA41" s="360"/>
      <c r="AB41" s="360"/>
      <c r="AC41" s="360"/>
      <c r="AD41" s="360"/>
      <c r="AE41" s="360"/>
      <c r="AF41" s="360"/>
      <c r="AG41" s="360"/>
      <c r="AH41" s="360"/>
      <c r="AI41" s="360"/>
      <c r="AJ41" s="360"/>
      <c r="AK41" s="360"/>
      <c r="AL41" s="361"/>
    </row>
    <row r="42" spans="1:38">
      <c r="A42" s="588"/>
      <c r="B42" s="589"/>
      <c r="C42" s="589"/>
      <c r="D42" s="589"/>
      <c r="E42" s="589"/>
      <c r="F42" s="589"/>
      <c r="G42" s="589"/>
      <c r="H42" s="589"/>
      <c r="I42" s="589"/>
      <c r="J42" s="589"/>
      <c r="K42" s="589"/>
      <c r="L42" s="589"/>
      <c r="M42" s="589"/>
      <c r="N42" s="589"/>
      <c r="O42" s="589"/>
      <c r="P42" s="589"/>
      <c r="Q42" s="589"/>
      <c r="R42" s="589"/>
      <c r="S42" s="703"/>
      <c r="T42" s="359"/>
      <c r="U42" s="360"/>
      <c r="V42" s="360"/>
      <c r="W42" s="360"/>
      <c r="X42" s="360"/>
      <c r="Y42" s="360"/>
      <c r="Z42" s="360"/>
      <c r="AA42" s="360"/>
      <c r="AB42" s="360"/>
      <c r="AC42" s="360"/>
      <c r="AD42" s="360"/>
      <c r="AE42" s="360"/>
      <c r="AF42" s="360"/>
      <c r="AG42" s="360"/>
      <c r="AH42" s="360"/>
      <c r="AI42" s="360"/>
      <c r="AJ42" s="360"/>
      <c r="AK42" s="360"/>
      <c r="AL42" s="361"/>
    </row>
    <row r="43" spans="1:38">
      <c r="A43" s="588"/>
      <c r="B43" s="589"/>
      <c r="C43" s="589"/>
      <c r="D43" s="589"/>
      <c r="E43" s="589"/>
      <c r="F43" s="589"/>
      <c r="G43" s="589"/>
      <c r="H43" s="589"/>
      <c r="I43" s="589"/>
      <c r="J43" s="589"/>
      <c r="K43" s="589"/>
      <c r="L43" s="589"/>
      <c r="M43" s="589"/>
      <c r="N43" s="589"/>
      <c r="O43" s="589"/>
      <c r="P43" s="589"/>
      <c r="Q43" s="589"/>
      <c r="R43" s="589"/>
      <c r="S43" s="703"/>
      <c r="T43" s="359"/>
      <c r="U43" s="360"/>
      <c r="V43" s="360"/>
      <c r="W43" s="360"/>
      <c r="X43" s="360"/>
      <c r="Y43" s="360"/>
      <c r="Z43" s="360"/>
      <c r="AA43" s="360"/>
      <c r="AB43" s="360"/>
      <c r="AC43" s="360"/>
      <c r="AD43" s="360"/>
      <c r="AE43" s="360"/>
      <c r="AF43" s="360"/>
      <c r="AG43" s="360"/>
      <c r="AH43" s="360"/>
      <c r="AI43" s="360"/>
      <c r="AJ43" s="360"/>
      <c r="AK43" s="360"/>
      <c r="AL43" s="361"/>
    </row>
    <row r="44" spans="1:38">
      <c r="A44" s="588"/>
      <c r="B44" s="589"/>
      <c r="C44" s="589"/>
      <c r="D44" s="589"/>
      <c r="E44" s="589"/>
      <c r="F44" s="589"/>
      <c r="G44" s="589"/>
      <c r="H44" s="589"/>
      <c r="I44" s="589"/>
      <c r="J44" s="589"/>
      <c r="K44" s="589"/>
      <c r="L44" s="589"/>
      <c r="M44" s="589"/>
      <c r="N44" s="589"/>
      <c r="O44" s="589"/>
      <c r="P44" s="589"/>
      <c r="Q44" s="589"/>
      <c r="R44" s="589"/>
      <c r="S44" s="703"/>
      <c r="T44" s="359"/>
      <c r="U44" s="360"/>
      <c r="V44" s="360"/>
      <c r="W44" s="360"/>
      <c r="X44" s="360"/>
      <c r="Y44" s="360"/>
      <c r="Z44" s="360"/>
      <c r="AA44" s="360"/>
      <c r="AB44" s="360"/>
      <c r="AC44" s="360"/>
      <c r="AD44" s="360"/>
      <c r="AE44" s="360"/>
      <c r="AF44" s="360"/>
      <c r="AG44" s="360"/>
      <c r="AH44" s="360"/>
      <c r="AI44" s="360"/>
      <c r="AJ44" s="360"/>
      <c r="AK44" s="360"/>
      <c r="AL44" s="361"/>
    </row>
    <row r="45" spans="1:38">
      <c r="A45" s="588"/>
      <c r="B45" s="589"/>
      <c r="C45" s="589"/>
      <c r="D45" s="589"/>
      <c r="E45" s="589"/>
      <c r="F45" s="589"/>
      <c r="G45" s="589"/>
      <c r="H45" s="589"/>
      <c r="I45" s="589"/>
      <c r="J45" s="589"/>
      <c r="K45" s="589"/>
      <c r="L45" s="589"/>
      <c r="M45" s="589"/>
      <c r="N45" s="589"/>
      <c r="O45" s="589"/>
      <c r="P45" s="589"/>
      <c r="Q45" s="589"/>
      <c r="R45" s="589"/>
      <c r="S45" s="703"/>
      <c r="T45" s="359"/>
      <c r="U45" s="360"/>
      <c r="V45" s="360"/>
      <c r="W45" s="360"/>
      <c r="X45" s="360"/>
      <c r="Y45" s="360"/>
      <c r="Z45" s="360"/>
      <c r="AA45" s="360"/>
      <c r="AB45" s="360"/>
      <c r="AC45" s="360"/>
      <c r="AD45" s="360"/>
      <c r="AE45" s="360"/>
      <c r="AF45" s="360"/>
      <c r="AG45" s="360"/>
      <c r="AH45" s="360"/>
      <c r="AI45" s="360"/>
      <c r="AJ45" s="360"/>
      <c r="AK45" s="360"/>
      <c r="AL45" s="361"/>
    </row>
    <row r="46" spans="1:38">
      <c r="A46" s="588"/>
      <c r="B46" s="589"/>
      <c r="C46" s="589"/>
      <c r="D46" s="589"/>
      <c r="E46" s="589"/>
      <c r="F46" s="589"/>
      <c r="G46" s="589"/>
      <c r="H46" s="589"/>
      <c r="I46" s="589"/>
      <c r="J46" s="589"/>
      <c r="K46" s="589"/>
      <c r="L46" s="589"/>
      <c r="M46" s="589"/>
      <c r="N46" s="589"/>
      <c r="O46" s="589"/>
      <c r="P46" s="589"/>
      <c r="Q46" s="589"/>
      <c r="R46" s="589"/>
      <c r="S46" s="703"/>
      <c r="T46" s="359"/>
      <c r="U46" s="360"/>
      <c r="V46" s="360"/>
      <c r="W46" s="360"/>
      <c r="X46" s="360"/>
      <c r="Y46" s="360"/>
      <c r="Z46" s="360"/>
      <c r="AA46" s="360"/>
      <c r="AB46" s="360"/>
      <c r="AC46" s="360"/>
      <c r="AD46" s="360"/>
      <c r="AE46" s="360"/>
      <c r="AF46" s="360"/>
      <c r="AG46" s="360"/>
      <c r="AH46" s="360"/>
      <c r="AI46" s="360"/>
      <c r="AJ46" s="360"/>
      <c r="AK46" s="360"/>
      <c r="AL46" s="361"/>
    </row>
    <row r="47" spans="1:38">
      <c r="A47" s="588"/>
      <c r="B47" s="589"/>
      <c r="C47" s="589"/>
      <c r="D47" s="589"/>
      <c r="E47" s="589"/>
      <c r="F47" s="589"/>
      <c r="G47" s="589"/>
      <c r="H47" s="589"/>
      <c r="I47" s="589"/>
      <c r="J47" s="589"/>
      <c r="K47" s="589"/>
      <c r="L47" s="589"/>
      <c r="M47" s="589"/>
      <c r="N47" s="589"/>
      <c r="O47" s="589"/>
      <c r="P47" s="589"/>
      <c r="Q47" s="589"/>
      <c r="R47" s="589"/>
      <c r="S47" s="703"/>
      <c r="T47" s="359"/>
      <c r="U47" s="360"/>
      <c r="V47" s="360"/>
      <c r="W47" s="360"/>
      <c r="X47" s="360"/>
      <c r="Y47" s="360"/>
      <c r="Z47" s="360"/>
      <c r="AA47" s="360"/>
      <c r="AB47" s="360"/>
      <c r="AC47" s="360"/>
      <c r="AD47" s="360"/>
      <c r="AE47" s="360"/>
      <c r="AF47" s="360"/>
      <c r="AG47" s="360"/>
      <c r="AH47" s="360"/>
      <c r="AI47" s="360"/>
      <c r="AJ47" s="360"/>
      <c r="AK47" s="360"/>
      <c r="AL47" s="361"/>
    </row>
    <row r="48" spans="1:38">
      <c r="A48" s="588"/>
      <c r="B48" s="589"/>
      <c r="C48" s="589"/>
      <c r="D48" s="589"/>
      <c r="E48" s="589"/>
      <c r="F48" s="589"/>
      <c r="G48" s="589"/>
      <c r="H48" s="589"/>
      <c r="I48" s="589"/>
      <c r="J48" s="589"/>
      <c r="K48" s="589"/>
      <c r="L48" s="589"/>
      <c r="M48" s="589"/>
      <c r="N48" s="589"/>
      <c r="O48" s="589"/>
      <c r="P48" s="589"/>
      <c r="Q48" s="589"/>
      <c r="R48" s="589"/>
      <c r="S48" s="703"/>
      <c r="T48" s="359"/>
      <c r="U48" s="360"/>
      <c r="V48" s="360"/>
      <c r="W48" s="360"/>
      <c r="X48" s="360"/>
      <c r="Y48" s="360"/>
      <c r="Z48" s="360"/>
      <c r="AA48" s="360"/>
      <c r="AB48" s="360"/>
      <c r="AC48" s="360"/>
      <c r="AD48" s="360"/>
      <c r="AE48" s="360"/>
      <c r="AF48" s="360"/>
      <c r="AG48" s="360"/>
      <c r="AH48" s="360"/>
      <c r="AI48" s="360"/>
      <c r="AJ48" s="360"/>
      <c r="AK48" s="360"/>
      <c r="AL48" s="361"/>
    </row>
    <row r="49" spans="1:38">
      <c r="A49" s="588"/>
      <c r="B49" s="589"/>
      <c r="C49" s="589"/>
      <c r="D49" s="589"/>
      <c r="E49" s="589"/>
      <c r="F49" s="589"/>
      <c r="G49" s="589"/>
      <c r="H49" s="589"/>
      <c r="I49" s="589"/>
      <c r="J49" s="589"/>
      <c r="K49" s="589"/>
      <c r="L49" s="589"/>
      <c r="M49" s="589"/>
      <c r="N49" s="589"/>
      <c r="O49" s="589"/>
      <c r="P49" s="589"/>
      <c r="Q49" s="589"/>
      <c r="R49" s="589"/>
      <c r="S49" s="703"/>
      <c r="T49" s="359"/>
      <c r="U49" s="360"/>
      <c r="V49" s="360"/>
      <c r="W49" s="360"/>
      <c r="X49" s="360"/>
      <c r="Y49" s="360"/>
      <c r="Z49" s="360"/>
      <c r="AA49" s="360"/>
      <c r="AB49" s="360"/>
      <c r="AC49" s="360"/>
      <c r="AD49" s="360"/>
      <c r="AE49" s="360"/>
      <c r="AF49" s="360"/>
      <c r="AG49" s="360"/>
      <c r="AH49" s="360"/>
      <c r="AI49" s="360"/>
      <c r="AJ49" s="360"/>
      <c r="AK49" s="360"/>
      <c r="AL49" s="361"/>
    </row>
    <row r="50" spans="1:38">
      <c r="A50" s="588"/>
      <c r="B50" s="589"/>
      <c r="C50" s="589"/>
      <c r="D50" s="589"/>
      <c r="E50" s="589"/>
      <c r="F50" s="589"/>
      <c r="G50" s="589"/>
      <c r="H50" s="589"/>
      <c r="I50" s="589"/>
      <c r="J50" s="589"/>
      <c r="K50" s="589"/>
      <c r="L50" s="589"/>
      <c r="M50" s="589"/>
      <c r="N50" s="589"/>
      <c r="O50" s="589"/>
      <c r="P50" s="589"/>
      <c r="Q50" s="589"/>
      <c r="R50" s="589"/>
      <c r="S50" s="703"/>
      <c r="T50" s="359"/>
      <c r="U50" s="360"/>
      <c r="V50" s="360"/>
      <c r="W50" s="360"/>
      <c r="X50" s="360"/>
      <c r="Y50" s="360"/>
      <c r="Z50" s="360"/>
      <c r="AA50" s="360"/>
      <c r="AB50" s="360"/>
      <c r="AC50" s="360"/>
      <c r="AD50" s="360"/>
      <c r="AE50" s="360"/>
      <c r="AF50" s="360"/>
      <c r="AG50" s="360"/>
      <c r="AH50" s="360"/>
      <c r="AI50" s="360"/>
      <c r="AJ50" s="360"/>
      <c r="AK50" s="360"/>
      <c r="AL50" s="361"/>
    </row>
    <row r="51" spans="1:38">
      <c r="A51" s="588"/>
      <c r="B51" s="589"/>
      <c r="C51" s="589"/>
      <c r="D51" s="589"/>
      <c r="E51" s="589"/>
      <c r="F51" s="589"/>
      <c r="G51" s="589"/>
      <c r="H51" s="589"/>
      <c r="I51" s="589"/>
      <c r="J51" s="589"/>
      <c r="K51" s="589"/>
      <c r="L51" s="589"/>
      <c r="M51" s="589"/>
      <c r="N51" s="589"/>
      <c r="O51" s="589"/>
      <c r="P51" s="589"/>
      <c r="Q51" s="589"/>
      <c r="R51" s="589"/>
      <c r="S51" s="703"/>
      <c r="T51" s="359"/>
      <c r="U51" s="360"/>
      <c r="V51" s="360"/>
      <c r="W51" s="360"/>
      <c r="X51" s="360"/>
      <c r="Y51" s="360"/>
      <c r="Z51" s="360"/>
      <c r="AA51" s="360"/>
      <c r="AB51" s="360"/>
      <c r="AC51" s="360"/>
      <c r="AD51" s="360"/>
      <c r="AE51" s="360"/>
      <c r="AF51" s="360"/>
      <c r="AG51" s="360"/>
      <c r="AH51" s="360"/>
      <c r="AI51" s="360"/>
      <c r="AJ51" s="360"/>
      <c r="AK51" s="360"/>
      <c r="AL51" s="361"/>
    </row>
    <row r="52" spans="1:38">
      <c r="A52" s="588"/>
      <c r="B52" s="702"/>
      <c r="C52" s="589"/>
      <c r="D52" s="589"/>
      <c r="E52" s="589"/>
      <c r="F52" s="589"/>
      <c r="G52" s="589"/>
      <c r="H52" s="589"/>
      <c r="I52" s="589"/>
      <c r="J52" s="589"/>
      <c r="K52" s="589"/>
      <c r="L52" s="589"/>
      <c r="M52" s="589"/>
      <c r="N52" s="589"/>
      <c r="O52" s="589"/>
      <c r="P52" s="589"/>
      <c r="Q52" s="589"/>
      <c r="R52" s="589"/>
      <c r="S52" s="703"/>
      <c r="T52" s="359"/>
      <c r="U52" s="360"/>
      <c r="V52" s="360"/>
      <c r="W52" s="360"/>
      <c r="X52" s="360"/>
      <c r="Y52" s="360"/>
      <c r="Z52" s="360"/>
      <c r="AA52" s="360"/>
      <c r="AB52" s="360"/>
      <c r="AC52" s="360"/>
      <c r="AD52" s="360"/>
      <c r="AE52" s="360"/>
      <c r="AF52" s="360"/>
      <c r="AG52" s="360"/>
      <c r="AH52" s="360"/>
      <c r="AI52" s="360"/>
      <c r="AJ52" s="360"/>
      <c r="AK52" s="360"/>
      <c r="AL52" s="361"/>
    </row>
    <row r="53" spans="1:38">
      <c r="A53" s="588"/>
      <c r="B53" s="702"/>
      <c r="C53" s="589"/>
      <c r="D53" s="589"/>
      <c r="E53" s="589"/>
      <c r="F53" s="589"/>
      <c r="G53" s="589"/>
      <c r="H53" s="589"/>
      <c r="I53" s="589"/>
      <c r="J53" s="589"/>
      <c r="K53" s="589"/>
      <c r="L53" s="589"/>
      <c r="M53" s="589"/>
      <c r="N53" s="589"/>
      <c r="O53" s="589"/>
      <c r="P53" s="589"/>
      <c r="Q53" s="589"/>
      <c r="R53" s="589"/>
      <c r="S53" s="703"/>
      <c r="T53" s="359"/>
      <c r="U53" s="360"/>
      <c r="V53" s="360"/>
      <c r="W53" s="360"/>
      <c r="X53" s="360"/>
      <c r="Y53" s="360"/>
      <c r="Z53" s="360"/>
      <c r="AA53" s="360"/>
      <c r="AB53" s="360"/>
      <c r="AC53" s="360"/>
      <c r="AD53" s="360"/>
      <c r="AE53" s="360"/>
      <c r="AF53" s="360"/>
      <c r="AG53" s="360"/>
      <c r="AH53" s="360"/>
      <c r="AI53" s="360"/>
      <c r="AJ53" s="360"/>
      <c r="AK53" s="360"/>
      <c r="AL53" s="361"/>
    </row>
    <row r="54" spans="1:38">
      <c r="A54" s="704"/>
      <c r="B54" s="597"/>
      <c r="C54" s="597"/>
      <c r="D54" s="597"/>
      <c r="E54" s="597"/>
      <c r="F54" s="597"/>
      <c r="G54" s="597"/>
      <c r="H54" s="597"/>
      <c r="I54" s="597"/>
      <c r="J54" s="597"/>
      <c r="K54" s="597"/>
      <c r="L54" s="597"/>
      <c r="M54" s="597"/>
      <c r="N54" s="597"/>
      <c r="O54" s="597"/>
      <c r="P54" s="597"/>
      <c r="Q54" s="597"/>
      <c r="R54" s="597"/>
      <c r="S54" s="705"/>
      <c r="T54" s="712"/>
      <c r="U54" s="713"/>
      <c r="V54" s="713"/>
      <c r="W54" s="713"/>
      <c r="X54" s="713"/>
      <c r="Y54" s="713"/>
      <c r="Z54" s="713"/>
      <c r="AA54" s="713"/>
      <c r="AB54" s="713"/>
      <c r="AC54" s="713"/>
      <c r="AD54" s="713"/>
      <c r="AE54" s="713"/>
      <c r="AF54" s="713"/>
      <c r="AG54" s="713"/>
      <c r="AH54" s="713"/>
      <c r="AI54" s="713"/>
      <c r="AJ54" s="713"/>
      <c r="AK54" s="713"/>
      <c r="AL54" s="714"/>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9" t="s">
        <v>859</v>
      </c>
      <c r="B1" s="9"/>
      <c r="C1" s="9"/>
      <c r="D1" s="9"/>
      <c r="E1" s="9"/>
      <c r="F1" s="9"/>
      <c r="G1" s="9"/>
      <c r="H1" s="9"/>
      <c r="I1" s="9"/>
      <c r="J1" s="9"/>
      <c r="K1" s="9"/>
      <c r="L1" s="9"/>
      <c r="M1" s="9"/>
      <c r="N1" s="9"/>
      <c r="O1" s="9"/>
      <c r="P1" s="9"/>
      <c r="Q1" s="9"/>
      <c r="R1" s="9"/>
      <c r="S1" s="9"/>
      <c r="T1" s="431"/>
      <c r="U1" s="432"/>
      <c r="V1" s="432"/>
      <c r="W1" s="432"/>
      <c r="X1" s="432"/>
      <c r="Y1" s="432"/>
      <c r="Z1" s="432"/>
      <c r="AA1" s="432"/>
      <c r="AB1" s="432"/>
      <c r="AC1" s="432"/>
      <c r="AD1" s="432"/>
      <c r="AE1" s="432"/>
      <c r="AF1" s="432"/>
      <c r="AG1" s="432"/>
      <c r="AH1" s="432"/>
      <c r="AI1" s="432"/>
      <c r="AJ1" s="432"/>
      <c r="AK1" s="432"/>
      <c r="AL1" s="435"/>
    </row>
    <row r="2" spans="1:38">
      <c r="A2" s="752"/>
      <c r="B2" s="753"/>
      <c r="C2" s="753"/>
      <c r="D2" s="753"/>
      <c r="E2" s="753"/>
      <c r="F2" s="753"/>
      <c r="G2" s="753"/>
      <c r="H2" s="753"/>
      <c r="I2" s="753"/>
      <c r="J2" s="753"/>
      <c r="K2" s="753"/>
      <c r="L2" s="753"/>
      <c r="M2" s="753"/>
      <c r="N2" s="753"/>
      <c r="O2" s="753"/>
      <c r="P2" s="753"/>
      <c r="Q2" s="753"/>
      <c r="R2" s="753"/>
      <c r="S2" s="754"/>
      <c r="T2" s="293"/>
      <c r="U2" s="334" t="s">
        <v>860</v>
      </c>
      <c r="AL2" s="294"/>
    </row>
    <row r="3" spans="1:38">
      <c r="A3" s="755"/>
      <c r="B3" s="702" t="s">
        <v>861</v>
      </c>
      <c r="C3" s="702"/>
      <c r="D3" s="702"/>
      <c r="E3" s="702"/>
      <c r="F3" s="702"/>
      <c r="G3" s="702"/>
      <c r="H3" s="702"/>
      <c r="I3" s="702"/>
      <c r="J3" s="702"/>
      <c r="K3" s="702"/>
      <c r="L3" s="702"/>
      <c r="M3" s="702"/>
      <c r="N3" s="702"/>
      <c r="O3" s="702"/>
      <c r="P3" s="702"/>
      <c r="Q3" s="702"/>
      <c r="R3" s="702"/>
      <c r="S3" s="724"/>
      <c r="T3" s="293"/>
      <c r="U3" s="334" t="s">
        <v>862</v>
      </c>
      <c r="AL3" s="294"/>
    </row>
    <row r="4" spans="1:38">
      <c r="A4" s="755"/>
      <c r="B4" s="702" t="s">
        <v>863</v>
      </c>
      <c r="C4" s="702"/>
      <c r="D4" s="702"/>
      <c r="E4" s="702"/>
      <c r="F4" s="702"/>
      <c r="G4" s="702"/>
      <c r="H4" s="702"/>
      <c r="I4" s="702"/>
      <c r="J4" s="702"/>
      <c r="K4" s="702"/>
      <c r="L4" s="702"/>
      <c r="M4" s="702"/>
      <c r="N4" s="702"/>
      <c r="O4" s="702"/>
      <c r="P4" s="702"/>
      <c r="Q4" s="702"/>
      <c r="R4" s="702"/>
      <c r="S4" s="724"/>
      <c r="T4" s="293"/>
      <c r="AL4" s="294"/>
    </row>
    <row r="5" spans="1:38">
      <c r="A5" s="755"/>
      <c r="C5" s="702"/>
      <c r="D5" s="702"/>
      <c r="E5" s="702"/>
      <c r="F5" s="702"/>
      <c r="G5" s="702"/>
      <c r="H5" s="702"/>
      <c r="I5" s="702"/>
      <c r="J5" s="702"/>
      <c r="K5" s="702"/>
      <c r="L5" s="702"/>
      <c r="M5" s="702"/>
      <c r="N5" s="702"/>
      <c r="O5" s="702"/>
      <c r="P5" s="702"/>
      <c r="Q5" s="702"/>
      <c r="R5" s="702"/>
      <c r="S5" s="724"/>
      <c r="T5" s="293"/>
      <c r="U5" s="334" t="s">
        <v>864</v>
      </c>
      <c r="AL5" s="294"/>
    </row>
    <row r="6" spans="1:38">
      <c r="A6" s="755"/>
      <c r="B6" s="702" t="s">
        <v>865</v>
      </c>
      <c r="C6" s="702"/>
      <c r="D6" s="702"/>
      <c r="E6" s="702"/>
      <c r="F6" s="702"/>
      <c r="G6" s="702"/>
      <c r="H6" s="702"/>
      <c r="I6" s="702"/>
      <c r="J6" s="702"/>
      <c r="K6" s="702"/>
      <c r="L6" s="702"/>
      <c r="M6" s="702"/>
      <c r="N6" s="702"/>
      <c r="O6" s="702"/>
      <c r="P6" s="702"/>
      <c r="Q6" s="702"/>
      <c r="R6" s="702"/>
      <c r="S6" s="724"/>
      <c r="T6" s="293"/>
      <c r="AL6" s="294"/>
    </row>
    <row r="7" spans="1:38">
      <c r="A7" s="755"/>
      <c r="B7" s="702" t="s">
        <v>866</v>
      </c>
      <c r="C7" s="702"/>
      <c r="D7" s="702"/>
      <c r="E7" s="702"/>
      <c r="F7" s="702"/>
      <c r="G7" s="702"/>
      <c r="H7" s="702"/>
      <c r="I7" s="702"/>
      <c r="J7" s="702"/>
      <c r="K7" s="702"/>
      <c r="L7" s="702"/>
      <c r="M7" s="702"/>
      <c r="N7" s="702"/>
      <c r="O7" s="702"/>
      <c r="P7" s="702"/>
      <c r="Q7" s="702"/>
      <c r="R7" s="702"/>
      <c r="S7" s="724"/>
      <c r="T7" s="293"/>
      <c r="AL7" s="294"/>
    </row>
    <row r="8" spans="1:38">
      <c r="A8" s="755"/>
      <c r="C8" s="702"/>
      <c r="D8" s="702"/>
      <c r="E8" s="702"/>
      <c r="F8" s="702"/>
      <c r="G8" s="702"/>
      <c r="H8" s="702"/>
      <c r="I8" s="702"/>
      <c r="J8" s="702"/>
      <c r="K8" s="702"/>
      <c r="L8" s="702"/>
      <c r="M8" s="702"/>
      <c r="N8" s="702"/>
      <c r="O8" s="702"/>
      <c r="P8" s="702"/>
      <c r="Q8" s="702"/>
      <c r="R8" s="702"/>
      <c r="S8" s="724"/>
      <c r="T8" s="293"/>
      <c r="AL8" s="294"/>
    </row>
    <row r="9" spans="1:38">
      <c r="A9" s="755"/>
      <c r="B9" s="702" t="s">
        <v>867</v>
      </c>
      <c r="C9" s="702"/>
      <c r="D9" s="702" t="s">
        <v>868</v>
      </c>
      <c r="E9" s="702"/>
      <c r="F9" s="702"/>
      <c r="G9" s="702"/>
      <c r="H9" s="702"/>
      <c r="I9" s="702"/>
      <c r="J9" s="702"/>
      <c r="K9" s="702"/>
      <c r="L9" s="702"/>
      <c r="M9" s="702"/>
      <c r="N9" s="702"/>
      <c r="O9" s="702"/>
      <c r="P9" s="702"/>
      <c r="Q9" s="702"/>
      <c r="R9" s="702"/>
      <c r="S9" s="724"/>
      <c r="T9" s="293"/>
      <c r="AL9" s="294"/>
    </row>
    <row r="10" spans="1:38">
      <c r="A10" s="755"/>
      <c r="B10" s="702" t="s">
        <v>869</v>
      </c>
      <c r="C10" s="702"/>
      <c r="D10" s="334" t="s">
        <v>870</v>
      </c>
      <c r="E10" s="702"/>
      <c r="F10" s="702"/>
      <c r="G10" s="702"/>
      <c r="H10" s="702"/>
      <c r="I10" s="702"/>
      <c r="J10" s="702"/>
      <c r="K10" s="702"/>
      <c r="L10" s="702"/>
      <c r="M10" s="702"/>
      <c r="N10" s="702"/>
      <c r="O10" s="702"/>
      <c r="P10" s="702"/>
      <c r="Q10" s="702"/>
      <c r="R10" s="702"/>
      <c r="S10" s="724"/>
      <c r="T10" s="293"/>
      <c r="AL10" s="294"/>
    </row>
    <row r="11" spans="1:38">
      <c r="A11" s="755"/>
      <c r="B11" s="702" t="s">
        <v>871</v>
      </c>
      <c r="C11" s="702"/>
      <c r="D11" s="702" t="s">
        <v>872</v>
      </c>
      <c r="E11" s="702"/>
      <c r="F11" s="702"/>
      <c r="G11" s="702"/>
      <c r="H11" s="702"/>
      <c r="I11" s="702"/>
      <c r="J11" s="702"/>
      <c r="K11" s="702"/>
      <c r="L11" s="702"/>
      <c r="M11" s="702"/>
      <c r="N11" s="702"/>
      <c r="O11" s="702"/>
      <c r="P11" s="702"/>
      <c r="Q11" s="702"/>
      <c r="R11" s="702"/>
      <c r="S11" s="724"/>
      <c r="T11" s="293"/>
      <c r="AL11" s="294"/>
    </row>
    <row r="12" spans="1:38">
      <c r="A12" s="755"/>
      <c r="B12" s="702" t="s">
        <v>873</v>
      </c>
      <c r="C12" s="702"/>
      <c r="D12" s="702" t="s">
        <v>874</v>
      </c>
      <c r="E12" s="702"/>
      <c r="F12" s="702"/>
      <c r="G12" s="702"/>
      <c r="H12" s="702"/>
      <c r="I12" s="702"/>
      <c r="J12" s="702"/>
      <c r="K12" s="702"/>
      <c r="L12" s="702"/>
      <c r="M12" s="702"/>
      <c r="N12" s="702"/>
      <c r="O12" s="702"/>
      <c r="P12" s="702"/>
      <c r="Q12" s="702"/>
      <c r="R12" s="702"/>
      <c r="S12" s="724"/>
      <c r="T12" s="293"/>
      <c r="AL12" s="294"/>
    </row>
    <row r="13" spans="1:38">
      <c r="A13" s="755"/>
      <c r="B13" s="334" t="s">
        <v>875</v>
      </c>
      <c r="C13" s="702"/>
      <c r="D13" s="702" t="s">
        <v>876</v>
      </c>
      <c r="E13" s="702"/>
      <c r="F13" s="702"/>
      <c r="G13" s="702"/>
      <c r="H13" s="702"/>
      <c r="I13" s="702"/>
      <c r="J13" s="702"/>
      <c r="K13" s="702"/>
      <c r="L13" s="702"/>
      <c r="M13" s="702"/>
      <c r="N13" s="702"/>
      <c r="O13" s="702"/>
      <c r="P13" s="702"/>
      <c r="Q13" s="702"/>
      <c r="R13" s="702"/>
      <c r="S13" s="724"/>
      <c r="T13" s="293"/>
      <c r="AL13" s="294"/>
    </row>
    <row r="14" spans="1:38">
      <c r="A14" s="755"/>
      <c r="B14" s="702" t="s">
        <v>877</v>
      </c>
      <c r="C14" s="702"/>
      <c r="D14" s="702" t="s">
        <v>878</v>
      </c>
      <c r="E14" s="702"/>
      <c r="F14" s="702"/>
      <c r="G14" s="702"/>
      <c r="H14" s="702"/>
      <c r="I14" s="702"/>
      <c r="J14" s="702"/>
      <c r="K14" s="702"/>
      <c r="L14" s="702"/>
      <c r="M14" s="702"/>
      <c r="N14" s="702"/>
      <c r="O14" s="702"/>
      <c r="P14" s="702"/>
      <c r="Q14" s="702"/>
      <c r="R14" s="702"/>
      <c r="S14" s="724"/>
      <c r="T14" s="293"/>
      <c r="AL14" s="294"/>
    </row>
    <row r="15" spans="1:38">
      <c r="A15" s="755"/>
      <c r="B15" s="702" t="s">
        <v>879</v>
      </c>
      <c r="C15" s="702"/>
      <c r="D15" s="702" t="s">
        <v>880</v>
      </c>
      <c r="E15" s="702"/>
      <c r="F15" s="702"/>
      <c r="G15" s="702"/>
      <c r="H15" s="702"/>
      <c r="I15" s="702"/>
      <c r="J15" s="702"/>
      <c r="K15" s="702"/>
      <c r="L15" s="702"/>
      <c r="M15" s="702"/>
      <c r="N15" s="702"/>
      <c r="O15" s="702"/>
      <c r="P15" s="702"/>
      <c r="Q15" s="702"/>
      <c r="R15" s="702"/>
      <c r="S15" s="724"/>
      <c r="T15" s="293"/>
      <c r="AL15" s="294"/>
    </row>
    <row r="16" spans="1:38">
      <c r="A16" s="755"/>
      <c r="B16" s="334" t="s">
        <v>881</v>
      </c>
      <c r="C16" s="702"/>
      <c r="D16" s="702" t="s">
        <v>882</v>
      </c>
      <c r="E16" s="702"/>
      <c r="F16" s="702"/>
      <c r="G16" s="702"/>
      <c r="H16" s="702"/>
      <c r="I16" s="702"/>
      <c r="J16" s="702"/>
      <c r="K16" s="702"/>
      <c r="L16" s="702"/>
      <c r="M16" s="702"/>
      <c r="N16" s="702"/>
      <c r="O16" s="702"/>
      <c r="P16" s="702"/>
      <c r="Q16" s="702"/>
      <c r="R16" s="702"/>
      <c r="S16" s="724"/>
      <c r="T16" s="293"/>
      <c r="AL16" s="294"/>
    </row>
    <row r="17" spans="1:38">
      <c r="A17" s="755"/>
      <c r="B17" s="334" t="s">
        <v>883</v>
      </c>
      <c r="C17" s="702"/>
      <c r="D17" s="702" t="s">
        <v>884</v>
      </c>
      <c r="E17" s="702"/>
      <c r="F17" s="702"/>
      <c r="G17" s="702"/>
      <c r="H17" s="702"/>
      <c r="I17" s="702"/>
      <c r="J17" s="702"/>
      <c r="K17" s="702"/>
      <c r="L17" s="702"/>
      <c r="M17" s="702"/>
      <c r="N17" s="702"/>
      <c r="O17" s="702"/>
      <c r="P17" s="702"/>
      <c r="Q17" s="702"/>
      <c r="R17" s="702"/>
      <c r="S17" s="724"/>
      <c r="T17" s="293"/>
      <c r="AL17" s="294"/>
    </row>
    <row r="18" spans="1:38">
      <c r="A18" s="755"/>
      <c r="B18" s="702"/>
      <c r="C18" s="702"/>
      <c r="D18" s="702"/>
      <c r="E18" s="702"/>
      <c r="F18" s="702"/>
      <c r="G18" s="702"/>
      <c r="H18" s="702"/>
      <c r="I18" s="702"/>
      <c r="J18" s="702"/>
      <c r="K18" s="702"/>
      <c r="L18" s="702"/>
      <c r="M18" s="702"/>
      <c r="N18" s="702"/>
      <c r="O18" s="702"/>
      <c r="P18" s="702"/>
      <c r="Q18" s="702"/>
      <c r="R18" s="702"/>
      <c r="S18" s="724"/>
      <c r="T18" s="293"/>
      <c r="AL18" s="294"/>
    </row>
    <row r="19" spans="1:38">
      <c r="A19" s="755"/>
      <c r="B19" s="702" t="s">
        <v>885</v>
      </c>
      <c r="C19" s="702"/>
      <c r="D19" s="702"/>
      <c r="E19" s="702"/>
      <c r="F19" s="702"/>
      <c r="G19" s="702"/>
      <c r="H19" s="702"/>
      <c r="I19" s="702"/>
      <c r="J19" s="702"/>
      <c r="K19" s="702"/>
      <c r="L19" s="702"/>
      <c r="M19" s="702"/>
      <c r="N19" s="702"/>
      <c r="O19" s="702"/>
      <c r="P19" s="702"/>
      <c r="Q19" s="702"/>
      <c r="R19" s="702"/>
      <c r="S19" s="724"/>
      <c r="T19" s="293"/>
      <c r="AL19" s="294"/>
    </row>
    <row r="20" spans="1:38">
      <c r="A20" s="755"/>
      <c r="B20" s="334" t="s">
        <v>886</v>
      </c>
      <c r="C20" s="702"/>
      <c r="D20" s="702"/>
      <c r="E20" s="702"/>
      <c r="F20" s="702"/>
      <c r="G20" s="702"/>
      <c r="H20" s="702"/>
      <c r="I20" s="702"/>
      <c r="J20" s="702"/>
      <c r="K20" s="702"/>
      <c r="L20" s="702"/>
      <c r="M20" s="702"/>
      <c r="N20" s="702"/>
      <c r="O20" s="702"/>
      <c r="P20" s="702"/>
      <c r="Q20" s="702"/>
      <c r="R20" s="702"/>
      <c r="S20" s="724"/>
      <c r="T20" s="293"/>
      <c r="AL20" s="294"/>
    </row>
    <row r="21" spans="1:38">
      <c r="A21" s="755"/>
      <c r="B21" s="702"/>
      <c r="C21" s="702"/>
      <c r="D21" s="702"/>
      <c r="E21" s="702"/>
      <c r="F21" s="702"/>
      <c r="G21" s="702"/>
      <c r="H21" s="702"/>
      <c r="I21" s="702"/>
      <c r="J21" s="702"/>
      <c r="K21" s="702"/>
      <c r="L21" s="702"/>
      <c r="M21" s="702"/>
      <c r="N21" s="702"/>
      <c r="O21" s="702"/>
      <c r="P21" s="702"/>
      <c r="Q21" s="702"/>
      <c r="R21" s="702"/>
      <c r="S21" s="724"/>
      <c r="T21" s="293"/>
      <c r="AL21" s="294"/>
    </row>
    <row r="22" spans="1:38">
      <c r="A22" s="755"/>
      <c r="B22" s="756" t="s">
        <v>887</v>
      </c>
      <c r="C22" s="702"/>
      <c r="D22" s="702"/>
      <c r="E22" s="702"/>
      <c r="F22" s="702"/>
      <c r="G22" s="702"/>
      <c r="H22" s="702"/>
      <c r="I22" s="702"/>
      <c r="J22" s="702"/>
      <c r="K22" s="702"/>
      <c r="L22" s="702"/>
      <c r="M22" s="702"/>
      <c r="N22" s="702"/>
      <c r="O22" s="702"/>
      <c r="P22" s="702"/>
      <c r="Q22" s="702"/>
      <c r="R22" s="702"/>
      <c r="S22" s="724"/>
      <c r="T22" s="293"/>
      <c r="AL22" s="294"/>
    </row>
    <row r="23" spans="1:38">
      <c r="A23" s="755"/>
      <c r="B23" s="756" t="s">
        <v>888</v>
      </c>
      <c r="C23" s="702"/>
      <c r="D23" s="702"/>
      <c r="E23" s="702"/>
      <c r="F23" s="702"/>
      <c r="G23" s="702"/>
      <c r="H23" s="702"/>
      <c r="I23" s="702"/>
      <c r="J23" s="702"/>
      <c r="K23" s="702"/>
      <c r="L23" s="702"/>
      <c r="M23" s="702"/>
      <c r="N23" s="702"/>
      <c r="O23" s="702"/>
      <c r="P23" s="702"/>
      <c r="Q23" s="702"/>
      <c r="R23" s="702"/>
      <c r="S23" s="724"/>
      <c r="T23" s="293"/>
      <c r="AL23" s="294"/>
    </row>
    <row r="24" spans="1:38">
      <c r="A24" s="755"/>
      <c r="B24" s="756" t="s">
        <v>889</v>
      </c>
      <c r="C24" s="702"/>
      <c r="D24" s="702"/>
      <c r="E24" s="702"/>
      <c r="F24" s="702"/>
      <c r="G24" s="702"/>
      <c r="H24" s="702"/>
      <c r="I24" s="702"/>
      <c r="J24" s="702"/>
      <c r="K24" s="702"/>
      <c r="L24" s="702"/>
      <c r="M24" s="702"/>
      <c r="N24" s="702"/>
      <c r="O24" s="702"/>
      <c r="P24" s="702"/>
      <c r="Q24" s="702"/>
      <c r="R24" s="702"/>
      <c r="S24" s="724"/>
      <c r="T24" s="293"/>
      <c r="AL24" s="294"/>
    </row>
    <row r="25" spans="1:38">
      <c r="A25" s="755"/>
      <c r="B25" s="757" t="s">
        <v>890</v>
      </c>
      <c r="C25" s="702"/>
      <c r="D25" s="702"/>
      <c r="E25" s="702"/>
      <c r="F25" s="702"/>
      <c r="G25" s="702"/>
      <c r="H25" s="702"/>
      <c r="I25" s="702"/>
      <c r="J25" s="702"/>
      <c r="K25" s="702"/>
      <c r="L25" s="702"/>
      <c r="M25" s="702"/>
      <c r="N25" s="702"/>
      <c r="O25" s="702"/>
      <c r="P25" s="702"/>
      <c r="Q25" s="702"/>
      <c r="R25" s="702"/>
      <c r="S25" s="724"/>
      <c r="T25" s="293"/>
      <c r="AL25" s="294"/>
    </row>
    <row r="26" spans="1:38">
      <c r="A26" s="755"/>
      <c r="B26" s="756" t="s">
        <v>891</v>
      </c>
      <c r="C26" s="702"/>
      <c r="D26" s="702"/>
      <c r="E26" s="702"/>
      <c r="F26" s="702"/>
      <c r="G26" s="702"/>
      <c r="H26" s="702"/>
      <c r="I26" s="702"/>
      <c r="J26" s="702"/>
      <c r="K26" s="702"/>
      <c r="L26" s="702"/>
      <c r="M26" s="702"/>
      <c r="N26" s="702"/>
      <c r="O26" s="702"/>
      <c r="P26" s="702"/>
      <c r="Q26" s="702"/>
      <c r="R26" s="702"/>
      <c r="S26" s="724"/>
      <c r="T26" s="293"/>
      <c r="AL26" s="294"/>
    </row>
    <row r="27" spans="1:38">
      <c r="A27" s="755"/>
      <c r="B27" s="702"/>
      <c r="C27" s="702"/>
      <c r="D27" s="702"/>
      <c r="E27" s="702"/>
      <c r="F27" s="702"/>
      <c r="G27" s="702"/>
      <c r="H27" s="702"/>
      <c r="I27" s="702"/>
      <c r="J27" s="702"/>
      <c r="K27" s="702"/>
      <c r="L27" s="702"/>
      <c r="M27" s="702"/>
      <c r="N27" s="702"/>
      <c r="O27" s="702"/>
      <c r="P27" s="702"/>
      <c r="Q27" s="702"/>
      <c r="R27" s="702"/>
      <c r="S27" s="724"/>
      <c r="T27" s="293"/>
      <c r="AL27" s="294"/>
    </row>
    <row r="28" spans="1:38">
      <c r="A28" s="755"/>
      <c r="B28" s="334"/>
      <c r="C28" s="702"/>
      <c r="D28" s="702"/>
      <c r="E28" s="702"/>
      <c r="F28" s="702"/>
      <c r="G28" s="702"/>
      <c r="H28" s="702"/>
      <c r="I28" s="702"/>
      <c r="J28" s="702"/>
      <c r="K28" s="702"/>
      <c r="L28" s="702"/>
      <c r="M28" s="702"/>
      <c r="N28" s="702"/>
      <c r="O28" s="702"/>
      <c r="P28" s="702"/>
      <c r="Q28" s="702"/>
      <c r="R28" s="702"/>
      <c r="S28" s="724"/>
      <c r="T28" s="293"/>
      <c r="AL28" s="294"/>
    </row>
    <row r="29" spans="1:38">
      <c r="A29" s="755"/>
      <c r="B29" s="334"/>
      <c r="C29" s="702"/>
      <c r="D29" s="702"/>
      <c r="E29" s="702"/>
      <c r="F29" s="702"/>
      <c r="G29" s="702"/>
      <c r="H29" s="702"/>
      <c r="I29" s="702"/>
      <c r="J29" s="702"/>
      <c r="K29" s="702"/>
      <c r="L29" s="702"/>
      <c r="M29" s="702"/>
      <c r="N29" s="702"/>
      <c r="O29" s="702"/>
      <c r="P29" s="702"/>
      <c r="Q29" s="702"/>
      <c r="R29" s="702"/>
      <c r="S29" s="724"/>
      <c r="T29" s="293"/>
      <c r="AL29" s="294"/>
    </row>
    <row r="30" spans="1:38">
      <c r="A30" s="755"/>
      <c r="B30" s="334"/>
      <c r="C30" s="702"/>
      <c r="D30" s="702"/>
      <c r="E30" s="702"/>
      <c r="F30" s="702"/>
      <c r="G30" s="702"/>
      <c r="H30" s="702"/>
      <c r="I30" s="702"/>
      <c r="J30" s="702"/>
      <c r="K30" s="702"/>
      <c r="L30" s="702"/>
      <c r="M30" s="702"/>
      <c r="N30" s="702"/>
      <c r="O30" s="702"/>
      <c r="P30" s="702"/>
      <c r="Q30" s="702"/>
      <c r="R30" s="702"/>
      <c r="S30" s="724"/>
      <c r="T30" s="293"/>
      <c r="AB30" s="42" t="s">
        <v>716</v>
      </c>
      <c r="AL30" s="294"/>
    </row>
    <row r="31" spans="1:38">
      <c r="A31" s="755"/>
      <c r="B31" s="702"/>
      <c r="C31" s="702"/>
      <c r="D31" s="702"/>
      <c r="E31" s="702"/>
      <c r="F31" s="702"/>
      <c r="G31" s="702"/>
      <c r="H31" s="702"/>
      <c r="I31" s="702"/>
      <c r="J31" s="702"/>
      <c r="K31" s="702"/>
      <c r="L31" s="702"/>
      <c r="M31" s="702"/>
      <c r="N31" s="702"/>
      <c r="O31" s="702"/>
      <c r="P31" s="702"/>
      <c r="Q31" s="702"/>
      <c r="R31" s="702"/>
      <c r="S31" s="724"/>
      <c r="T31" s="293"/>
      <c r="AL31" s="294"/>
    </row>
    <row r="32" spans="1:38">
      <c r="A32" s="755"/>
      <c r="B32" s="702"/>
      <c r="C32" s="702"/>
      <c r="D32" s="702"/>
      <c r="E32" s="702"/>
      <c r="F32" s="702"/>
      <c r="G32" s="702"/>
      <c r="H32" s="702"/>
      <c r="I32" s="702"/>
      <c r="J32" s="702"/>
      <c r="K32" s="702"/>
      <c r="L32" s="702"/>
      <c r="M32" s="702"/>
      <c r="N32" s="702"/>
      <c r="O32" s="702"/>
      <c r="P32" s="702"/>
      <c r="Q32" s="702"/>
      <c r="R32" s="702"/>
      <c r="S32" s="724"/>
      <c r="T32" s="293"/>
      <c r="AL32" s="294"/>
    </row>
    <row r="33" spans="1:38">
      <c r="A33" s="755"/>
      <c r="B33" s="702"/>
      <c r="C33" s="702"/>
      <c r="D33" s="702"/>
      <c r="E33" s="702"/>
      <c r="F33" s="702"/>
      <c r="G33" s="702"/>
      <c r="H33" s="702"/>
      <c r="I33" s="702"/>
      <c r="J33" s="702"/>
      <c r="K33" s="702"/>
      <c r="L33" s="702"/>
      <c r="M33" s="702"/>
      <c r="N33" s="702"/>
      <c r="O33" s="702"/>
      <c r="P33" s="702"/>
      <c r="Q33" s="702"/>
      <c r="R33" s="702"/>
      <c r="S33" s="724"/>
      <c r="T33" s="293"/>
      <c r="AL33" s="294"/>
    </row>
    <row r="34" spans="1:38">
      <c r="A34" s="755"/>
      <c r="B34" s="702"/>
      <c r="C34" s="702"/>
      <c r="D34" s="702"/>
      <c r="E34" s="702"/>
      <c r="F34" s="702"/>
      <c r="G34" s="702"/>
      <c r="H34" s="702"/>
      <c r="I34" s="702"/>
      <c r="J34" s="702"/>
      <c r="K34" s="702"/>
      <c r="L34" s="702"/>
      <c r="M34" s="702"/>
      <c r="N34" s="702"/>
      <c r="O34" s="702"/>
      <c r="P34" s="702"/>
      <c r="Q34" s="702"/>
      <c r="R34" s="702"/>
      <c r="S34" s="724"/>
      <c r="T34" s="293"/>
      <c r="AL34" s="294"/>
    </row>
    <row r="35" spans="1:38">
      <c r="A35" s="755"/>
      <c r="B35" s="702"/>
      <c r="C35" s="702"/>
      <c r="D35" s="702"/>
      <c r="E35" s="702"/>
      <c r="F35" s="702"/>
      <c r="G35" s="702"/>
      <c r="H35" s="702"/>
      <c r="I35" s="702"/>
      <c r="J35" s="702"/>
      <c r="K35" s="702"/>
      <c r="L35" s="702"/>
      <c r="M35" s="702"/>
      <c r="N35" s="702"/>
      <c r="O35" s="702"/>
      <c r="P35" s="702"/>
      <c r="Q35" s="702"/>
      <c r="R35" s="702"/>
      <c r="S35" s="724"/>
      <c r="T35" s="293"/>
      <c r="AL35" s="294"/>
    </row>
    <row r="36" spans="1:38">
      <c r="A36" s="755"/>
      <c r="B36" s="702"/>
      <c r="C36" s="702"/>
      <c r="D36" s="702"/>
      <c r="E36" s="702"/>
      <c r="F36" s="702"/>
      <c r="G36" s="702"/>
      <c r="H36" s="702"/>
      <c r="I36" s="702"/>
      <c r="J36" s="702"/>
      <c r="K36" s="702"/>
      <c r="L36" s="702"/>
      <c r="M36" s="702"/>
      <c r="N36" s="702"/>
      <c r="O36" s="702"/>
      <c r="P36" s="702"/>
      <c r="Q36" s="702"/>
      <c r="R36" s="702"/>
      <c r="S36" s="724"/>
      <c r="T36" s="293"/>
      <c r="AL36" s="294"/>
    </row>
    <row r="37" spans="1:38">
      <c r="A37" s="755"/>
      <c r="B37" s="702"/>
      <c r="C37" s="702"/>
      <c r="D37" s="702"/>
      <c r="E37" s="702"/>
      <c r="F37" s="702"/>
      <c r="G37" s="702"/>
      <c r="H37" s="702"/>
      <c r="I37" s="702"/>
      <c r="J37" s="702"/>
      <c r="K37" s="702"/>
      <c r="L37" s="702"/>
      <c r="M37" s="702"/>
      <c r="N37" s="702"/>
      <c r="O37" s="702"/>
      <c r="P37" s="702"/>
      <c r="Q37" s="702"/>
      <c r="R37" s="702"/>
      <c r="S37" s="724"/>
      <c r="T37" s="293"/>
      <c r="AL37" s="294"/>
    </row>
    <row r="38" spans="1:38">
      <c r="A38" s="755"/>
      <c r="B38" s="702"/>
      <c r="C38" s="702"/>
      <c r="D38" s="702"/>
      <c r="E38" s="702"/>
      <c r="F38" s="702"/>
      <c r="G38" s="702"/>
      <c r="H38" s="702"/>
      <c r="I38" s="702"/>
      <c r="J38" s="702"/>
      <c r="K38" s="702"/>
      <c r="L38" s="702"/>
      <c r="M38" s="702"/>
      <c r="N38" s="702"/>
      <c r="O38" s="702"/>
      <c r="P38" s="702"/>
      <c r="Q38" s="702"/>
      <c r="R38" s="702"/>
      <c r="S38" s="724"/>
      <c r="T38" s="293"/>
      <c r="AL38" s="294"/>
    </row>
    <row r="39" spans="1:38">
      <c r="A39" s="755"/>
      <c r="B39" s="702"/>
      <c r="C39" s="702"/>
      <c r="D39" s="702"/>
      <c r="E39" s="702"/>
      <c r="F39" s="702"/>
      <c r="G39" s="702"/>
      <c r="H39" s="702"/>
      <c r="I39" s="702"/>
      <c r="J39" s="702"/>
      <c r="K39" s="702"/>
      <c r="L39" s="702"/>
      <c r="M39" s="702"/>
      <c r="N39" s="702"/>
      <c r="O39" s="702"/>
      <c r="P39" s="702"/>
      <c r="Q39" s="702"/>
      <c r="R39" s="702"/>
      <c r="S39" s="724"/>
      <c r="T39" s="293"/>
      <c r="AL39" s="294"/>
    </row>
    <row r="40" spans="1:38">
      <c r="A40" s="755"/>
      <c r="B40" s="702"/>
      <c r="C40" s="702"/>
      <c r="D40" s="702"/>
      <c r="E40" s="702"/>
      <c r="F40" s="702"/>
      <c r="G40" s="702"/>
      <c r="H40" s="702"/>
      <c r="I40" s="702"/>
      <c r="J40" s="702"/>
      <c r="K40" s="702"/>
      <c r="L40" s="702"/>
      <c r="M40" s="702"/>
      <c r="N40" s="702"/>
      <c r="O40" s="702"/>
      <c r="P40" s="702"/>
      <c r="Q40" s="702"/>
      <c r="R40" s="702"/>
      <c r="S40" s="724"/>
      <c r="T40" s="293"/>
      <c r="AL40" s="294"/>
    </row>
    <row r="41" spans="1:38">
      <c r="A41" s="755"/>
      <c r="B41" s="702"/>
      <c r="C41" s="702"/>
      <c r="D41" s="702"/>
      <c r="E41" s="702"/>
      <c r="F41" s="702"/>
      <c r="G41" s="702"/>
      <c r="H41" s="702"/>
      <c r="I41" s="702"/>
      <c r="J41" s="702"/>
      <c r="K41" s="702"/>
      <c r="L41" s="702"/>
      <c r="M41" s="702"/>
      <c r="N41" s="702"/>
      <c r="O41" s="702"/>
      <c r="P41" s="702"/>
      <c r="Q41" s="702"/>
      <c r="R41" s="702"/>
      <c r="S41" s="724"/>
      <c r="T41" s="293"/>
      <c r="AL41" s="294"/>
    </row>
    <row r="42" spans="1:38">
      <c r="A42" s="755"/>
      <c r="B42" s="702"/>
      <c r="C42" s="702"/>
      <c r="D42" s="702"/>
      <c r="E42" s="702"/>
      <c r="F42" s="702"/>
      <c r="G42" s="702"/>
      <c r="H42" s="702"/>
      <c r="I42" s="702"/>
      <c r="J42" s="702"/>
      <c r="K42" s="702"/>
      <c r="L42" s="702"/>
      <c r="M42" s="702"/>
      <c r="N42" s="702"/>
      <c r="O42" s="702"/>
      <c r="P42" s="702"/>
      <c r="Q42" s="702"/>
      <c r="R42" s="702"/>
      <c r="S42" s="724"/>
      <c r="T42" s="293"/>
      <c r="AL42" s="294"/>
    </row>
    <row r="43" spans="1:38">
      <c r="A43" s="755"/>
      <c r="B43" s="702"/>
      <c r="C43" s="702"/>
      <c r="D43" s="702"/>
      <c r="E43" s="702"/>
      <c r="F43" s="702"/>
      <c r="G43" s="702"/>
      <c r="H43" s="702"/>
      <c r="I43" s="702"/>
      <c r="J43" s="702"/>
      <c r="K43" s="702"/>
      <c r="L43" s="702"/>
      <c r="M43" s="702"/>
      <c r="N43" s="702"/>
      <c r="O43" s="702"/>
      <c r="P43" s="702"/>
      <c r="Q43" s="702"/>
      <c r="R43" s="702"/>
      <c r="S43" s="724"/>
      <c r="T43" s="293"/>
      <c r="AL43" s="294"/>
    </row>
    <row r="44" spans="1:38">
      <c r="A44" s="755"/>
      <c r="B44" s="702"/>
      <c r="C44" s="702"/>
      <c r="D44" s="702"/>
      <c r="E44" s="702"/>
      <c r="F44" s="702"/>
      <c r="G44" s="702"/>
      <c r="H44" s="702"/>
      <c r="I44" s="702"/>
      <c r="J44" s="702"/>
      <c r="K44" s="702"/>
      <c r="L44" s="702"/>
      <c r="M44" s="702"/>
      <c r="N44" s="702"/>
      <c r="O44" s="702"/>
      <c r="P44" s="702"/>
      <c r="Q44" s="702"/>
      <c r="R44" s="702"/>
      <c r="S44" s="724"/>
      <c r="T44" s="293"/>
      <c r="AL44" s="294"/>
    </row>
    <row r="45" spans="1:38">
      <c r="A45" s="755"/>
      <c r="B45" s="702"/>
      <c r="C45" s="702"/>
      <c r="D45" s="702"/>
      <c r="E45" s="702"/>
      <c r="F45" s="702"/>
      <c r="G45" s="702"/>
      <c r="H45" s="702"/>
      <c r="I45" s="702"/>
      <c r="J45" s="702"/>
      <c r="K45" s="702"/>
      <c r="L45" s="702"/>
      <c r="M45" s="702"/>
      <c r="N45" s="702"/>
      <c r="O45" s="702"/>
      <c r="P45" s="702"/>
      <c r="Q45" s="702"/>
      <c r="R45" s="702"/>
      <c r="S45" s="724"/>
      <c r="T45" s="293"/>
      <c r="AL45" s="294"/>
    </row>
    <row r="46" spans="1:38">
      <c r="A46" s="755"/>
      <c r="B46" s="702"/>
      <c r="C46" s="702"/>
      <c r="D46" s="702"/>
      <c r="E46" s="702"/>
      <c r="F46" s="702"/>
      <c r="G46" s="702"/>
      <c r="H46" s="702"/>
      <c r="I46" s="702"/>
      <c r="J46" s="702"/>
      <c r="K46" s="702"/>
      <c r="L46" s="702"/>
      <c r="M46" s="702"/>
      <c r="N46" s="702"/>
      <c r="O46" s="702"/>
      <c r="P46" s="702"/>
      <c r="Q46" s="702"/>
      <c r="R46" s="702"/>
      <c r="S46" s="724"/>
      <c r="T46" s="293"/>
      <c r="AL46" s="294"/>
    </row>
    <row r="47" spans="1:38">
      <c r="A47" s="755"/>
      <c r="B47" s="702"/>
      <c r="C47" s="702"/>
      <c r="D47" s="702"/>
      <c r="E47" s="702"/>
      <c r="F47" s="702"/>
      <c r="G47" s="702"/>
      <c r="H47" s="702"/>
      <c r="I47" s="702"/>
      <c r="J47" s="702"/>
      <c r="K47" s="702"/>
      <c r="L47" s="702"/>
      <c r="M47" s="702"/>
      <c r="N47" s="702"/>
      <c r="O47" s="702"/>
      <c r="P47" s="702"/>
      <c r="Q47" s="702"/>
      <c r="R47" s="702"/>
      <c r="S47" s="724"/>
      <c r="T47" s="293"/>
      <c r="AL47" s="294"/>
    </row>
    <row r="48" spans="1:38">
      <c r="A48" s="755"/>
      <c r="B48" s="702"/>
      <c r="C48" s="702"/>
      <c r="D48" s="702"/>
      <c r="E48" s="702"/>
      <c r="F48" s="702"/>
      <c r="G48" s="702"/>
      <c r="H48" s="702"/>
      <c r="I48" s="702"/>
      <c r="J48" s="702"/>
      <c r="K48" s="702"/>
      <c r="L48" s="702"/>
      <c r="M48" s="702"/>
      <c r="N48" s="702"/>
      <c r="O48" s="702"/>
      <c r="P48" s="702"/>
      <c r="Q48" s="702"/>
      <c r="R48" s="702"/>
      <c r="S48" s="724"/>
      <c r="T48" s="293"/>
      <c r="AL48" s="294"/>
    </row>
    <row r="49" spans="1:38">
      <c r="A49" s="755"/>
      <c r="B49" s="702"/>
      <c r="C49" s="702"/>
      <c r="D49" s="702"/>
      <c r="E49" s="702"/>
      <c r="F49" s="702"/>
      <c r="G49" s="702"/>
      <c r="H49" s="702"/>
      <c r="I49" s="702"/>
      <c r="J49" s="702"/>
      <c r="K49" s="702"/>
      <c r="L49" s="702"/>
      <c r="M49" s="702"/>
      <c r="N49" s="702"/>
      <c r="O49" s="702"/>
      <c r="P49" s="702"/>
      <c r="Q49" s="702"/>
      <c r="R49" s="702"/>
      <c r="S49" s="724"/>
      <c r="T49" s="293"/>
      <c r="AL49" s="294"/>
    </row>
    <row r="50" spans="1:38">
      <c r="A50" s="755"/>
      <c r="B50" s="702"/>
      <c r="C50" s="702"/>
      <c r="D50" s="702"/>
      <c r="E50" s="702"/>
      <c r="F50" s="702"/>
      <c r="G50" s="702"/>
      <c r="H50" s="702"/>
      <c r="I50" s="702"/>
      <c r="J50" s="702"/>
      <c r="K50" s="702"/>
      <c r="L50" s="702"/>
      <c r="M50" s="702"/>
      <c r="N50" s="702"/>
      <c r="O50" s="702"/>
      <c r="P50" s="702"/>
      <c r="Q50" s="702"/>
      <c r="R50" s="702"/>
      <c r="S50" s="724"/>
      <c r="T50" s="293"/>
      <c r="AL50" s="294"/>
    </row>
    <row r="51" spans="1:38">
      <c r="A51" s="755"/>
      <c r="B51" s="702"/>
      <c r="C51" s="702"/>
      <c r="D51" s="702"/>
      <c r="E51" s="702"/>
      <c r="F51" s="702"/>
      <c r="G51" s="702"/>
      <c r="H51" s="702"/>
      <c r="I51" s="702"/>
      <c r="J51" s="702"/>
      <c r="K51" s="702"/>
      <c r="L51" s="702"/>
      <c r="M51" s="702"/>
      <c r="N51" s="702"/>
      <c r="O51" s="702"/>
      <c r="P51" s="702"/>
      <c r="Q51" s="702"/>
      <c r="R51" s="702"/>
      <c r="S51" s="724"/>
      <c r="T51" s="293"/>
      <c r="AL51" s="294"/>
    </row>
    <row r="52" spans="1:38">
      <c r="A52" s="755"/>
      <c r="B52" s="702"/>
      <c r="C52" s="702"/>
      <c r="D52" s="702"/>
      <c r="E52" s="702"/>
      <c r="F52" s="702"/>
      <c r="G52" s="702"/>
      <c r="H52" s="702"/>
      <c r="I52" s="702"/>
      <c r="J52" s="702"/>
      <c r="K52" s="702"/>
      <c r="L52" s="702"/>
      <c r="M52" s="702"/>
      <c r="N52" s="702"/>
      <c r="O52" s="702"/>
      <c r="P52" s="702"/>
      <c r="Q52" s="702"/>
      <c r="R52" s="702"/>
      <c r="S52" s="724"/>
      <c r="T52" s="293"/>
      <c r="AL52" s="294"/>
    </row>
    <row r="53" spans="1:38">
      <c r="A53" s="755"/>
      <c r="B53" s="702"/>
      <c r="C53" s="702"/>
      <c r="D53" s="702"/>
      <c r="E53" s="702"/>
      <c r="F53" s="702"/>
      <c r="G53" s="702"/>
      <c r="H53" s="702"/>
      <c r="I53" s="702"/>
      <c r="J53" s="702"/>
      <c r="K53" s="702"/>
      <c r="L53" s="702"/>
      <c r="M53" s="702"/>
      <c r="N53" s="702"/>
      <c r="O53" s="702"/>
      <c r="P53" s="702"/>
      <c r="Q53" s="702"/>
      <c r="R53" s="702"/>
      <c r="S53" s="724"/>
      <c r="T53" s="293"/>
      <c r="AL53" s="294"/>
    </row>
    <row r="54" spans="1:38">
      <c r="A54" s="755"/>
      <c r="B54" s="702"/>
      <c r="C54" s="702"/>
      <c r="D54" s="702"/>
      <c r="E54" s="702"/>
      <c r="F54" s="702"/>
      <c r="G54" s="702"/>
      <c r="H54" s="702"/>
      <c r="I54" s="702"/>
      <c r="J54" s="702"/>
      <c r="K54" s="702"/>
      <c r="L54" s="702"/>
      <c r="M54" s="702"/>
      <c r="N54" s="702"/>
      <c r="O54" s="702"/>
      <c r="P54" s="702"/>
      <c r="Q54" s="702"/>
      <c r="R54" s="702"/>
      <c r="S54" s="724"/>
      <c r="T54" s="293"/>
      <c r="AL54" s="294"/>
    </row>
    <row r="55" spans="1:38">
      <c r="A55" s="755"/>
      <c r="B55" s="702"/>
      <c r="C55" s="702"/>
      <c r="D55" s="702"/>
      <c r="E55" s="702"/>
      <c r="F55" s="702"/>
      <c r="G55" s="702"/>
      <c r="H55" s="702"/>
      <c r="I55" s="702"/>
      <c r="J55" s="702"/>
      <c r="K55" s="702"/>
      <c r="L55" s="702"/>
      <c r="M55" s="702"/>
      <c r="N55" s="702"/>
      <c r="O55" s="702"/>
      <c r="P55" s="702"/>
      <c r="Q55" s="702"/>
      <c r="R55" s="702"/>
      <c r="S55" s="724"/>
      <c r="T55" s="293"/>
      <c r="AL55" s="294"/>
    </row>
    <row r="56" spans="1:38">
      <c r="A56" s="755"/>
      <c r="B56" s="702"/>
      <c r="C56" s="702"/>
      <c r="D56" s="702"/>
      <c r="E56" s="702"/>
      <c r="F56" s="702"/>
      <c r="G56" s="702"/>
      <c r="H56" s="702"/>
      <c r="I56" s="702"/>
      <c r="J56" s="702"/>
      <c r="K56" s="702"/>
      <c r="L56" s="702"/>
      <c r="M56" s="702"/>
      <c r="N56" s="702"/>
      <c r="O56" s="702"/>
      <c r="P56" s="702"/>
      <c r="Q56" s="702"/>
      <c r="R56" s="702"/>
      <c r="S56" s="724"/>
      <c r="T56" s="293"/>
      <c r="AL56" s="294"/>
    </row>
    <row r="57" spans="1:38">
      <c r="A57" s="758"/>
      <c r="B57" s="759"/>
      <c r="C57" s="759"/>
      <c r="D57" s="759"/>
      <c r="E57" s="759"/>
      <c r="F57" s="759"/>
      <c r="G57" s="759"/>
      <c r="H57" s="759"/>
      <c r="I57" s="759"/>
      <c r="J57" s="759"/>
      <c r="K57" s="759"/>
      <c r="L57" s="759"/>
      <c r="M57" s="759"/>
      <c r="N57" s="759"/>
      <c r="O57" s="759"/>
      <c r="P57" s="759"/>
      <c r="Q57" s="759"/>
      <c r="R57" s="759"/>
      <c r="S57" s="760"/>
      <c r="T57" s="300"/>
      <c r="U57" s="28"/>
      <c r="V57" s="28"/>
      <c r="W57" s="28"/>
      <c r="X57" s="28"/>
      <c r="Y57" s="28"/>
      <c r="Z57" s="28"/>
      <c r="AA57" s="28"/>
      <c r="AB57" s="28"/>
      <c r="AC57" s="28"/>
      <c r="AD57" s="28"/>
      <c r="AE57" s="28"/>
      <c r="AF57" s="28"/>
      <c r="AG57" s="28"/>
      <c r="AH57" s="28"/>
      <c r="AI57" s="28"/>
      <c r="AJ57" s="28"/>
      <c r="AK57" s="28"/>
      <c r="AL57" s="301"/>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81" customWidth="1"/>
    <col min="28" max="28" width="6.109375" style="181" customWidth="1"/>
    <col min="29" max="38" width="5" style="181" customWidth="1"/>
    <col min="39" max="1025" width="11.44140625" style="181" customWidth="1"/>
  </cols>
  <sheetData>
    <row r="1" spans="1:21">
      <c r="A1" s="849" t="s">
        <v>892</v>
      </c>
      <c r="B1" s="849"/>
      <c r="C1" s="849"/>
      <c r="D1" s="849"/>
      <c r="E1" s="849"/>
      <c r="F1" s="849"/>
      <c r="G1" s="849"/>
      <c r="H1" s="849"/>
      <c r="I1" s="849"/>
      <c r="J1" s="849"/>
      <c r="K1" s="849"/>
      <c r="L1" s="849"/>
      <c r="M1" s="849"/>
      <c r="N1" s="849"/>
      <c r="O1" s="849"/>
      <c r="P1" s="849"/>
      <c r="Q1" s="849"/>
      <c r="R1" s="849"/>
      <c r="S1" s="849"/>
    </row>
    <row r="2" spans="1:21">
      <c r="A2" s="761"/>
      <c r="B2" s="762"/>
      <c r="C2" s="762"/>
      <c r="D2" s="762"/>
      <c r="E2" s="762"/>
      <c r="F2" s="762"/>
      <c r="G2" s="762"/>
      <c r="H2" s="762"/>
      <c r="I2" s="762"/>
      <c r="J2" s="762"/>
      <c r="K2" s="762"/>
      <c r="L2" s="762"/>
      <c r="M2" s="762"/>
      <c r="N2" s="762"/>
      <c r="O2" s="762"/>
      <c r="P2" s="762"/>
      <c r="Q2" s="762"/>
      <c r="R2" s="762"/>
      <c r="S2" s="762"/>
      <c r="U2" s="418"/>
    </row>
    <row r="3" spans="1:21">
      <c r="A3" s="743"/>
      <c r="B3" s="742" t="s">
        <v>893</v>
      </c>
      <c r="C3" s="742"/>
      <c r="D3" s="742"/>
      <c r="E3" s="742"/>
      <c r="F3" s="742"/>
      <c r="G3" s="742"/>
      <c r="H3" s="742"/>
      <c r="I3" s="742"/>
      <c r="J3" s="742"/>
      <c r="K3" s="742"/>
      <c r="L3" s="742"/>
      <c r="M3" s="742"/>
      <c r="N3" s="742"/>
      <c r="O3" s="742"/>
      <c r="P3" s="742"/>
      <c r="Q3" s="742"/>
      <c r="R3" s="742"/>
      <c r="S3" s="742"/>
      <c r="U3" s="418"/>
    </row>
    <row r="4" spans="1:21">
      <c r="A4" s="743"/>
      <c r="B4" s="742"/>
      <c r="C4" s="742"/>
      <c r="D4" s="742"/>
      <c r="E4" s="742"/>
      <c r="F4" s="742"/>
      <c r="G4" s="742"/>
      <c r="H4" s="742"/>
      <c r="I4" s="742"/>
      <c r="J4" s="742"/>
      <c r="K4" s="742"/>
      <c r="L4" s="742"/>
      <c r="M4" s="742"/>
      <c r="N4" s="742"/>
      <c r="O4" s="742"/>
      <c r="P4" s="742"/>
      <c r="Q4" s="742"/>
      <c r="R4" s="742"/>
      <c r="S4" s="742"/>
    </row>
    <row r="5" spans="1:21">
      <c r="A5" s="743"/>
      <c r="B5" s="763" t="s">
        <v>894</v>
      </c>
      <c r="C5" s="742"/>
      <c r="D5" s="742"/>
      <c r="E5" s="742"/>
      <c r="F5" s="742"/>
      <c r="G5" s="742"/>
      <c r="H5" s="742"/>
      <c r="I5" s="742"/>
      <c r="J5" s="742"/>
      <c r="K5" s="742"/>
      <c r="L5" s="742"/>
      <c r="M5" s="742"/>
      <c r="N5" s="742"/>
      <c r="O5" s="742"/>
      <c r="P5" s="742"/>
      <c r="Q5" s="742"/>
      <c r="R5" s="742"/>
      <c r="S5" s="742"/>
      <c r="U5" s="418"/>
    </row>
    <row r="6" spans="1:21">
      <c r="A6" s="743"/>
      <c r="B6" s="742"/>
      <c r="C6" s="742"/>
      <c r="D6" s="742"/>
      <c r="E6" s="742"/>
      <c r="F6" s="742"/>
      <c r="G6" s="742"/>
      <c r="H6" s="742"/>
      <c r="I6" s="742"/>
      <c r="J6" s="742"/>
      <c r="K6" s="742"/>
      <c r="L6" s="742"/>
      <c r="M6" s="742"/>
      <c r="N6" s="742"/>
      <c r="O6" s="742"/>
      <c r="P6" s="742"/>
      <c r="Q6" s="742"/>
      <c r="R6" s="742"/>
      <c r="S6" s="742"/>
    </row>
    <row r="7" spans="1:21">
      <c r="A7" s="743"/>
      <c r="B7" s="742" t="s">
        <v>895</v>
      </c>
      <c r="C7" s="742"/>
      <c r="D7" s="742"/>
      <c r="E7" s="742"/>
      <c r="F7" s="742"/>
      <c r="G7" s="742"/>
      <c r="H7" s="742"/>
      <c r="I7" s="742"/>
      <c r="J7" s="742"/>
      <c r="K7" s="742"/>
      <c r="L7" s="742"/>
      <c r="M7" s="742"/>
      <c r="N7" s="742"/>
      <c r="O7" s="742"/>
      <c r="P7" s="742"/>
      <c r="Q7" s="742"/>
      <c r="R7" s="742"/>
      <c r="S7" s="742"/>
    </row>
    <row r="8" spans="1:21">
      <c r="A8" s="743"/>
      <c r="B8" s="742" t="s">
        <v>896</v>
      </c>
      <c r="C8" s="742"/>
      <c r="D8" s="742"/>
      <c r="E8" s="742"/>
      <c r="F8" s="742"/>
      <c r="G8" s="742"/>
      <c r="H8" s="742"/>
      <c r="I8" s="742"/>
      <c r="J8" s="742"/>
      <c r="K8" s="742"/>
      <c r="L8" s="742"/>
      <c r="M8" s="742"/>
      <c r="N8" s="742"/>
      <c r="O8" s="742"/>
      <c r="P8" s="742"/>
      <c r="Q8" s="742"/>
      <c r="R8" s="742"/>
      <c r="S8" s="742"/>
    </row>
    <row r="9" spans="1:21">
      <c r="A9" s="743"/>
      <c r="B9" s="742" t="s">
        <v>897</v>
      </c>
      <c r="C9" s="742"/>
      <c r="D9" s="742"/>
      <c r="E9" s="742"/>
      <c r="F9" s="742"/>
      <c r="G9" s="742"/>
      <c r="H9" s="742"/>
      <c r="I9" s="742"/>
      <c r="J9" s="742"/>
      <c r="K9" s="742"/>
      <c r="L9" s="742"/>
      <c r="M9" s="742"/>
      <c r="N9" s="742"/>
      <c r="O9" s="742"/>
      <c r="P9" s="742"/>
      <c r="Q9" s="742"/>
      <c r="R9" s="742"/>
      <c r="S9" s="742"/>
    </row>
    <row r="10" spans="1:21">
      <c r="A10" s="743"/>
      <c r="B10" s="742"/>
      <c r="C10" s="742"/>
      <c r="D10" s="763"/>
      <c r="E10" s="742"/>
      <c r="F10" s="742"/>
      <c r="G10" s="742"/>
      <c r="H10" s="742"/>
      <c r="I10" s="742"/>
      <c r="J10" s="742"/>
      <c r="K10" s="742"/>
      <c r="L10" s="742"/>
      <c r="M10" s="742"/>
      <c r="N10" s="742"/>
      <c r="O10" s="742"/>
      <c r="P10" s="742"/>
      <c r="Q10" s="742"/>
      <c r="R10" s="742"/>
      <c r="S10" s="742"/>
    </row>
    <row r="11" spans="1:21" ht="13.2" customHeight="1">
      <c r="A11" s="743"/>
      <c r="B11" s="945" t="s">
        <v>898</v>
      </c>
      <c r="C11" s="945"/>
      <c r="D11" s="945"/>
      <c r="E11" s="945"/>
      <c r="F11" s="945"/>
      <c r="G11" s="945"/>
      <c r="H11" s="945"/>
      <c r="I11" s="945"/>
      <c r="J11" s="945"/>
      <c r="K11" s="945"/>
      <c r="L11" s="945"/>
      <c r="M11" s="945"/>
      <c r="N11" s="945"/>
      <c r="O11" s="945"/>
      <c r="P11" s="945"/>
      <c r="Q11" s="945"/>
      <c r="R11" s="945"/>
      <c r="S11" s="945"/>
    </row>
    <row r="12" spans="1:21">
      <c r="A12" s="743"/>
      <c r="B12" s="945"/>
      <c r="C12" s="945"/>
      <c r="D12" s="945"/>
      <c r="E12" s="945"/>
      <c r="F12" s="945"/>
      <c r="G12" s="945"/>
      <c r="H12" s="945"/>
      <c r="I12" s="945"/>
      <c r="J12" s="945"/>
      <c r="K12" s="945"/>
      <c r="L12" s="945"/>
      <c r="M12" s="945"/>
      <c r="N12" s="945"/>
      <c r="O12" s="945"/>
      <c r="P12" s="945"/>
      <c r="Q12" s="945"/>
      <c r="R12" s="945"/>
      <c r="S12" s="945"/>
    </row>
    <row r="13" spans="1:21">
      <c r="A13" s="743"/>
      <c r="B13" s="763"/>
      <c r="C13" s="742"/>
      <c r="D13" s="742"/>
      <c r="E13" s="742"/>
      <c r="F13" s="742"/>
      <c r="G13" s="742"/>
      <c r="H13" s="742"/>
      <c r="I13" s="742"/>
      <c r="J13" s="742"/>
      <c r="K13" s="742"/>
      <c r="L13" s="742"/>
      <c r="M13" s="742"/>
      <c r="N13" s="742"/>
      <c r="O13" s="742"/>
      <c r="P13" s="742"/>
      <c r="Q13" s="742"/>
      <c r="R13" s="742"/>
      <c r="S13" s="742"/>
    </row>
    <row r="14" spans="1:21">
      <c r="A14" s="743"/>
      <c r="B14" s="742" t="s">
        <v>899</v>
      </c>
      <c r="C14" s="742"/>
      <c r="D14" s="742"/>
      <c r="E14" s="742"/>
      <c r="F14" s="742"/>
      <c r="G14" s="742"/>
      <c r="H14" s="742"/>
      <c r="I14" s="742"/>
      <c r="J14" s="742"/>
      <c r="K14" s="742"/>
      <c r="L14" s="742"/>
      <c r="M14" s="742"/>
      <c r="N14" s="742"/>
      <c r="O14" s="742"/>
      <c r="P14" s="742"/>
      <c r="Q14" s="742"/>
      <c r="R14" s="742"/>
      <c r="S14" s="742"/>
    </row>
    <row r="15" spans="1:21">
      <c r="A15" s="743"/>
      <c r="B15" s="742" t="s">
        <v>900</v>
      </c>
      <c r="C15" s="742"/>
      <c r="D15" s="742"/>
      <c r="E15" s="742"/>
      <c r="F15" s="742"/>
      <c r="G15" s="742"/>
      <c r="H15" s="742"/>
      <c r="I15" s="742"/>
      <c r="J15" s="742"/>
      <c r="K15" s="742"/>
      <c r="L15" s="742"/>
      <c r="M15" s="742"/>
      <c r="N15" s="742"/>
      <c r="O15" s="742"/>
      <c r="P15" s="742"/>
      <c r="Q15" s="742"/>
      <c r="R15" s="742"/>
      <c r="S15" s="742"/>
    </row>
    <row r="16" spans="1:21">
      <c r="A16" s="743"/>
      <c r="B16" s="763"/>
      <c r="C16" s="742"/>
      <c r="D16" s="742"/>
      <c r="E16" s="742"/>
      <c r="F16" s="742"/>
      <c r="G16" s="742"/>
      <c r="H16" s="742"/>
      <c r="I16" s="742"/>
      <c r="J16" s="742"/>
      <c r="K16" s="742"/>
      <c r="L16" s="742"/>
      <c r="M16" s="742"/>
      <c r="N16" s="742"/>
      <c r="O16" s="742"/>
      <c r="P16" s="742"/>
      <c r="Q16" s="742"/>
      <c r="R16" s="742"/>
      <c r="S16" s="742"/>
    </row>
    <row r="17" spans="1:19" ht="12.75" customHeight="1">
      <c r="A17" s="743"/>
      <c r="B17" s="946" t="s">
        <v>901</v>
      </c>
      <c r="C17" s="946"/>
      <c r="D17" s="946"/>
      <c r="E17" s="946"/>
      <c r="F17" s="946"/>
      <c r="G17" s="946"/>
      <c r="H17" s="946"/>
      <c r="I17" s="946"/>
      <c r="J17" s="946"/>
      <c r="K17" s="946"/>
      <c r="L17" s="946"/>
      <c r="M17" s="946"/>
      <c r="N17" s="946"/>
      <c r="O17" s="946"/>
      <c r="P17" s="946"/>
      <c r="Q17" s="946"/>
      <c r="R17" s="946"/>
      <c r="S17" s="946"/>
    </row>
    <row r="18" spans="1:19">
      <c r="A18" s="743"/>
      <c r="B18" s="946"/>
      <c r="C18" s="946"/>
      <c r="D18" s="946"/>
      <c r="E18" s="946"/>
      <c r="F18" s="946"/>
      <c r="G18" s="946"/>
      <c r="H18" s="946"/>
      <c r="I18" s="946"/>
      <c r="J18" s="946"/>
      <c r="K18" s="946"/>
      <c r="L18" s="946"/>
      <c r="M18" s="946"/>
      <c r="N18" s="946"/>
      <c r="O18" s="946"/>
      <c r="P18" s="946"/>
      <c r="Q18" s="946"/>
      <c r="R18" s="946"/>
      <c r="S18" s="946"/>
    </row>
    <row r="19" spans="1:19">
      <c r="A19" s="743"/>
      <c r="B19" s="763"/>
      <c r="C19" s="742"/>
      <c r="D19" s="742"/>
      <c r="E19" s="742"/>
      <c r="F19" s="742"/>
      <c r="G19" s="742"/>
      <c r="H19" s="742"/>
      <c r="I19" s="742"/>
      <c r="J19" s="742"/>
      <c r="K19" s="742"/>
      <c r="L19" s="742"/>
      <c r="M19" s="742"/>
      <c r="N19" s="742"/>
      <c r="O19" s="742"/>
      <c r="P19" s="742"/>
      <c r="Q19" s="742"/>
      <c r="R19" s="742"/>
      <c r="S19" s="742"/>
    </row>
    <row r="20" spans="1:19">
      <c r="A20" s="743"/>
      <c r="B20" s="763" t="s">
        <v>902</v>
      </c>
      <c r="C20" s="763"/>
      <c r="D20" s="742"/>
      <c r="E20" s="742"/>
      <c r="F20" s="742"/>
      <c r="G20" s="742"/>
      <c r="H20" s="742"/>
      <c r="I20" s="742"/>
      <c r="J20" s="742"/>
      <c r="K20" s="742"/>
      <c r="L20" s="742"/>
      <c r="M20" s="742"/>
      <c r="N20" s="742"/>
      <c r="O20" s="742"/>
      <c r="P20" s="742"/>
      <c r="Q20" s="742"/>
      <c r="R20" s="742"/>
      <c r="S20" s="742"/>
    </row>
    <row r="21" spans="1:19">
      <c r="A21" s="743"/>
      <c r="B21" s="763" t="s">
        <v>903</v>
      </c>
      <c r="C21" s="742"/>
      <c r="D21" s="742"/>
      <c r="E21" s="742"/>
      <c r="F21" s="742"/>
      <c r="G21" s="742"/>
      <c r="H21" s="742"/>
      <c r="I21" s="742"/>
      <c r="J21" s="742"/>
      <c r="K21" s="742"/>
      <c r="L21" s="742"/>
      <c r="M21" s="742"/>
      <c r="N21" s="742"/>
      <c r="O21" s="742"/>
      <c r="P21" s="742"/>
      <c r="Q21" s="742"/>
      <c r="R21" s="742"/>
      <c r="S21" s="742"/>
    </row>
    <row r="22" spans="1:19">
      <c r="A22" s="743"/>
      <c r="B22" s="764"/>
      <c r="C22" s="742"/>
      <c r="D22" s="742"/>
      <c r="E22" s="742"/>
      <c r="F22" s="742"/>
      <c r="G22" s="742"/>
      <c r="H22" s="742"/>
      <c r="I22" s="742"/>
      <c r="J22" s="742"/>
      <c r="K22" s="742"/>
      <c r="L22" s="742"/>
      <c r="M22" s="742"/>
      <c r="N22" s="742"/>
      <c r="O22" s="742"/>
      <c r="P22" s="742"/>
      <c r="Q22" s="742"/>
      <c r="R22" s="742"/>
      <c r="S22" s="742"/>
    </row>
    <row r="23" spans="1:19">
      <c r="A23" s="743"/>
      <c r="B23" s="764"/>
      <c r="C23" s="742"/>
      <c r="D23" s="742"/>
      <c r="E23" s="742"/>
      <c r="F23" s="742"/>
      <c r="G23" s="742"/>
      <c r="H23" s="742"/>
      <c r="I23" s="742"/>
      <c r="J23" s="742"/>
      <c r="K23" s="742"/>
      <c r="L23" s="742"/>
      <c r="M23" s="742"/>
      <c r="N23" s="742"/>
      <c r="O23" s="742"/>
      <c r="P23" s="742"/>
      <c r="Q23" s="742"/>
      <c r="R23" s="742"/>
      <c r="S23" s="742"/>
    </row>
    <row r="24" spans="1:19">
      <c r="A24" s="743"/>
      <c r="B24" s="711" t="s">
        <v>904</v>
      </c>
      <c r="C24" s="742"/>
      <c r="D24" s="742"/>
      <c r="E24" s="742"/>
      <c r="F24" s="742"/>
      <c r="G24" s="742"/>
      <c r="H24" s="742"/>
      <c r="I24" s="742"/>
      <c r="J24" s="742"/>
      <c r="K24" s="742"/>
      <c r="L24" s="742"/>
      <c r="M24" s="742"/>
      <c r="N24" s="742"/>
      <c r="O24" s="742"/>
      <c r="P24" s="742"/>
      <c r="Q24" s="742"/>
      <c r="R24" s="742"/>
      <c r="S24" s="742"/>
    </row>
    <row r="25" spans="1:19">
      <c r="A25" s="743"/>
      <c r="C25" s="742"/>
      <c r="D25" s="742"/>
      <c r="E25" s="742"/>
      <c r="F25" s="742"/>
      <c r="G25" s="742"/>
      <c r="H25" s="742"/>
      <c r="I25" s="742"/>
      <c r="J25" s="742"/>
      <c r="K25" s="742"/>
      <c r="L25" s="742"/>
      <c r="M25" s="742"/>
      <c r="N25" s="742"/>
      <c r="O25" s="742"/>
      <c r="P25" s="742"/>
      <c r="Q25" s="742"/>
      <c r="R25" s="742"/>
      <c r="S25" s="742"/>
    </row>
    <row r="26" spans="1:19">
      <c r="A26" s="743"/>
      <c r="B26" s="391" t="s">
        <v>716</v>
      </c>
      <c r="C26" s="742"/>
      <c r="D26" s="742"/>
      <c r="E26" s="742"/>
      <c r="F26" s="742"/>
      <c r="G26" s="742"/>
      <c r="H26" s="742"/>
      <c r="I26" s="742"/>
      <c r="J26" s="742"/>
      <c r="K26" s="742"/>
      <c r="L26" s="742"/>
      <c r="M26" s="742"/>
      <c r="N26" s="742"/>
      <c r="O26" s="742"/>
      <c r="P26" s="742"/>
      <c r="Q26" s="742"/>
      <c r="R26" s="742"/>
      <c r="S26" s="742"/>
    </row>
    <row r="27" spans="1:19">
      <c r="A27" s="743"/>
      <c r="B27" s="742"/>
      <c r="C27" s="742"/>
      <c r="D27" s="742"/>
      <c r="E27" s="742"/>
      <c r="F27" s="742"/>
      <c r="G27" s="742"/>
      <c r="H27" s="742"/>
      <c r="I27" s="742"/>
      <c r="J27" s="742"/>
      <c r="K27" s="742"/>
      <c r="L27" s="742"/>
      <c r="M27" s="742"/>
      <c r="N27" s="742"/>
      <c r="O27" s="742"/>
      <c r="P27" s="742"/>
      <c r="Q27" s="742"/>
      <c r="R27" s="742"/>
      <c r="S27" s="742"/>
    </row>
    <row r="28" spans="1:19">
      <c r="A28" s="743"/>
      <c r="B28" s="763"/>
      <c r="C28" s="742"/>
      <c r="D28" s="742"/>
      <c r="E28" s="742"/>
      <c r="F28" s="742"/>
      <c r="G28" s="742"/>
      <c r="H28" s="742"/>
      <c r="I28" s="742"/>
      <c r="J28" s="742"/>
      <c r="K28" s="742"/>
      <c r="L28" s="742"/>
      <c r="M28" s="742"/>
      <c r="N28" s="742"/>
      <c r="O28" s="742"/>
      <c r="P28" s="742"/>
      <c r="Q28" s="742"/>
      <c r="R28" s="742"/>
      <c r="S28" s="742"/>
    </row>
    <row r="29" spans="1:19">
      <c r="A29" s="743"/>
      <c r="B29" s="763"/>
      <c r="C29" s="742"/>
      <c r="D29" s="742"/>
      <c r="E29" s="742"/>
      <c r="F29" s="742"/>
      <c r="G29" s="742"/>
      <c r="H29" s="742"/>
      <c r="I29" s="742"/>
      <c r="J29" s="742"/>
      <c r="K29" s="742"/>
      <c r="L29" s="742"/>
      <c r="M29" s="742"/>
      <c r="N29" s="742"/>
      <c r="O29" s="742"/>
      <c r="P29" s="742"/>
      <c r="Q29" s="742"/>
      <c r="R29" s="742"/>
      <c r="S29" s="742"/>
    </row>
    <row r="30" spans="1:19">
      <c r="A30" s="743"/>
      <c r="B30" s="763"/>
      <c r="C30" s="742"/>
      <c r="D30" s="742"/>
      <c r="E30" s="742"/>
      <c r="F30" s="742"/>
      <c r="G30" s="742"/>
      <c r="H30" s="742"/>
      <c r="I30" s="742"/>
      <c r="J30" s="742"/>
      <c r="K30" s="742"/>
      <c r="L30" s="742"/>
      <c r="M30" s="742"/>
      <c r="N30" s="742"/>
      <c r="O30" s="742"/>
      <c r="P30" s="742"/>
      <c r="Q30" s="742"/>
      <c r="R30" s="742"/>
      <c r="S30" s="742"/>
    </row>
    <row r="31" spans="1:19">
      <c r="A31" s="743"/>
      <c r="B31" s="742"/>
      <c r="C31" s="742"/>
      <c r="D31" s="742"/>
      <c r="E31" s="742"/>
      <c r="F31" s="742"/>
      <c r="G31" s="742"/>
      <c r="H31" s="742"/>
      <c r="I31" s="742"/>
      <c r="J31" s="742"/>
      <c r="K31" s="742"/>
      <c r="L31" s="742"/>
      <c r="M31" s="742"/>
      <c r="N31" s="742"/>
      <c r="O31" s="742"/>
      <c r="P31" s="742"/>
      <c r="Q31" s="742"/>
      <c r="R31" s="742"/>
      <c r="S31" s="742"/>
    </row>
    <row r="32" spans="1:19">
      <c r="A32" s="743"/>
      <c r="B32" s="742"/>
      <c r="C32" s="742"/>
      <c r="D32" s="742"/>
      <c r="E32" s="742"/>
      <c r="F32" s="742"/>
      <c r="G32" s="742"/>
      <c r="H32" s="742"/>
      <c r="I32" s="742"/>
      <c r="J32" s="742"/>
      <c r="K32" s="742"/>
      <c r="L32" s="742"/>
      <c r="M32" s="742"/>
      <c r="N32" s="742"/>
      <c r="O32" s="742"/>
      <c r="P32" s="742"/>
      <c r="Q32" s="742"/>
      <c r="R32" s="742"/>
      <c r="S32" s="742"/>
    </row>
    <row r="33" spans="1:19">
      <c r="A33" s="743"/>
      <c r="B33" s="742"/>
      <c r="C33" s="742"/>
      <c r="D33" s="742"/>
      <c r="E33" s="742"/>
      <c r="F33" s="742"/>
      <c r="G33" s="742"/>
      <c r="H33" s="742"/>
      <c r="I33" s="742"/>
      <c r="J33" s="742"/>
      <c r="K33" s="742"/>
      <c r="L33" s="742"/>
      <c r="M33" s="742"/>
      <c r="N33" s="742"/>
      <c r="O33" s="742"/>
      <c r="P33" s="742"/>
      <c r="Q33" s="742"/>
      <c r="R33" s="742"/>
      <c r="S33" s="742"/>
    </row>
    <row r="34" spans="1:19">
      <c r="A34" s="743"/>
      <c r="B34" s="742"/>
      <c r="C34" s="742"/>
      <c r="D34" s="742"/>
      <c r="E34" s="742"/>
      <c r="F34" s="742"/>
      <c r="G34" s="742"/>
      <c r="H34" s="742"/>
      <c r="I34" s="742"/>
      <c r="J34" s="742"/>
      <c r="K34" s="742"/>
      <c r="L34" s="742"/>
      <c r="M34" s="742"/>
      <c r="N34" s="742"/>
      <c r="O34" s="742"/>
      <c r="P34" s="742"/>
      <c r="Q34" s="742"/>
      <c r="R34" s="742"/>
      <c r="S34" s="742"/>
    </row>
    <row r="35" spans="1:19">
      <c r="A35" s="743"/>
      <c r="B35" s="742"/>
      <c r="C35" s="742"/>
      <c r="D35" s="742"/>
      <c r="E35" s="742"/>
      <c r="F35" s="742"/>
      <c r="G35" s="742"/>
      <c r="H35" s="742"/>
      <c r="I35" s="742"/>
      <c r="J35" s="742"/>
      <c r="K35" s="742"/>
      <c r="L35" s="742"/>
      <c r="M35" s="742"/>
      <c r="N35" s="742"/>
      <c r="O35" s="742"/>
      <c r="P35" s="742"/>
      <c r="Q35" s="742"/>
      <c r="R35" s="742"/>
      <c r="S35" s="742"/>
    </row>
    <row r="36" spans="1:19">
      <c r="A36" s="743"/>
      <c r="B36" s="742"/>
      <c r="C36" s="742"/>
      <c r="D36" s="742"/>
      <c r="E36" s="742"/>
      <c r="F36" s="742"/>
      <c r="G36" s="742"/>
      <c r="H36" s="742"/>
      <c r="I36" s="742"/>
      <c r="J36" s="742"/>
      <c r="K36" s="742"/>
      <c r="L36" s="742"/>
      <c r="M36" s="742"/>
      <c r="N36" s="742"/>
      <c r="O36" s="742"/>
      <c r="P36" s="742"/>
      <c r="Q36" s="742"/>
      <c r="R36" s="742"/>
      <c r="S36" s="742"/>
    </row>
    <row r="37" spans="1:19">
      <c r="A37" s="743"/>
      <c r="B37" s="742"/>
      <c r="C37" s="742"/>
      <c r="D37" s="742"/>
      <c r="E37" s="742"/>
      <c r="F37" s="742"/>
      <c r="G37" s="742"/>
      <c r="H37" s="742"/>
      <c r="I37" s="742"/>
      <c r="J37" s="742"/>
      <c r="K37" s="742"/>
      <c r="L37" s="742"/>
      <c r="M37" s="742"/>
      <c r="N37" s="742"/>
      <c r="O37" s="742"/>
      <c r="P37" s="742"/>
      <c r="Q37" s="742"/>
      <c r="R37" s="742"/>
      <c r="S37" s="742"/>
    </row>
    <row r="38" spans="1:19">
      <c r="A38" s="743"/>
      <c r="B38" s="742"/>
      <c r="C38" s="742"/>
      <c r="D38" s="742"/>
      <c r="E38" s="742"/>
      <c r="F38" s="742"/>
      <c r="G38" s="742"/>
      <c r="H38" s="742"/>
      <c r="I38" s="742"/>
      <c r="J38" s="742"/>
      <c r="K38" s="742"/>
      <c r="L38" s="742"/>
      <c r="M38" s="742"/>
      <c r="N38" s="742"/>
      <c r="O38" s="742"/>
      <c r="P38" s="742"/>
      <c r="Q38" s="742"/>
      <c r="R38" s="742"/>
      <c r="S38" s="742"/>
    </row>
    <row r="39" spans="1:19">
      <c r="A39" s="743"/>
      <c r="B39" s="742"/>
      <c r="C39" s="742"/>
      <c r="D39" s="742"/>
      <c r="E39" s="742"/>
      <c r="F39" s="742"/>
      <c r="G39" s="742"/>
      <c r="H39" s="742"/>
      <c r="I39" s="742"/>
      <c r="J39" s="742"/>
      <c r="K39" s="742"/>
      <c r="L39" s="742"/>
      <c r="M39" s="742"/>
      <c r="N39" s="742"/>
      <c r="O39" s="742"/>
      <c r="P39" s="742"/>
      <c r="Q39" s="742"/>
      <c r="R39" s="742"/>
      <c r="S39" s="742"/>
    </row>
    <row r="40" spans="1:19">
      <c r="A40" s="743"/>
      <c r="B40" s="742"/>
      <c r="C40" s="742"/>
      <c r="D40" s="742"/>
      <c r="E40" s="742"/>
      <c r="F40" s="742"/>
      <c r="G40" s="742"/>
      <c r="H40" s="742"/>
      <c r="I40" s="742"/>
      <c r="J40" s="742"/>
      <c r="K40" s="742"/>
      <c r="L40" s="742"/>
      <c r="M40" s="742"/>
      <c r="N40" s="742"/>
      <c r="O40" s="742"/>
      <c r="P40" s="742"/>
      <c r="Q40" s="742"/>
      <c r="R40" s="742"/>
      <c r="S40" s="742"/>
    </row>
    <row r="41" spans="1:19">
      <c r="A41" s="743"/>
      <c r="B41" s="742"/>
      <c r="C41" s="742"/>
      <c r="D41" s="742"/>
      <c r="E41" s="742"/>
      <c r="F41" s="742"/>
      <c r="G41" s="742"/>
      <c r="H41" s="742"/>
      <c r="I41" s="742"/>
      <c r="J41" s="742"/>
      <c r="K41" s="742"/>
      <c r="L41" s="742"/>
      <c r="M41" s="742"/>
      <c r="N41" s="742"/>
      <c r="O41" s="742"/>
      <c r="P41" s="742"/>
      <c r="Q41" s="742"/>
      <c r="R41" s="742"/>
      <c r="S41" s="742"/>
    </row>
    <row r="42" spans="1:19">
      <c r="A42" s="743"/>
      <c r="B42" s="742"/>
      <c r="C42" s="742"/>
      <c r="D42" s="742"/>
      <c r="E42" s="742"/>
      <c r="F42" s="742"/>
      <c r="G42" s="742"/>
      <c r="H42" s="742"/>
      <c r="I42" s="742"/>
      <c r="J42" s="742"/>
      <c r="K42" s="742"/>
      <c r="L42" s="742"/>
      <c r="M42" s="742"/>
      <c r="N42" s="742"/>
      <c r="O42" s="742"/>
      <c r="P42" s="742"/>
      <c r="Q42" s="742"/>
      <c r="R42" s="742"/>
      <c r="S42" s="742"/>
    </row>
    <row r="43" spans="1:19">
      <c r="A43" s="743"/>
      <c r="B43" s="742"/>
      <c r="C43" s="742"/>
      <c r="D43" s="742"/>
      <c r="E43" s="742"/>
      <c r="F43" s="742"/>
      <c r="G43" s="742"/>
      <c r="H43" s="742"/>
      <c r="I43" s="742"/>
      <c r="J43" s="742"/>
      <c r="K43" s="742"/>
      <c r="L43" s="742"/>
      <c r="M43" s="742"/>
      <c r="N43" s="742"/>
      <c r="O43" s="742"/>
      <c r="P43" s="742"/>
      <c r="Q43" s="742"/>
      <c r="R43" s="742"/>
      <c r="S43" s="742"/>
    </row>
    <row r="44" spans="1:19">
      <c r="A44" s="743"/>
      <c r="B44" s="742"/>
      <c r="C44" s="742"/>
      <c r="D44" s="742"/>
      <c r="E44" s="742"/>
      <c r="F44" s="742"/>
      <c r="G44" s="742"/>
      <c r="H44" s="742"/>
      <c r="I44" s="742"/>
      <c r="J44" s="742"/>
      <c r="K44" s="742"/>
      <c r="L44" s="742"/>
      <c r="M44" s="742"/>
      <c r="N44" s="742"/>
      <c r="O44" s="742"/>
      <c r="P44" s="742"/>
      <c r="Q44" s="742"/>
      <c r="R44" s="742"/>
      <c r="S44" s="742"/>
    </row>
    <row r="45" spans="1:19">
      <c r="A45" s="743"/>
      <c r="B45" s="742"/>
      <c r="C45" s="742"/>
      <c r="D45" s="742"/>
      <c r="E45" s="742"/>
      <c r="F45" s="742"/>
      <c r="G45" s="742"/>
      <c r="H45" s="742"/>
      <c r="I45" s="742"/>
      <c r="J45" s="742"/>
      <c r="K45" s="742"/>
      <c r="L45" s="742"/>
      <c r="M45" s="742"/>
      <c r="N45" s="742"/>
      <c r="O45" s="742"/>
      <c r="P45" s="742"/>
      <c r="Q45" s="742"/>
      <c r="R45" s="742"/>
      <c r="S45" s="742"/>
    </row>
    <row r="46" spans="1:19">
      <c r="A46" s="743"/>
      <c r="B46" s="742"/>
      <c r="C46" s="742"/>
      <c r="D46" s="742"/>
      <c r="E46" s="742"/>
      <c r="F46" s="742"/>
      <c r="G46" s="742"/>
      <c r="H46" s="742"/>
      <c r="I46" s="742"/>
      <c r="J46" s="742"/>
      <c r="K46" s="742"/>
      <c r="L46" s="742"/>
      <c r="M46" s="742"/>
      <c r="N46" s="742"/>
      <c r="O46" s="742"/>
      <c r="P46" s="742"/>
      <c r="Q46" s="742"/>
      <c r="R46" s="742"/>
      <c r="S46" s="742"/>
    </row>
    <row r="47" spans="1:19">
      <c r="A47" s="743"/>
      <c r="B47" s="742"/>
      <c r="C47" s="742"/>
      <c r="D47" s="742"/>
      <c r="E47" s="742"/>
      <c r="F47" s="742"/>
      <c r="G47" s="742"/>
      <c r="H47" s="742"/>
      <c r="I47" s="742"/>
      <c r="J47" s="742"/>
      <c r="K47" s="742"/>
      <c r="L47" s="742"/>
      <c r="M47" s="742"/>
      <c r="N47" s="742"/>
      <c r="O47" s="742"/>
      <c r="P47" s="742"/>
      <c r="Q47" s="742"/>
      <c r="R47" s="742"/>
      <c r="S47" s="742"/>
    </row>
    <row r="48" spans="1:19">
      <c r="A48" s="743"/>
      <c r="B48" s="742"/>
      <c r="C48" s="742"/>
      <c r="D48" s="742"/>
      <c r="E48" s="742"/>
      <c r="F48" s="742"/>
      <c r="G48" s="742"/>
      <c r="H48" s="742"/>
      <c r="I48" s="742"/>
      <c r="J48" s="742"/>
      <c r="K48" s="742"/>
      <c r="L48" s="742"/>
      <c r="M48" s="742"/>
      <c r="N48" s="742"/>
      <c r="O48" s="742"/>
      <c r="P48" s="742"/>
      <c r="Q48" s="742"/>
      <c r="R48" s="742"/>
      <c r="S48" s="742"/>
    </row>
    <row r="49" spans="1:19">
      <c r="A49" s="743"/>
      <c r="B49" s="742"/>
      <c r="C49" s="742"/>
      <c r="D49" s="742"/>
      <c r="E49" s="742"/>
      <c r="F49" s="742"/>
      <c r="G49" s="742"/>
      <c r="H49" s="742"/>
      <c r="I49" s="742"/>
      <c r="J49" s="742"/>
      <c r="K49" s="742"/>
      <c r="L49" s="742"/>
      <c r="M49" s="742"/>
      <c r="N49" s="742"/>
      <c r="O49" s="742"/>
      <c r="P49" s="742"/>
      <c r="Q49" s="742"/>
      <c r="R49" s="742"/>
      <c r="S49" s="742"/>
    </row>
    <row r="50" spans="1:19">
      <c r="A50" s="743"/>
      <c r="B50" s="742"/>
      <c r="C50" s="742"/>
      <c r="D50" s="742"/>
      <c r="E50" s="742"/>
      <c r="F50" s="742"/>
      <c r="G50" s="742"/>
      <c r="H50" s="742"/>
      <c r="I50" s="742"/>
      <c r="J50" s="742"/>
      <c r="K50" s="742"/>
      <c r="L50" s="742"/>
      <c r="M50" s="742"/>
      <c r="N50" s="742"/>
      <c r="O50" s="742"/>
      <c r="P50" s="742"/>
      <c r="Q50" s="742"/>
      <c r="R50" s="742"/>
      <c r="S50" s="742"/>
    </row>
    <row r="51" spans="1:19">
      <c r="A51" s="743"/>
      <c r="B51" s="742"/>
      <c r="C51" s="742"/>
      <c r="D51" s="742"/>
      <c r="E51" s="742"/>
      <c r="F51" s="742"/>
      <c r="G51" s="742"/>
      <c r="H51" s="742"/>
      <c r="I51" s="742"/>
      <c r="J51" s="742"/>
      <c r="K51" s="742"/>
      <c r="L51" s="742"/>
      <c r="M51" s="742"/>
      <c r="N51" s="742"/>
      <c r="O51" s="742"/>
      <c r="P51" s="742"/>
      <c r="Q51" s="742"/>
      <c r="R51" s="742"/>
      <c r="S51" s="742"/>
    </row>
    <row r="52" spans="1:19">
      <c r="A52" s="743"/>
      <c r="B52" s="742"/>
      <c r="C52" s="742"/>
      <c r="D52" s="742"/>
      <c r="E52" s="742"/>
      <c r="F52" s="742"/>
      <c r="G52" s="742"/>
      <c r="H52" s="742"/>
      <c r="I52" s="742"/>
      <c r="J52" s="742"/>
      <c r="K52" s="742"/>
      <c r="L52" s="742"/>
      <c r="M52" s="742"/>
      <c r="N52" s="742"/>
      <c r="O52" s="742"/>
      <c r="P52" s="742"/>
      <c r="Q52" s="742"/>
      <c r="R52" s="742"/>
      <c r="S52" s="742"/>
    </row>
    <row r="53" spans="1:19">
      <c r="A53" s="743"/>
      <c r="B53" s="742"/>
      <c r="C53" s="742"/>
      <c r="D53" s="742"/>
      <c r="E53" s="742"/>
      <c r="F53" s="742"/>
      <c r="G53" s="742"/>
      <c r="H53" s="742"/>
      <c r="I53" s="742"/>
      <c r="J53" s="742"/>
      <c r="K53" s="742"/>
      <c r="L53" s="742"/>
      <c r="M53" s="742"/>
      <c r="N53" s="742"/>
      <c r="O53" s="742"/>
      <c r="P53" s="742"/>
      <c r="Q53" s="742"/>
      <c r="R53" s="742"/>
      <c r="S53" s="742"/>
    </row>
    <row r="54" spans="1:19">
      <c r="A54" s="743"/>
      <c r="B54" s="742"/>
      <c r="C54" s="742"/>
      <c r="D54" s="742"/>
      <c r="E54" s="742"/>
      <c r="F54" s="742"/>
      <c r="G54" s="742"/>
      <c r="H54" s="742"/>
      <c r="I54" s="742"/>
      <c r="J54" s="742"/>
      <c r="K54" s="742"/>
      <c r="L54" s="742"/>
      <c r="M54" s="742"/>
      <c r="N54" s="742"/>
      <c r="O54" s="742"/>
      <c r="P54" s="742"/>
      <c r="Q54" s="742"/>
      <c r="R54" s="742"/>
      <c r="S54" s="742"/>
    </row>
    <row r="55" spans="1:19">
      <c r="A55" s="743"/>
      <c r="B55" s="742"/>
      <c r="C55" s="742"/>
      <c r="D55" s="742"/>
      <c r="E55" s="742"/>
      <c r="F55" s="742"/>
      <c r="G55" s="742"/>
      <c r="H55" s="742"/>
      <c r="I55" s="742"/>
      <c r="J55" s="742"/>
      <c r="K55" s="742"/>
      <c r="L55" s="742"/>
      <c r="M55" s="742"/>
      <c r="N55" s="742"/>
      <c r="O55" s="742"/>
      <c r="P55" s="742"/>
      <c r="Q55" s="742"/>
      <c r="R55" s="742"/>
      <c r="S55" s="742"/>
    </row>
    <row r="56" spans="1:19">
      <c r="A56" s="743"/>
      <c r="B56" s="742"/>
      <c r="C56" s="742"/>
      <c r="D56" s="742"/>
      <c r="E56" s="742"/>
      <c r="F56" s="742"/>
      <c r="G56" s="742"/>
      <c r="H56" s="742"/>
      <c r="I56" s="742"/>
      <c r="J56" s="742"/>
      <c r="K56" s="742"/>
      <c r="L56" s="742"/>
      <c r="M56" s="742"/>
      <c r="N56" s="742"/>
      <c r="O56" s="742"/>
      <c r="P56" s="742"/>
      <c r="Q56" s="742"/>
      <c r="R56" s="742"/>
      <c r="S56" s="742"/>
    </row>
    <row r="57" spans="1:19">
      <c r="A57" s="744"/>
      <c r="B57" s="745"/>
      <c r="C57" s="745"/>
      <c r="D57" s="745"/>
      <c r="E57" s="745"/>
      <c r="F57" s="745"/>
      <c r="G57" s="745"/>
      <c r="H57" s="745"/>
      <c r="I57" s="745"/>
      <c r="J57" s="745"/>
      <c r="K57" s="745"/>
      <c r="L57" s="745"/>
      <c r="M57" s="745"/>
      <c r="N57" s="745"/>
      <c r="O57" s="745"/>
      <c r="P57" s="745"/>
      <c r="Q57" s="745"/>
      <c r="R57" s="745"/>
      <c r="S57" s="745"/>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82</vt:i4>
      </vt:variant>
    </vt:vector>
  </HeadingPairs>
  <TitlesOfParts>
    <vt:vector size="137"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Augustin Ailleret</cp:lastModifiedBy>
  <cp:revision>1</cp:revision>
  <dcterms:created xsi:type="dcterms:W3CDTF">2011-03-12T12:50:23Z</dcterms:created>
  <dcterms:modified xsi:type="dcterms:W3CDTF">2023-03-15T10:42:54Z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