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6.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7.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
    </mc:Choice>
  </mc:AlternateContent>
  <xr:revisionPtr revIDLastSave="0" documentId="13_ncr:1_{AEC2B997-1D25-4841-A38F-5D2278073E2A}" xr6:coauthVersionLast="47" xr6:coauthVersionMax="47" xr10:uidLastSave="{00000000-0000-0000-0000-000000000000}"/>
  <bookViews>
    <workbookView xWindow="-108" yWindow="-108" windowWidth="23256" windowHeight="12456" tabRatio="836" firstSheet="29" activeTab="32"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state="hidden"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Feuil1" sheetId="56" r:id="rId52"/>
    <sheet name="Monocoque Attachments Guidance" sheetId="54" state="hidden" r:id="rId53"/>
    <sheet name="Front Hoop Attachment Guidance" sheetId="55" state="hidden" r:id="rId54"/>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3">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3">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3">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3">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3">'Front Hoop Attachment Guidance'!$A$1:$S$57</definedName>
    <definedName name="_xlnm.Print_Area" localSheetId="52">'Monocoque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AT47" i="4"/>
  <c r="G47" i="4"/>
  <c r="C47" i="4"/>
  <c r="AT46" i="4"/>
  <c r="G46"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C15" i="38" l="1"/>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<sst xmlns="http://schemas.openxmlformats.org/spreadsheetml/2006/main" count="3214" uniqueCount="915">
  <si>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</si>
  <si>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</si>
  <si>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</si>
  <si>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</si>
  <si>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</si>
  <si>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</si>
  <si>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</si>
  <si>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</si>
  <si>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</si>
  <si>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</si>
  <si>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</si>
  <si>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</si>
  <si>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</si>
  <si>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</si>
  <si>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</si>
  <si>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</si>
  <si>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</si>
  <si>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</si>
  <si>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</si>
  <si>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</si>
  <si>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</si>
  <si>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</si>
  <si>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</si>
  <si>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</si>
  <si>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</si>
  <si>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</si>
  <si>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</si>
  <si>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</si>
  <si>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</si>
  <si>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</si>
  <si>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</si>
  <si>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</si>
  <si>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</si>
  <si>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</si>
  <si>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</si>
  <si>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</si>
  <si>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</si>
  <si>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</si>
  <si>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</si>
  <si>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</si>
  <si>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</si>
  <si>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</si>
  <si>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</si>
  <si>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</si>
  <si>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</si>
  <si>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</si>
  <si>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</si>
  <si>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</si>
  <si>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</si>
  <si>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</si>
  <si>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</si>
  <si>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</si>
  <si>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</si>
  <si>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</si>
  <si>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</si>
  <si>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</si>
  <si>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</si>
  <si>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</si>
  <si>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</si>
  <si>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</si>
  <si>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</si>
  <si>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</si>
  <si>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</si>
  <si>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</si>
  <si>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</si>
  <si>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</si>
  <si>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</si>
  <si>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</si>
  <si>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</si>
  <si>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</si>
  <si>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</si>
  <si>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</si>
  <si>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</si>
  <si>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</si>
  <si>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</si>
  <si>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</si>
  <si>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</si>
  <si>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</si>
  <si>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</si>
  <si>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</si>
  <si>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</si>
  <si>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</si>
  <si>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</si>
  <si>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</si>
  <si>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</si>
  <si>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</si>
  <si>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</si>
  <si>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</si>
  <si>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</si>
  <si>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</si>
  <si>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</si>
  <si>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</si>
  <si>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</si>
  <si>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</si>
  <si>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</si>
  <si>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</si>
  <si>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</si>
  <si>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</si>
  <si>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</si>
  <si>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</si>
  <si>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</si>
  <si>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</si>
  <si>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</si>
  <si>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</si>
  <si>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</si>
  <si>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</si>
  <si>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</si>
  <si>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</si>
  <si>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</si>
  <si>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</si>
  <si>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</si>
  <si>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</si>
  <si>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</si>
  <si>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</si>
  <si>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</si>
  <si>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</si>
  <si>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</si>
  <si>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</si>
  <si>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</si>
  <si>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</si>
  <si>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</si>
  <si>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</si>
  <si>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</si>
  <si>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</si>
  <si>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</si>
  <si>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</si>
  <si>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</si>
  <si>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</si>
  <si>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</si>
  <si>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</si>
  <si>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</si>
  <si>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</si>
  <si>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</si>
  <si>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</si>
  <si>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</si>
  <si>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</si>
  <si>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</si>
  <si>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</si>
  <si>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</si>
  <si>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</si>
  <si>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</si>
  <si>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</si>
  <si>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</si>
  <si>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</si>
  <si>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</si>
  <si>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</si>
  <si>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</si>
  <si>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</si>
  <si>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</si>
  <si>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</si>
  <si>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</si>
  <si>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</si>
  <si>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</si>
  <si>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</si>
  <si>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</si>
  <si>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</si>
  <si>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</si>
  <si>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</si>
  <si>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</si>
  <si>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</si>
  <si>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</si>
  <si>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</si>
  <si>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</si>
  <si>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</si>
  <si>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</si>
  <si>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</si>
  <si>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</si>
  <si>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</si>
  <si>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</si>
  <si>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</si>
  <si>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</si>
  <si>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</si>
  <si>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</si>
  <si>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</si>
  <si>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</si>
  <si>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</si>
  <si>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</si>
  <si>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</si>
  <si>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</si>
  <si>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</si>
  <si>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</si>
  <si>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</si>
  <si>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</si>
  <si>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</si>
  <si>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</si>
  <si>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</si>
  <si>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</si>
  <si>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</si>
  <si>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</si>
  <si>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</si>
  <si>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</si>
  <si>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</si>
  <si>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</si>
  <si>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</si>
  <si>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</si>
  <si>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</si>
  <si>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</si>
  <si>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</si>
  <si>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</si>
  <si>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</si>
  <si>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</si>
  <si>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</si>
  <si>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</si>
  <si>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</si>
  <si>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</si>
  <si>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</si>
  <si>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</si>
  <si>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</si>
  <si>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</si>
  <si>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</si>
  <si>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</si>
  <si>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</si>
  <si>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</si>
  <si>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</si>
  <si>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</si>
  <si>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</si>
  <si>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</si>
  <si>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</si>
  <si>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</si>
  <si>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</si>
  <si>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</si>
  <si>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</si>
  <si>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</si>
  <si>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</si>
  <si>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</si>
  <si>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</si>
  <si>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</si>
  <si>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</si>
  <si>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</si>
  <si>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</si>
  <si>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</si>
  <si>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</si>
  <si>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</si>
  <si>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</si>
  <si>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</si>
  <si>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</si>
  <si>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</si>
  <si>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</si>
  <si>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</si>
  <si>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</si>
  <si>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</si>
  <si>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</si>
  <si>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</si>
  <si>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</si>
  <si>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</si>
  <si>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</si>
  <si>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</si>
  <si>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</si>
  <si>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</si>
  <si>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</si>
  <si>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</si>
  <si>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</si>
  <si>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</si>
  <si>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</si>
  <si>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</si>
  <si>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</si>
  <si>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</si>
  <si>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</si>
  <si>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</si>
  <si>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</si>
  <si>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</si>
  <si>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</si>
  <si>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</si>
  <si>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</si>
  <si>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</si>
  <si>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</si>
  <si>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</si>
  <si>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</si>
  <si>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</si>
  <si>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</si>
  <si>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</si>
  <si>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</si>
  <si>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</si>
  <si>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</si>
  <si>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</si>
  <si>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</si>
  <si>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</si>
  <si>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</si>
  <si>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</si>
  <si>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</si>
  <si>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</si>
  <si>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</si>
  <si>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</si>
  <si>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</si>
  <si>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</si>
  <si>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</si>
  <si>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</si>
  <si>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</si>
  <si>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</si>
  <si>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</si>
  <si>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</si>
  <si>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</si>
  <si>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</si>
  <si>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</si>
  <si>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</si>
  <si>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</si>
  <si>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</si>
  <si>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</si>
  <si>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</si>
  <si>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</si>
  <si>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</si>
  <si>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</si>
  <si>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</si>
  <si>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</si>
  <si>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</si>
  <si>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</si>
  <si>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</si>
  <si>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</si>
  <si>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</si>
  <si>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</si>
  <si>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</si>
  <si>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</si>
  <si>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</si>
  <si>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</si>
  <si>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</si>
  <si>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</si>
  <si>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</si>
  <si>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</si>
  <si>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</si>
  <si>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</si>
  <si>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</si>
  <si>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</si>
  <si>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</si>
  <si>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</si>
  <si>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</si>
  <si>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</si>
  <si>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</si>
  <si>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</si>
  <si>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</si>
  <si>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</si>
  <si>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</si>
  <si>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</si>
  <si>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</si>
  <si>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</si>
  <si>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</si>
  <si>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</si>
  <si>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</si>
  <si>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</si>
  <si>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</si>
  <si>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</si>
  <si>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</si>
  <si>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</si>
  <si>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</si>
  <si>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</si>
  <si>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</si>
  <si>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</si>
  <si>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</si>
  <si>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</si>
  <si>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</si>
  <si>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</si>
  <si>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</si>
  <si>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</si>
  <si>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</si>
  <si>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</si>
  <si>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</si>
  <si>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</si>
  <si>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</si>
  <si>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</si>
  <si>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</si>
  <si>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</si>
  <si>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</si>
  <si>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</si>
  <si>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</si>
  <si>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</si>
  <si>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</si>
  <si>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</si>
  <si>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</si>
  <si>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</si>
  <si>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</si>
  <si>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</si>
  <si>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</si>
  <si>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</si>
  <si>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</si>
  <si>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</si>
  <si>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</si>
  <si>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</si>
  <si>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</si>
  <si>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</si>
  <si>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</si>
  <si>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</si>
  <si>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</si>
  <si>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</si>
  <si>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</si>
  <si>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</si>
  <si>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</si>
  <si>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</si>
  <si>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</si>
  <si>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</si>
  <si>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</si>
  <si>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</si>
  <si>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</si>
  <si>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</si>
  <si>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</si>
  <si>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</si>
  <si>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</si>
  <si>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</si>
  <si>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</si>
  <si>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</si>
  <si>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</si>
  <si>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</si>
  <si>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</si>
  <si>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</si>
  <si>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</si>
  <si>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</si>
  <si>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</si>
  <si>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</si>
  <si>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</si>
  <si>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</si>
  <si>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</si>
  <si>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</si>
  <si>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</si>
  <si>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</si>
  <si>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</si>
  <si>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</si>
  <si>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</si>
  <si>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</si>
  <si>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</si>
  <si>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</si>
  <si>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</si>
  <si>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</si>
  <si>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</si>
  <si>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</si>
  <si>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</si>
  <si>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</si>
  <si>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</si>
  <si>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</si>
  <si>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</si>
  <si>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</si>
  <si>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</si>
  <si>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</si>
  <si>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</si>
  <si>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</si>
  <si>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</si>
  <si>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</si>
  <si>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</si>
  <si>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</si>
  <si>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</si>
  <si>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</si>
  <si>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</si>
  <si>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</si>
  <si>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</si>
  <si>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</si>
  <si>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</si>
  <si>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</si>
  <si>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</si>
  <si>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</si>
  <si>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</si>
  <si>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</si>
  <si>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</si>
  <si>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</si>
  <si>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</si>
  <si>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</si>
  <si>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</si>
  <si>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</si>
  <si>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</si>
  <si>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</si>
  <si>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</si>
  <si>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</si>
  <si>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</si>
  <si>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</si>
  <si>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</si>
  <si>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</si>
  <si>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</si>
  <si>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</si>
  <si>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</si>
  <si>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</si>
  <si>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</si>
  <si>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</si>
  <si>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</si>
  <si>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</si>
  <si>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</si>
  <si>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</si>
  <si>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</si>
  <si>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</si>
  <si>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</si>
  <si>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</si>
  <si>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</si>
  <si>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</si>
  <si>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</si>
  <si>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</si>
  <si>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</si>
  <si>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</si>
  <si>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</si>
  <si>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</si>
  <si>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</si>
  <si>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</si>
  <si>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</si>
  <si>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</si>
  <si>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</si>
  <si>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</si>
  <si>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</si>
  <si>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</si>
  <si>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</si>
  <si>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</si>
  <si>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</si>
  <si>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</si>
  <si>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</si>
  <si>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</si>
  <si>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</si>
  <si>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</si>
  <si>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</si>
  <si>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</si>
  <si>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</si>
  <si>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</si>
  <si>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</si>
  <si>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</si>
  <si>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</si>
  <si>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</si>
  <si>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</si>
  <si>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</si>
  <si>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</si>
  <si>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</si>
  <si>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</si>
  <si>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</si>
  <si>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</si>
  <si>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</si>
  <si>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</si>
  <si>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</si>
  <si>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</si>
  <si>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</si>
  <si>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</si>
  <si>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</si>
  <si>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</si>
  <si>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</si>
  <si>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</si>
  <si>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</si>
  <si>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</si>
  <si>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</si>
  <si>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</si>
  <si>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</si>
  <si>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</si>
  <si>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</si>
  <si>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</si>
  <si>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</si>
  <si>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</si>
  <si>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</si>
  <si>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</si>
  <si>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</si>
  <si>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</si>
  <si>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</si>
  <si>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</si>
  <si>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</si>
  <si>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</si>
  <si>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</si>
  <si>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</si>
  <si>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</si>
  <si>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</si>
  <si>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</si>
  <si>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</si>
  <si>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</si>
  <si>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</si>
  <si>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</si>
  <si>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</si>
  <si>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</si>
  <si>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</si>
  <si>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</si>
  <si>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</si>
  <si>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</si>
  <si>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</si>
  <si>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</si>
  <si>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</si>
  <si>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</si>
  <si>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</si>
  <si>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</si>
  <si>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</si>
  <si>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</si>
  <si>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</si>
  <si>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</si>
  <si>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</si>
  <si>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</si>
  <si>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</si>
  <si>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</si>
  <si>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</si>
  <si>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</si>
  <si>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</si>
  <si>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</si>
  <si>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</si>
  <si>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</si>
  <si>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</si>
  <si>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</si>
  <si>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</si>
  <si>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</si>
  <si>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</si>
  <si>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</si>
  <si>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</si>
  <si>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</si>
  <si>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</si>
  <si>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</si>
  <si>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</si>
  <si>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</si>
  <si>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</si>
  <si>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</si>
  <si>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</si>
  <si>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</si>
  <si>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</si>
  <si>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</si>
  <si>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</si>
  <si>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</si>
  <si>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</si>
  <si>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</si>
  <si>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</si>
  <si>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</si>
  <si>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</si>
  <si>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</si>
  <si>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</si>
  <si>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</si>
  <si>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</si>
  <si>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</si>
  <si>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</si>
  <si>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</si>
  <si>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</si>
  <si>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</si>
  <si>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</si>
  <si>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</si>
  <si>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</si>
  <si>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</si>
  <si>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</si>
  <si>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</si>
  <si>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</si>
  <si>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</si>
  <si>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</si>
  <si>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</si>
  <si>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</si>
  <si>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</si>
  <si>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</si>
  <si>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</si>
  <si>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</si>
  <si>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</si>
  <si>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</si>
  <si>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</si>
  <si>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</si>
  <si>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</si>
  <si>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</si>
  <si>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</si>
  <si>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</si>
  <si>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</si>
  <si>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</si>
  <si>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</si>
  <si>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</si>
  <si>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</si>
  <si>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</si>
  <si>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</si>
  <si>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</si>
  <si>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</si>
  <si>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</si>
  <si>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</si>
  <si>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</si>
  <si>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</si>
  <si>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</si>
  <si>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</si>
  <si>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</si>
  <si>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</si>
  <si>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</si>
  <si>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</si>
  <si>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</si>
  <si>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</si>
  <si>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</si>
  <si>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</si>
  <si>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</si>
  <si>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</si>
  <si>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</si>
  <si>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</si>
  <si>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</si>
  <si>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</si>
  <si>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</si>
  <si>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</si>
  <si>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</si>
  <si>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</si>
  <si>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</si>
  <si>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</si>
  <si>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</si>
  <si>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</si>
  <si>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</si>
  <si>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</si>
  <si>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</si>
  <si>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</si>
  <si>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</si>
  <si>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</si>
  <si>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</si>
  <si>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</si>
  <si>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</si>
  <si>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</si>
  <si>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</si>
  <si>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</si>
  <si>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</si>
  <si>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</si>
  <si>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</si>
  <si>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</si>
  <si>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</si>
  <si>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</si>
  <si>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</si>
  <si>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</si>
  <si>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</si>
  <si>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</si>
  <si>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</si>
  <si>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</si>
  <si>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</si>
  <si>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</si>
  <si>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</si>
  <si>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</si>
  <si>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</si>
  <si>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</si>
  <si>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</si>
  <si>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</si>
  <si>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</si>
  <si>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</si>
  <si>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</si>
  <si>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</si>
  <si>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</si>
  <si>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</si>
  <si>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</si>
  <si>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</si>
  <si>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</si>
  <si>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</si>
  <si>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</si>
  <si>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</si>
  <si>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</si>
  <si>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</si>
  <si>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</si>
  <si>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</si>
  <si>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</si>
  <si>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</si>
  <si>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</si>
  <si>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</si>
  <si>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</si>
  <si>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</si>
  <si>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</si>
  <si>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</si>
  <si>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</si>
  <si>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</si>
  <si>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</si>
  <si>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</si>
  <si>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</si>
  <si>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</si>
  <si>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</si>
  <si>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</si>
  <si>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</si>
  <si>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</si>
  <si>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</si>
  <si>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</si>
  <si>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</si>
  <si>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</si>
  <si>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</si>
  <si>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</si>
  <si>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</si>
  <si>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</si>
  <si>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</si>
  <si>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</si>
  <si>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</si>
  <si>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</si>
  <si>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</si>
  <si>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</si>
  <si>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</si>
  <si>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</si>
  <si>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</si>
  <si>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</si>
  <si>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</si>
  <si>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</si>
  <si>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</si>
  <si>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</si>
  <si>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</si>
  <si>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</si>
  <si>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</si>
  <si>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</si>
  <si>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</si>
  <si>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</si>
  <si>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</si>
  <si>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</si>
  <si>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</si>
  <si>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</si>
  <si>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</si>
  <si>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</si>
  <si>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</si>
  <si>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</si>
  <si>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</si>
  <si>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</si>
  <si>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</si>
  <si>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</si>
  <si>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</si>
  <si>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</si>
  <si>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</si>
  <si>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</si>
  <si>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</si>
  <si>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</si>
  <si>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</si>
  <si>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</si>
  <si>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</si>
  <si>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</si>
  <si>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</si>
  <si>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</si>
  <si>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</si>
  <si>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</si>
  <si>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</si>
  <si>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</si>
  <si>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</si>
  <si>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</si>
  <si>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</si>
  <si>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</si>
  <si>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</si>
  <si>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</si>
  <si>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</si>
  <si>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</si>
  <si>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</si>
  <si>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</si>
  <si>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</si>
  <si>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</si>
  <si>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</si>
  <si>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</si>
  <si>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</si>
  <si>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</si>
  <si>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</si>
  <si>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</si>
  <si>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</si>
  <si>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</si>
  <si>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</si>
  <si>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</si>
  <si>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</si>
  <si>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</si>
  <si>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</si>
  <si>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</si>
  <si>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</si>
  <si>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</si>
  <si>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</si>
  <si>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</si>
  <si>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</si>
  <si>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</si>
  <si>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</si>
  <si>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</si>
  <si>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</si>
  <si>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</si>
  <si>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</si>
  <si>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</si>
  <si>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</si>
  <si>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</si>
  <si>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</si>
  <si>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</si>
  <si>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</si>
  <si>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</si>
  <si>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</si>
  <si>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</si>
  <si>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</si>
  <si>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</si>
  <si>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</si>
  <si>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</si>
  <si>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</si>
  <si>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</si>
  <si>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</si>
  <si>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</si>
  <si>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</si>
  <si>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</si>
  <si>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</si>
  <si>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</si>
  <si>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</si>
  <si>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</si>
  <si>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</si>
  <si>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</si>
  <si>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</si>
  <si>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</si>
  <si>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</si>
  <si>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</si>
  <si>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</si>
  <si>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</si>
  <si>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</si>
  <si>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</si>
  <si>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</si>
  <si>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</si>
  <si>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</si>
  <si>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</si>
  <si>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</si>
  <si>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</si>
  <si>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</si>
  <si>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</si>
  <si>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</si>
  <si>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</si>
  <si>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</si>
  <si>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</si>
  <si>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</si>
  <si>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</si>
  <si>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</si>
  <si>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</si>
  <si>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</si>
  <si>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</si>
  <si>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</si>
  <si>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</si>
  <si>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</si>
  <si>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</si>
  <si>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</si>
  <si>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</si>
  <si>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</si>
  <si>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</si>
  <si>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</si>
  <si>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</si>
  <si>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</si>
  <si>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</si>
  <si>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</si>
  <si>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</si>
  <si>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</si>
  <si>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</si>
  <si>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</si>
  <si>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</si>
  <si>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</si>
  <si>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</si>
  <si>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</si>
  <si>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</si>
  <si>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</si>
  <si>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</si>
  <si>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</si>
  <si>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</si>
  <si>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</si>
  <si>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</si>
  <si>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</si>
  <si>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</si>
  <si>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</si>
  <si>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40 G</t>
  </si>
  <si>
    <t>VIS SUR LES INSERTS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</si>
</sst>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1" fillId="0" borderId="0" xfId="1" applyBorder="1" applyAlignment="1" applyProtection="1">
      <alignment horizontal="left"/>
    </xf>
    <xf numFmtId="0" fontId="5"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3" fillId="6" borderId="4" xfId="0" applyFont="1" applyFill="1" applyBorder="1" applyAlignment="1">
      <alignment horizontal="center"/>
    </xf>
    <xf numFmtId="0" fontId="3" fillId="0" borderId="4" xfId="0" applyFont="1" applyBorder="1" applyAlignment="1">
      <alignment horizontal="center"/>
    </xf>
    <xf numFmtId="0" fontId="1" fillId="0" borderId="4" xfId="1" applyBorder="1" applyAlignment="1" applyProtection="1">
      <alignment horizontal="left" wrapText="1"/>
    </xf>
    <xf numFmtId="49" fontId="3" fillId="4" borderId="4" xfId="0" applyNumberFormat="1" applyFont="1" applyFill="1" applyBorder="1" applyProtection="1">
      <protection locked="0"/>
    </xf>
    <xf numFmtId="0" fontId="0" fillId="5" borderId="4" xfId="0" applyFill="1" applyBorder="1" applyAlignment="1">
      <alignment horizontal="center"/>
    </xf>
    <xf numFmtId="0" fontId="3" fillId="5" borderId="4" xfId="0" applyFont="1" applyFill="1" applyBorder="1" applyAlignment="1">
      <alignment horizontal="center"/>
    </xf>
    <xf numFmtId="166"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1" fontId="3" fillId="0" borderId="4" xfId="0" applyNumberFormat="1" applyFont="1" applyBorder="1" applyAlignment="1">
      <alignment horizontal="center" vertical="center"/>
    </xf>
    <xf numFmtId="0" fontId="3" fillId="0" borderId="10" xfId="0" applyFont="1" applyBorder="1" applyAlignment="1">
      <alignment horizontal="center" vertical="center"/>
    </xf>
    <xf numFmtId="0" fontId="0" fillId="0" borderId="4" xfId="0" applyBorder="1" applyAlignment="1">
      <alignment horizontal="center"/>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1" fillId="0" borderId="0" xfId="1" applyBorder="1" applyProtection="1"/>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4" borderId="4" xfId="0" applyFont="1" applyFill="1" applyBorder="1" applyAlignment="1" applyProtection="1">
      <alignment horizontal="center"/>
      <protection locked="0"/>
    </xf>
    <xf numFmtId="0" fontId="3" fillId="0" borderId="5" xfId="0" applyFont="1" applyBorder="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0" borderId="2" xfId="0" applyBorder="1" applyAlignment="1">
      <alignment horizontal="center"/>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0" fillId="0" borderId="3" xfId="0" applyBorder="1" applyAlignment="1">
      <alignment horizontal="center"/>
    </xf>
    <xf numFmtId="0" fontId="0" fillId="3" borderId="12" xfId="0" applyFill="1" applyBorder="1" applyAlignment="1">
      <alignment horizontal="left"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1" fontId="20" fillId="5" borderId="4" xfId="0" applyNumberFormat="1" applyFont="1" applyFill="1" applyBorder="1" applyAlignment="1">
      <alignment horizontal="center"/>
    </xf>
    <xf numFmtId="165" fontId="23" fillId="5" borderId="4" xfId="0" applyNumberFormat="1" applyFont="1" applyFill="1" applyBorder="1" applyAlignment="1">
      <alignment horizontal="center"/>
    </xf>
    <xf numFmtId="1" fontId="23" fillId="5" borderId="4" xfId="0" applyNumberFormat="1" applyFont="1" applyFill="1" applyBorder="1" applyAlignment="1">
      <alignment horizont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0" fontId="25" fillId="0" borderId="0" xfId="0" applyFont="1" applyAlignment="1">
      <alignment horizontal="center" vertical="center" wrapText="1"/>
    </xf>
    <xf numFmtId="1" fontId="23" fillId="5" borderId="4" xfId="0" applyNumberFormat="1" applyFont="1" applyFill="1" applyBorder="1" applyAlignment="1">
      <alignment horizontal="center"/>
    </xf>
    <xf numFmtId="0" fontId="20" fillId="4" borderId="4" xfId="0" applyFont="1" applyFill="1" applyBorder="1" applyAlignment="1" applyProtection="1">
      <alignment horizontal="center" wrapText="1"/>
      <protection locked="0"/>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4" fontId="20" fillId="4" borderId="4" xfId="0" applyNumberFormat="1" applyFont="1" applyFill="1" applyBorder="1" applyAlignment="1" applyProtection="1">
      <alignment horizontal="center" wrapText="1"/>
      <protection locked="0"/>
    </xf>
    <xf numFmtId="0" fontId="20" fillId="0" borderId="0" xfId="0" applyFont="1" applyAlignment="1">
      <alignment horizontal="right" wrapText="1"/>
    </xf>
    <xf numFmtId="0" fontId="20" fillId="0" borderId="19" xfId="0" applyFont="1" applyBorder="1" applyAlignment="1">
      <alignment horizontal="right" wrapText="1"/>
    </xf>
    <xf numFmtId="0" fontId="23" fillId="4" borderId="4" xfId="0" applyFont="1" applyFill="1" applyBorder="1" applyAlignment="1" applyProtection="1">
      <alignment horizontal="center" wrapText="1"/>
      <protection locked="0"/>
    </xf>
    <xf numFmtId="0" fontId="0" fillId="4" borderId="27" xfId="0" applyFill="1" applyBorder="1" applyAlignment="1" applyProtection="1">
      <alignment horizontal="center" wrapText="1"/>
      <protection locked="0"/>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0" fontId="5" fillId="0" borderId="27" xfId="0" applyFont="1" applyBorder="1" applyAlignment="1">
      <alignment horizontal="center"/>
    </xf>
    <xf numFmtId="0" fontId="30" fillId="0" borderId="0" xfId="0" applyFont="1" applyAlignment="1">
      <alignment horizontal="center"/>
    </xf>
    <xf numFmtId="0" fontId="31" fillId="0" borderId="0" xfId="0" applyFont="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170" fontId="0" fillId="0" borderId="7" xfId="0" applyNumberFormat="1" applyBorder="1" applyAlignment="1">
      <alignment horizontal="center"/>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wrapText="1"/>
      <protection locked="0"/>
    </xf>
    <xf numFmtId="0" fontId="20" fillId="0" borderId="2" xfId="0" applyFont="1" applyBorder="1" applyAlignment="1">
      <alignment horizontal="right" wrapText="1"/>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0" fillId="0" borderId="4" xfId="0" applyNumberFormat="1" applyBorder="1" applyAlignment="1">
      <alignment horizontal="center"/>
    </xf>
    <xf numFmtId="0" fontId="5" fillId="0" borderId="5" xfId="0" applyFont="1" applyBorder="1" applyAlignment="1">
      <alignment horizontal="left" wrapText="1"/>
    </xf>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5" fillId="0" borderId="4" xfId="0" applyFont="1" applyBorder="1"/>
    <xf numFmtId="0" fontId="18" fillId="0" borderId="27" xfId="0" applyFont="1" applyBorder="1" applyAlignment="1">
      <alignment horizontal="center" vertical="center" wrapText="1"/>
    </xf>
    <xf numFmtId="0" fontId="0" fillId="0" borderId="27" xfId="0"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165" fontId="0" fillId="4" borderId="4" xfId="0" applyNumberFormat="1" applyFill="1" applyBorder="1"/>
    <xf numFmtId="165" fontId="3" fillId="4" borderId="4" xfId="11" applyNumberFormat="1" applyFill="1" applyBorder="1"/>
    <xf numFmtId="0" fontId="0" fillId="0" borderId="4" xfId="0" applyBorder="1" applyAlignment="1">
      <alignment horizontal="center" vertical="center" wrapText="1"/>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4" borderId="4" xfId="0" applyFill="1" applyBorder="1" applyAlignment="1" applyProtection="1">
      <alignment horizontal="center" wrapText="1"/>
      <protection locked="0"/>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4" borderId="9" xfId="10" applyFill="1" applyBorder="1" applyAlignment="1" applyProtection="1">
      <alignment horizontal="left" vertical="top" wrapText="1"/>
      <protection locked="0"/>
    </xf>
    <xf numFmtId="0" fontId="3" fillId="3" borderId="9" xfId="10" applyFill="1" applyBorder="1" applyAlignment="1">
      <alignment horizontal="center"/>
    </xf>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165" fontId="3" fillId="0" borderId="4" xfId="10" applyNumberFormat="1" applyBorder="1" applyAlignment="1">
      <alignment horizontal="center"/>
    </xf>
    <xf numFmtId="0" fontId="0" fillId="3" borderId="4" xfId="0" applyFill="1" applyBorder="1" applyAlignment="1">
      <alignment horizontal="left" wrapText="1"/>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0" fillId="3" borderId="4" xfId="0" applyFill="1" applyBorder="1" applyAlignment="1">
      <alignment horizontal="left"/>
    </xf>
    <xf numFmtId="0" fontId="3" fillId="3" borderId="4" xfId="0" applyFont="1" applyFill="1" applyBorder="1" applyAlignment="1">
      <alignment horizontal="left" vertical="top"/>
    </xf>
    <xf numFmtId="0" fontId="3" fillId="3" borderId="4" xfId="0" applyFont="1" applyFill="1" applyBorder="1" applyAlignment="1">
      <alignment horizontal="left"/>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0" fillId="4" borderId="4" xfId="0" applyFill="1" applyBorder="1" applyAlignment="1" applyProtection="1">
      <alignment horizontal="center" vertical="top" wrapText="1"/>
      <protection locked="0"/>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4" xfId="4" applyBorder="1" applyAlignment="1">
      <alignment horizontal="center" wrapText="1"/>
    </xf>
    <xf numFmtId="0" fontId="3" fillId="0" borderId="0" xfId="4" applyAlignment="1">
      <alignment horizontal="center" vertical="top" wrapText="1"/>
    </xf>
    <xf numFmtId="0" fontId="3" fillId="0" borderId="27" xfId="4" applyBorder="1" applyAlignment="1">
      <alignment horizontal="center" vertical="top"/>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15" fillId="0" borderId="0" xfId="0" applyFont="1"/>
    <xf numFmtId="0" fontId="5" fillId="0" borderId="4" xfId="0" applyFont="1" applyBorder="1" applyAlignment="1">
      <alignment wrapText="1"/>
    </xf>
    <xf numFmtId="0" fontId="0" fillId="4" borderId="6" xfId="0" applyFill="1" applyBorder="1" applyAlignment="1">
      <alignment horizontal="left"/>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0" fontId="0" fillId="4" borderId="4" xfId="0" applyFill="1" applyBorder="1" applyAlignment="1" applyProtection="1">
      <alignment horizontal="center"/>
      <protection locked="0"/>
    </xf>
    <xf numFmtId="1" fontId="24" fillId="0" borderId="7" xfId="0" applyNumberFormat="1" applyFont="1" applyBorder="1" applyAlignment="1">
      <alignment horizontal="center" wrapText="1"/>
    </xf>
    <xf numFmtId="0" fontId="0" fillId="0" borderId="11" xfId="0" applyBorder="1" applyAlignment="1">
      <alignment horizontal="center"/>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jpe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30.png"/><Relationship Id="rId1" Type="http://schemas.openxmlformats.org/officeDocument/2006/relationships/image" Target="../media/image2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32.png"/><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6.png"/><Relationship Id="rId7" Type="http://schemas.openxmlformats.org/officeDocument/2006/relationships/image" Target="../media/image50.jpeg"/><Relationship Id="rId2" Type="http://schemas.openxmlformats.org/officeDocument/2006/relationships/image" Target="../media/image45.jpe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jpeg"/><Relationship Id="rId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528940"/>
          <a:ext cx="5304544"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67195" y="6841177"/>
          <a:ext cx="6752112" cy="3651391"/>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152400</xdr:rowOff>
    </xdr:from>
    <xdr:to>
      <xdr:col>7</xdr:col>
      <xdr:colOff>315686</xdr:colOff>
      <xdr:row>90</xdr:row>
      <xdr:rowOff>76200</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3"/>
          <a:ext cx="6890660" cy="9035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yield</a:t>
          </a:r>
          <a:r>
            <a:rPr lang="fr-FR" sz="1400" b="1" baseline="0"/>
            <a:t> strength of 24CD4S material tube</a:t>
          </a:r>
          <a:endParaRPr lang="fr-FR" sz="14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63437" y="6890558"/>
          <a:ext cx="6747956" cy="3681871"/>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214746</xdr:colOff>
      <xdr:row>83</xdr:row>
      <xdr:rowOff>117763</xdr:rowOff>
    </xdr:from>
    <xdr:to>
      <xdr:col>7</xdr:col>
      <xdr:colOff>288970</xdr:colOff>
      <xdr:row>89</xdr:row>
      <xdr:rowOff>23750</xdr:rowOff>
    </xdr:to>
    <xdr:sp macro="" textlink="">
      <xdr:nvSpPr>
        <xdr:cNvPr id="17" name="Rectangle 16">
          <a:extLst>
            <a:ext uri="{FF2B5EF4-FFF2-40B4-BE49-F238E27FC236}">
              <a16:creationId xmlns:a16="http://schemas.microsoft.com/office/drawing/2014/main" id="{A96B005B-730C-422E-A768-3EE57916E465}"/>
            </a:ext>
          </a:extLst>
        </xdr:cNvPr>
        <xdr:cNvSpPr/>
      </xdr:nvSpPr>
      <xdr:spPr>
        <a:xfrm>
          <a:off x="214746" y="14242472"/>
          <a:ext cx="6890660" cy="9035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yield</a:t>
          </a:r>
          <a:r>
            <a:rPr lang="fr-FR" sz="1400" b="1" baseline="0"/>
            <a:t> strength of 24CD4S material tube</a:t>
          </a:r>
          <a:endParaRPr lang="fr-FR" sz="1400" b="1"/>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610447</xdr:colOff>
      <xdr:row>42</xdr:row>
      <xdr:rowOff>106247</xdr:rowOff>
    </xdr:from>
    <xdr:to>
      <xdr:col>14</xdr:col>
      <xdr:colOff>476004</xdr:colOff>
      <xdr:row>63</xdr:row>
      <xdr:rowOff>122518</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624811" y="7906356"/>
          <a:ext cx="3024393" cy="3507617"/>
        </a:xfrm>
        <a:prstGeom prst="rect">
          <a:avLst/>
        </a:prstGeom>
      </xdr:spPr>
    </xdr:pic>
    <xdr:clientData/>
  </xdr:twoCellAnchor>
  <xdr:twoCellAnchor>
    <xdr:from>
      <xdr:col>10</xdr:col>
      <xdr:colOff>598610</xdr:colOff>
      <xdr:row>64</xdr:row>
      <xdr:rowOff>1664</xdr:rowOff>
    </xdr:from>
    <xdr:to>
      <xdr:col>14</xdr:col>
      <xdr:colOff>443344</xdr:colOff>
      <xdr:row>65</xdr:row>
      <xdr:rowOff>54429</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612974" y="11459373"/>
          <a:ext cx="3003570" cy="2190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photos soudure</a:t>
          </a:r>
        </a:p>
      </xdr:txBody>
    </xdr:sp>
    <xdr:clientData/>
  </xdr:twoCellAnchor>
  <xdr:twoCellAnchor>
    <xdr:from>
      <xdr:col>23</xdr:col>
      <xdr:colOff>190500</xdr:colOff>
      <xdr:row>86</xdr:row>
      <xdr:rowOff>15240</xdr:rowOff>
    </xdr:from>
    <xdr:to>
      <xdr:col>34</xdr:col>
      <xdr:colOff>175260</xdr:colOff>
      <xdr:row>87</xdr:row>
      <xdr:rowOff>152400</xdr:rowOff>
    </xdr:to>
    <xdr:sp macro="" textlink="">
      <xdr:nvSpPr>
        <xdr:cNvPr id="5" name="Rectangle 4">
          <a:extLst>
            <a:ext uri="{FF2B5EF4-FFF2-40B4-BE49-F238E27FC236}">
              <a16:creationId xmlns:a16="http://schemas.microsoft.com/office/drawing/2014/main" id="{A49C26B0-45BC-4FEA-9424-72E19F1618B3}"/>
            </a:ext>
          </a:extLst>
        </xdr:cNvPr>
        <xdr:cNvSpPr/>
      </xdr:nvSpPr>
      <xdr:spPr>
        <a:xfrm>
          <a:off x="8389620" y="1457706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5.5.9 40</a:t>
          </a:r>
          <a:r>
            <a:rPr lang="fr-FR" sz="1100" baseline="0">
              <a:solidFill>
                <a:sysClr val="windowText" lastClr="000000"/>
              </a:solidFill>
            </a:rPr>
            <a:t> G sur le caisson</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27709</xdr:colOff>
      <xdr:row>25</xdr:row>
      <xdr:rowOff>110836</xdr:rowOff>
    </xdr:from>
    <xdr:to>
      <xdr:col>8</xdr:col>
      <xdr:colOff>12072</xdr:colOff>
      <xdr:row>49</xdr:row>
      <xdr:rowOff>152400</xdr:rowOff>
    </xdr:to>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269" y="4263736"/>
          <a:ext cx="5653643" cy="4064924"/>
        </a:xfrm>
        <a:prstGeom prst="rect">
          <a:avLst/>
        </a:prstGeom>
      </xdr:spPr>
    </xdr:pic>
    <xdr:clientData/>
  </xdr:twoCellAnchor>
  <xdr:twoCellAnchor>
    <xdr:from>
      <xdr:col>1</xdr:col>
      <xdr:colOff>38100</xdr:colOff>
      <xdr:row>50</xdr:row>
      <xdr:rowOff>0</xdr:rowOff>
    </xdr:from>
    <xdr:to>
      <xdr:col>8</xdr:col>
      <xdr:colOff>0</xdr:colOff>
      <xdr:row>51</xdr:row>
      <xdr:rowOff>142539</xdr:rowOff>
    </xdr:to>
    <xdr:sp macro="" textlink="">
      <xdr:nvSpPr>
        <xdr:cNvPr id="4" name="Rectangle 3">
          <a:extLst>
            <a:ext uri="{FF2B5EF4-FFF2-40B4-BE49-F238E27FC236}">
              <a16:creationId xmlns:a16="http://schemas.microsoft.com/office/drawing/2014/main" id="{E2273BFA-3745-41F2-96B4-5FA5F6694262}"/>
            </a:ext>
          </a:extLst>
        </xdr:cNvPr>
        <xdr:cNvSpPr/>
      </xdr:nvSpPr>
      <xdr:spPr>
        <a:xfrm>
          <a:off x="327660" y="8343900"/>
          <a:ext cx="5631180" cy="3101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 1.4.1 :	 e/D = 11/5 = 2,2</a:t>
          </a:r>
        </a:p>
      </xdr:txBody>
    </xdr: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104</xdr:row>
      <xdr:rowOff>43544</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5889" y="16758559"/>
          <a:ext cx="5191397" cy="29935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EV</a:t>
          </a:r>
          <a:r>
            <a:rPr lang="fr-FR" sz="1100" baseline="0">
              <a:solidFill>
                <a:sysClr val="windowText" lastClr="000000"/>
              </a:solidFill>
            </a:rPr>
            <a:t> 5.5.9</a:t>
          </a:r>
          <a:endParaRPr lang="fr-FR" sz="110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8.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0.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85" zoomScaleNormal="100" zoomScaleSheetLayoutView="85" zoomScalePageLayoutView="140" workbookViewId="0">
      <pane ySplit="23" topLeftCell="A29" activePane="bottomLeft" state="frozen"/>
      <selection pane="bottomLeft" sqref="A1:E1"/>
    </sheetView>
  </sheetViews>
  <sheetFormatPr baseColWidth="10" defaultColWidth="8.88671875" defaultRowHeight="13.2"/>
  <cols>
    <col min="1" max="1" width="9.109375" customWidth="1"/>
    <col min="2" max="2" width="11" customWidth="1"/>
    <col min="3" max="1025" width="11.441406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8671875" defaultRowHeight="13.2"/>
  <cols>
    <col min="1" max="1" width="19.33203125" style="13" customWidth="1"/>
    <col min="2" max="2" width="109.21875" style="13" customWidth="1"/>
    <col min="3" max="1025" width="11.44140625" customWidth="1"/>
  </cols>
  <sheetData>
    <row r="1" spans="1:2">
      <c r="A1" s="14" t="s">
        <v>39</v>
      </c>
      <c r="B1" s="15"/>
    </row>
    <row r="2" spans="1:2">
      <c r="A2" s="16"/>
      <c r="B2" s="16"/>
    </row>
    <row r="3" spans="1:2">
      <c r="A3" s="17" t="s">
        <v>40</v>
      </c>
      <c r="B3" s="18" t="s">
        <v>41</v>
      </c>
    </row>
    <row r="4" spans="1:2">
      <c r="A4" s="19" t="s">
        <v>906</v>
      </c>
      <c r="B4" s="20" t="s">
        <v>907</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8671875" defaultRowHeight="13.2"/>
  <cols>
    <col min="1" max="4" width="5" style="10" customWidth="1"/>
    <col min="5" max="6" width="6.21875" style="10" customWidth="1"/>
    <col min="7" max="19" width="5" style="10" customWidth="1"/>
    <col min="20" max="28" width="4.77734375" style="10" customWidth="1"/>
    <col min="29" max="29" width="5.21875" style="10" customWidth="1"/>
    <col min="30" max="30" width="6.21875" style="10" customWidth="1"/>
    <col min="31" max="32" width="4.21875" style="10" customWidth="1"/>
    <col min="33" max="33" width="5.21875" style="10" customWidth="1"/>
    <col min="34" max="34" width="6.21875" style="10" customWidth="1"/>
    <col min="35" max="36" width="4.21875" style="10" customWidth="1"/>
    <col min="37" max="37" width="5.21875" style="10" customWidth="1"/>
    <col min="38" max="38" width="6.21875" style="10" customWidth="1"/>
    <col min="39" max="40" width="4.21875" style="10" customWidth="1"/>
    <col min="41" max="41" width="5.21875" style="10" customWidth="1"/>
    <col min="42" max="46" width="4.21875" style="10" customWidth="1"/>
    <col min="47" max="1025" width="11.44140625" style="10" customWidth="1"/>
  </cols>
  <sheetData>
    <row r="1" spans="1:21">
      <c r="A1" s="756" t="s">
        <v>45</v>
      </c>
      <c r="B1" s="756"/>
      <c r="C1" s="756"/>
      <c r="D1" s="756"/>
      <c r="E1" s="756"/>
      <c r="F1" s="756"/>
      <c r="G1" s="756"/>
      <c r="H1" s="756"/>
      <c r="I1" s="756"/>
      <c r="J1" s="756"/>
      <c r="K1" s="756"/>
      <c r="L1" s="756"/>
      <c r="M1" s="756"/>
      <c r="N1" s="756"/>
      <c r="O1" s="756"/>
      <c r="P1" s="756"/>
      <c r="Q1" s="756"/>
      <c r="R1" s="756"/>
      <c r="S1" s="756"/>
      <c r="T1" s="2"/>
      <c r="U1" s="22"/>
    </row>
    <row r="2" spans="1:21">
      <c r="A2" s="2"/>
      <c r="B2" s="2"/>
      <c r="C2" s="2"/>
      <c r="D2" s="2"/>
      <c r="E2" s="2"/>
      <c r="F2" s="2"/>
      <c r="G2" s="2"/>
      <c r="H2" s="2"/>
      <c r="I2" s="2"/>
      <c r="J2" s="2"/>
      <c r="T2" s="2"/>
      <c r="U2" s="22"/>
    </row>
    <row r="3" spans="1:21" ht="12.75" customHeight="1">
      <c r="A3" s="788" t="s">
        <v>46</v>
      </c>
      <c r="B3" s="788"/>
      <c r="C3" s="788"/>
      <c r="D3" s="788"/>
      <c r="E3" s="788"/>
      <c r="F3" s="788"/>
      <c r="G3" s="788"/>
      <c r="H3" s="788"/>
      <c r="I3" s="788"/>
      <c r="J3" s="788"/>
      <c r="K3" s="788"/>
      <c r="L3" s="788"/>
      <c r="M3" s="788"/>
      <c r="N3" s="788"/>
      <c r="O3" s="788"/>
      <c r="P3" s="788"/>
      <c r="Q3" s="788"/>
      <c r="R3" s="788"/>
      <c r="S3" s="788"/>
      <c r="T3" s="2"/>
      <c r="U3" s="22"/>
    </row>
    <row r="4" spans="1:21">
      <c r="A4" s="788"/>
      <c r="B4" s="788"/>
      <c r="C4" s="788"/>
      <c r="D4" s="788"/>
      <c r="E4" s="788"/>
      <c r="F4" s="788"/>
      <c r="G4" s="788"/>
      <c r="H4" s="788"/>
      <c r="I4" s="788"/>
      <c r="J4" s="788"/>
      <c r="K4" s="788"/>
      <c r="L4" s="788"/>
      <c r="M4" s="788"/>
      <c r="N4" s="788"/>
      <c r="O4" s="788"/>
      <c r="P4" s="788"/>
      <c r="Q4" s="788"/>
      <c r="R4" s="788"/>
      <c r="S4" s="788"/>
      <c r="T4" s="2"/>
      <c r="U4" s="22"/>
    </row>
    <row r="5" spans="1:21">
      <c r="A5" s="788"/>
      <c r="B5" s="788"/>
      <c r="C5" s="788"/>
      <c r="D5" s="788"/>
      <c r="E5" s="788"/>
      <c r="F5" s="788"/>
      <c r="G5" s="788"/>
      <c r="H5" s="788"/>
      <c r="I5" s="788"/>
      <c r="J5" s="788"/>
      <c r="K5" s="788"/>
      <c r="L5" s="788"/>
      <c r="M5" s="788"/>
      <c r="N5" s="788"/>
      <c r="O5" s="788"/>
      <c r="P5" s="788"/>
      <c r="Q5" s="788"/>
      <c r="R5" s="788"/>
      <c r="S5" s="788"/>
      <c r="T5" s="2"/>
      <c r="U5" s="22"/>
    </row>
    <row r="6" spans="1:21">
      <c r="A6" s="788"/>
      <c r="B6" s="788"/>
      <c r="C6" s="788"/>
      <c r="D6" s="788"/>
      <c r="E6" s="788"/>
      <c r="F6" s="788"/>
      <c r="G6" s="788"/>
      <c r="H6" s="788"/>
      <c r="I6" s="788"/>
      <c r="J6" s="788"/>
      <c r="K6" s="788"/>
      <c r="L6" s="788"/>
      <c r="M6" s="788"/>
      <c r="N6" s="788"/>
      <c r="O6" s="788"/>
      <c r="P6" s="788"/>
      <c r="Q6" s="788"/>
      <c r="R6" s="788"/>
      <c r="S6" s="788"/>
      <c r="T6" s="2"/>
      <c r="U6" s="22"/>
    </row>
    <row r="7" spans="1:21">
      <c r="A7" s="788"/>
      <c r="B7" s="788"/>
      <c r="C7" s="788"/>
      <c r="D7" s="788"/>
      <c r="E7" s="788"/>
      <c r="F7" s="788"/>
      <c r="G7" s="788"/>
      <c r="H7" s="788"/>
      <c r="I7" s="788"/>
      <c r="J7" s="788"/>
      <c r="K7" s="788"/>
      <c r="L7" s="788"/>
      <c r="M7" s="788"/>
      <c r="N7" s="788"/>
      <c r="O7" s="788"/>
      <c r="P7" s="788"/>
      <c r="Q7" s="788"/>
      <c r="R7" s="788"/>
      <c r="S7" s="788"/>
      <c r="T7" s="2"/>
      <c r="U7" s="22"/>
    </row>
    <row r="8" spans="1:21">
      <c r="A8" s="788"/>
      <c r="B8" s="788"/>
      <c r="C8" s="788"/>
      <c r="D8" s="788"/>
      <c r="E8" s="788"/>
      <c r="F8" s="788"/>
      <c r="G8" s="788"/>
      <c r="H8" s="788"/>
      <c r="I8" s="788"/>
      <c r="J8" s="788"/>
      <c r="K8" s="788"/>
      <c r="L8" s="788"/>
      <c r="M8" s="788"/>
      <c r="N8" s="788"/>
      <c r="O8" s="788"/>
      <c r="P8" s="788"/>
      <c r="Q8" s="788"/>
      <c r="R8" s="788"/>
      <c r="S8" s="788"/>
      <c r="T8" s="2"/>
      <c r="U8" s="22"/>
    </row>
    <row r="9" spans="1:21">
      <c r="A9" s="788"/>
      <c r="B9" s="788"/>
      <c r="C9" s="788"/>
      <c r="D9" s="788"/>
      <c r="E9" s="788"/>
      <c r="F9" s="788"/>
      <c r="G9" s="788"/>
      <c r="H9" s="788"/>
      <c r="I9" s="788"/>
      <c r="J9" s="788"/>
      <c r="K9" s="788"/>
      <c r="L9" s="788"/>
      <c r="M9" s="788"/>
      <c r="N9" s="788"/>
      <c r="O9" s="788"/>
      <c r="P9" s="788"/>
      <c r="Q9" s="788"/>
      <c r="R9" s="788"/>
      <c r="S9" s="788"/>
      <c r="T9" s="2"/>
      <c r="U9" s="22"/>
    </row>
    <row r="10" spans="1:21">
      <c r="T10" s="2"/>
      <c r="U10" s="22"/>
    </row>
    <row r="11" spans="1:21" ht="12.75" customHeight="1">
      <c r="A11" s="789" t="s">
        <v>47</v>
      </c>
      <c r="B11" s="789"/>
      <c r="C11" s="789"/>
      <c r="D11" s="789"/>
      <c r="E11" s="789"/>
      <c r="F11" s="789"/>
      <c r="G11" s="789"/>
      <c r="H11" s="789"/>
      <c r="I11" s="789"/>
      <c r="J11" s="789"/>
      <c r="K11" s="789"/>
      <c r="L11" s="789"/>
      <c r="M11" s="789"/>
      <c r="N11" s="789"/>
      <c r="O11" s="789"/>
      <c r="P11" s="789"/>
      <c r="Q11" s="789"/>
      <c r="R11" s="789"/>
      <c r="S11" s="789"/>
      <c r="T11" s="2"/>
      <c r="U11" s="22"/>
    </row>
    <row r="12" spans="1:21" ht="12.75" customHeight="1">
      <c r="A12" s="789"/>
      <c r="B12" s="789"/>
      <c r="C12" s="789"/>
      <c r="D12" s="789"/>
      <c r="E12" s="789"/>
      <c r="F12" s="789"/>
      <c r="G12" s="789"/>
      <c r="H12" s="789"/>
      <c r="I12" s="789"/>
      <c r="J12" s="789"/>
      <c r="K12" s="789"/>
      <c r="L12" s="789"/>
      <c r="M12" s="789"/>
      <c r="N12" s="789"/>
      <c r="O12" s="789"/>
      <c r="P12" s="789"/>
      <c r="Q12" s="789"/>
      <c r="R12" s="789"/>
      <c r="S12" s="789"/>
      <c r="T12" s="2"/>
      <c r="U12" s="22"/>
    </row>
    <row r="13" spans="1:21">
      <c r="T13" s="2"/>
      <c r="U13" s="22"/>
    </row>
    <row r="14" spans="1:21">
      <c r="A14" s="10" t="s">
        <v>48</v>
      </c>
      <c r="D14" s="790" t="s">
        <v>49</v>
      </c>
      <c r="E14" s="790"/>
      <c r="F14" s="790"/>
      <c r="G14" s="790"/>
      <c r="H14" s="790"/>
      <c r="I14" s="790"/>
      <c r="J14" s="790"/>
      <c r="K14" s="10" t="s">
        <v>50</v>
      </c>
      <c r="O14" s="790" t="s">
        <v>901</v>
      </c>
      <c r="P14" s="790"/>
      <c r="Q14" s="790"/>
      <c r="R14" s="790"/>
      <c r="S14" s="790"/>
      <c r="T14" s="2"/>
      <c r="U14" s="22"/>
    </row>
    <row r="15" spans="1:21">
      <c r="A15" s="10" t="s">
        <v>51</v>
      </c>
      <c r="D15" s="790" t="s">
        <v>902</v>
      </c>
      <c r="E15" s="790"/>
      <c r="F15" s="790"/>
      <c r="G15" s="790"/>
      <c r="H15" s="790"/>
      <c r="I15" s="790"/>
      <c r="J15" s="790"/>
      <c r="K15" s="10" t="s">
        <v>52</v>
      </c>
      <c r="N15" s="790" t="s">
        <v>903</v>
      </c>
      <c r="O15" s="790"/>
      <c r="P15" s="790"/>
      <c r="Q15" s="790"/>
      <c r="R15" s="790"/>
      <c r="S15" s="790"/>
      <c r="T15" s="2"/>
      <c r="U15" s="22"/>
    </row>
    <row r="16" spans="1:21">
      <c r="A16" s="10" t="s">
        <v>53</v>
      </c>
      <c r="D16" s="790" t="s">
        <v>905</v>
      </c>
      <c r="E16" s="790"/>
      <c r="F16" s="790"/>
      <c r="G16" s="790"/>
      <c r="H16" s="790"/>
      <c r="I16" s="790"/>
      <c r="J16" s="790"/>
      <c r="K16" s="10" t="s">
        <v>52</v>
      </c>
      <c r="N16" s="790" t="s">
        <v>904</v>
      </c>
      <c r="O16" s="790"/>
      <c r="P16" s="790"/>
      <c r="Q16" s="790"/>
      <c r="R16" s="790"/>
      <c r="S16" s="790"/>
      <c r="T16" s="2"/>
      <c r="U16" s="22"/>
    </row>
    <row r="17" spans="1:46">
      <c r="A17" s="10" t="s">
        <v>54</v>
      </c>
      <c r="D17" s="786" t="s">
        <v>55</v>
      </c>
      <c r="E17" s="786"/>
      <c r="F17" s="786"/>
      <c r="G17" s="786"/>
      <c r="H17" s="786"/>
      <c r="I17" s="786"/>
      <c r="J17" s="786"/>
      <c r="T17" s="763" t="s">
        <v>56</v>
      </c>
      <c r="U17" s="763"/>
      <c r="V17" s="763"/>
      <c r="W17" s="763"/>
      <c r="X17" s="763"/>
      <c r="Y17" s="763"/>
      <c r="Z17" s="763"/>
      <c r="AA17" s="763"/>
      <c r="AB17" s="763"/>
      <c r="AC17" s="763" t="s">
        <v>57</v>
      </c>
      <c r="AD17" s="763"/>
      <c r="AE17" s="763"/>
      <c r="AF17" s="763"/>
      <c r="AG17" s="763" t="s">
        <v>58</v>
      </c>
      <c r="AH17" s="763"/>
      <c r="AI17" s="763"/>
      <c r="AJ17" s="763"/>
      <c r="AK17" s="787" t="s">
        <v>59</v>
      </c>
      <c r="AL17" s="787"/>
      <c r="AM17" s="787"/>
      <c r="AN17" s="787"/>
      <c r="AO17" s="763" t="s">
        <v>60</v>
      </c>
      <c r="AP17" s="763"/>
      <c r="AQ17" s="763"/>
      <c r="AR17" s="763"/>
      <c r="AS17" s="763"/>
      <c r="AT17" s="763"/>
    </row>
    <row r="18" spans="1:46" ht="12.75" customHeight="1">
      <c r="A18" s="23" t="s">
        <v>61</v>
      </c>
      <c r="B18" s="24"/>
      <c r="C18" s="24"/>
      <c r="D18" s="24"/>
      <c r="E18" s="24"/>
      <c r="F18" s="24"/>
      <c r="G18" s="24"/>
      <c r="H18" s="24"/>
      <c r="I18" s="24"/>
      <c r="J18" s="24"/>
      <c r="K18" s="24"/>
      <c r="L18" s="24"/>
      <c r="M18" s="24"/>
      <c r="N18" s="24"/>
      <c r="O18" s="24"/>
      <c r="P18" s="24"/>
      <c r="Q18" s="24"/>
      <c r="R18" s="24"/>
      <c r="S18" s="25"/>
      <c r="T18" s="784" t="s">
        <v>62</v>
      </c>
      <c r="U18" s="783" t="s">
        <v>63</v>
      </c>
      <c r="V18" s="783" t="s">
        <v>64</v>
      </c>
      <c r="W18" s="783" t="s">
        <v>65</v>
      </c>
      <c r="X18" s="783" t="s">
        <v>66</v>
      </c>
      <c r="Y18" s="783" t="s">
        <v>67</v>
      </c>
      <c r="Z18" s="784" t="s">
        <v>68</v>
      </c>
      <c r="AA18" s="784" t="s">
        <v>69</v>
      </c>
      <c r="AB18" s="784" t="s">
        <v>70</v>
      </c>
      <c r="AC18" s="783" t="s">
        <v>71</v>
      </c>
      <c r="AD18" s="783" t="s">
        <v>72</v>
      </c>
      <c r="AE18" s="783" t="s">
        <v>73</v>
      </c>
      <c r="AF18" s="783" t="s">
        <v>74</v>
      </c>
      <c r="AG18" s="783" t="s">
        <v>71</v>
      </c>
      <c r="AH18" s="783" t="s">
        <v>72</v>
      </c>
      <c r="AI18" s="784" t="s">
        <v>73</v>
      </c>
      <c r="AJ18" s="783" t="s">
        <v>74</v>
      </c>
      <c r="AK18" s="783" t="s">
        <v>71</v>
      </c>
      <c r="AL18" s="783" t="s">
        <v>72</v>
      </c>
      <c r="AM18" s="784" t="s">
        <v>73</v>
      </c>
      <c r="AN18" s="783" t="s">
        <v>74</v>
      </c>
      <c r="AO18" s="785" t="s">
        <v>75</v>
      </c>
      <c r="AP18" s="785" t="s">
        <v>76</v>
      </c>
      <c r="AQ18" s="785" t="s">
        <v>77</v>
      </c>
      <c r="AR18" s="785" t="s">
        <v>78</v>
      </c>
      <c r="AS18" s="785" t="s">
        <v>79</v>
      </c>
      <c r="AT18" s="785" t="s">
        <v>80</v>
      </c>
    </row>
    <row r="19" spans="1:46">
      <c r="A19" s="778" t="str">
        <f>IF(COUNTIF(A24:B48,"NO")&gt;0,"Yes. Chassis deviates from baseline requirements","No. Chassis does not deviate from baseline requirements")</f>
        <v>Yes. Chassis deviates from baseline requirements</v>
      </c>
      <c r="B19" s="778"/>
      <c r="C19" s="778"/>
      <c r="D19" s="778"/>
      <c r="E19" s="778"/>
      <c r="F19" s="778"/>
      <c r="G19" s="778"/>
      <c r="H19" s="778"/>
      <c r="I19" s="778"/>
      <c r="J19" s="778"/>
      <c r="K19" s="778"/>
      <c r="L19" s="778"/>
      <c r="M19" s="778"/>
      <c r="N19" s="778"/>
      <c r="O19" s="778"/>
      <c r="P19" s="778"/>
      <c r="Q19" s="778"/>
      <c r="R19" s="778"/>
      <c r="S19" s="778"/>
      <c r="T19" s="784"/>
      <c r="U19" s="783"/>
      <c r="V19" s="783"/>
      <c r="W19" s="783"/>
      <c r="X19" s="783"/>
      <c r="Y19" s="783"/>
      <c r="Z19" s="784"/>
      <c r="AA19" s="784"/>
      <c r="AB19" s="784"/>
      <c r="AC19" s="783"/>
      <c r="AD19" s="783"/>
      <c r="AE19" s="783"/>
      <c r="AF19" s="783"/>
      <c r="AG19" s="783"/>
      <c r="AH19" s="783"/>
      <c r="AI19" s="784"/>
      <c r="AJ19" s="783"/>
      <c r="AK19" s="783"/>
      <c r="AL19" s="783"/>
      <c r="AM19" s="784"/>
      <c r="AN19" s="783"/>
      <c r="AO19" s="783"/>
      <c r="AP19" s="783"/>
      <c r="AQ19" s="783"/>
      <c r="AR19" s="783"/>
      <c r="AS19" s="783"/>
      <c r="AT19" s="783"/>
    </row>
    <row r="20" spans="1:46">
      <c r="T20" s="784"/>
      <c r="U20" s="783"/>
      <c r="V20" s="783"/>
      <c r="W20" s="783"/>
      <c r="X20" s="783"/>
      <c r="Y20" s="783"/>
      <c r="Z20" s="784"/>
      <c r="AA20" s="784"/>
      <c r="AB20" s="784"/>
      <c r="AC20" s="783"/>
      <c r="AD20" s="783"/>
      <c r="AE20" s="783"/>
      <c r="AF20" s="783"/>
      <c r="AG20" s="783"/>
      <c r="AH20" s="783"/>
      <c r="AI20" s="784"/>
      <c r="AJ20" s="783"/>
      <c r="AK20" s="783"/>
      <c r="AL20" s="783"/>
      <c r="AM20" s="784"/>
      <c r="AN20" s="783"/>
      <c r="AO20" s="783"/>
      <c r="AP20" s="783"/>
      <c r="AQ20" s="783"/>
      <c r="AR20" s="783"/>
      <c r="AS20" s="783"/>
      <c r="AT20" s="783"/>
    </row>
    <row r="21" spans="1:46" ht="12.75" customHeight="1">
      <c r="A21" s="779" t="s">
        <v>81</v>
      </c>
      <c r="B21" s="779"/>
      <c r="C21" s="780" t="s">
        <v>82</v>
      </c>
      <c r="D21" s="780"/>
      <c r="E21" s="781" t="s">
        <v>83</v>
      </c>
      <c r="F21" s="781"/>
      <c r="G21" s="771" t="s">
        <v>84</v>
      </c>
      <c r="H21" s="771"/>
      <c r="I21" s="771"/>
      <c r="J21" s="771"/>
      <c r="K21" s="771"/>
      <c r="L21" s="771"/>
      <c r="M21" s="771"/>
      <c r="N21" s="771"/>
      <c r="O21" s="781" t="s">
        <v>85</v>
      </c>
      <c r="P21" s="781"/>
      <c r="Q21" s="781"/>
      <c r="R21" s="781"/>
      <c r="S21" s="781"/>
      <c r="T21" s="784"/>
      <c r="U21" s="783"/>
      <c r="V21" s="783"/>
      <c r="W21" s="783"/>
      <c r="X21" s="783"/>
      <c r="Y21" s="783"/>
      <c r="Z21" s="784"/>
      <c r="AA21" s="784"/>
      <c r="AB21" s="784"/>
      <c r="AC21" s="783"/>
      <c r="AD21" s="783"/>
      <c r="AE21" s="783"/>
      <c r="AF21" s="783"/>
      <c r="AG21" s="783"/>
      <c r="AH21" s="783"/>
      <c r="AI21" s="784"/>
      <c r="AJ21" s="783"/>
      <c r="AK21" s="783"/>
      <c r="AL21" s="783"/>
      <c r="AM21" s="784"/>
      <c r="AN21" s="783"/>
      <c r="AO21" s="783"/>
      <c r="AP21" s="783"/>
      <c r="AQ21" s="783"/>
      <c r="AR21" s="783"/>
      <c r="AS21" s="783"/>
      <c r="AT21" s="783"/>
    </row>
    <row r="22" spans="1:46" ht="12.75" customHeight="1">
      <c r="A22" s="779"/>
      <c r="B22" s="779"/>
      <c r="C22" s="780"/>
      <c r="D22" s="780"/>
      <c r="E22" s="781"/>
      <c r="F22" s="781"/>
      <c r="G22" s="771"/>
      <c r="H22" s="771"/>
      <c r="I22" s="771"/>
      <c r="J22" s="771"/>
      <c r="K22" s="771"/>
      <c r="L22" s="771"/>
      <c r="M22" s="771"/>
      <c r="N22" s="771"/>
      <c r="O22" s="781"/>
      <c r="P22" s="781"/>
      <c r="Q22" s="781"/>
      <c r="R22" s="781"/>
      <c r="S22" s="781"/>
      <c r="T22" s="784"/>
      <c r="U22" s="783"/>
      <c r="V22" s="783"/>
      <c r="W22" s="783"/>
      <c r="X22" s="783"/>
      <c r="Y22" s="783"/>
      <c r="Z22" s="784"/>
      <c r="AA22" s="784"/>
      <c r="AB22" s="784"/>
      <c r="AC22" s="783"/>
      <c r="AD22" s="783"/>
      <c r="AE22" s="783"/>
      <c r="AF22" s="783"/>
      <c r="AG22" s="783"/>
      <c r="AH22" s="783"/>
      <c r="AI22" s="784"/>
      <c r="AJ22" s="783"/>
      <c r="AK22" s="783"/>
      <c r="AL22" s="783"/>
      <c r="AM22" s="784"/>
      <c r="AN22" s="783"/>
      <c r="AO22" s="783"/>
      <c r="AP22" s="783"/>
      <c r="AQ22" s="783"/>
      <c r="AR22" s="783"/>
      <c r="AS22" s="783"/>
      <c r="AT22" s="783"/>
    </row>
    <row r="23" spans="1:46">
      <c r="A23" s="779"/>
      <c r="B23" s="779"/>
      <c r="C23" s="780"/>
      <c r="D23" s="780"/>
      <c r="E23" s="781"/>
      <c r="F23" s="781"/>
      <c r="G23" s="771"/>
      <c r="H23" s="771"/>
      <c r="I23" s="771"/>
      <c r="J23" s="771"/>
      <c r="K23" s="771"/>
      <c r="L23" s="771"/>
      <c r="M23" s="771"/>
      <c r="N23" s="771"/>
      <c r="O23" s="781"/>
      <c r="P23" s="781"/>
      <c r="Q23" s="781"/>
      <c r="R23" s="781"/>
      <c r="S23" s="781"/>
      <c r="T23" s="784"/>
      <c r="U23" s="783"/>
      <c r="V23" s="783"/>
      <c r="W23" s="783"/>
      <c r="X23" s="783"/>
      <c r="Y23" s="783"/>
      <c r="Z23" s="784"/>
      <c r="AA23" s="784"/>
      <c r="AB23" s="784"/>
      <c r="AC23" s="783"/>
      <c r="AD23" s="783"/>
      <c r="AE23" s="783"/>
      <c r="AF23" s="783"/>
      <c r="AG23" s="783"/>
      <c r="AH23" s="783"/>
      <c r="AI23" s="784"/>
      <c r="AJ23" s="783"/>
      <c r="AK23" s="783"/>
      <c r="AL23" s="783"/>
      <c r="AM23" s="784"/>
      <c r="AN23" s="783"/>
      <c r="AO23" s="783"/>
      <c r="AP23" s="783"/>
      <c r="AQ23" s="783"/>
      <c r="AR23" s="783"/>
      <c r="AS23" s="783"/>
      <c r="AT23" s="783"/>
    </row>
    <row r="24" spans="1:46" ht="12.75" customHeight="1">
      <c r="A24" s="767" t="str">
        <f>IF(AND('T3.8 Main Hoop Tubing'!D13&gt;='T3.8 Main Hoop Tubing'!C13,'T3.8 Main Hoop Tubing'!D14&gt;='T3.8 Main Hoop Tubing'!C14),"YES","NO")</f>
        <v>NO</v>
      </c>
      <c r="B24" s="767"/>
      <c r="C24" s="767" t="s">
        <v>86</v>
      </c>
      <c r="D24" s="767"/>
      <c r="E24" s="774" t="s">
        <v>87</v>
      </c>
      <c r="F24" s="774"/>
      <c r="G24" s="782" t="s">
        <v>88</v>
      </c>
      <c r="H24" s="782"/>
      <c r="I24" s="782"/>
      <c r="J24" s="782"/>
      <c r="K24" s="782"/>
      <c r="L24" s="782"/>
      <c r="M24" s="782"/>
      <c r="N24" s="782"/>
      <c r="O24" s="765" t="s">
        <v>89</v>
      </c>
      <c r="P24" s="765"/>
      <c r="Q24" s="765"/>
      <c r="R24" s="765"/>
      <c r="S24" s="765"/>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67" t="str">
        <f>IF(AND('T3.9 Front Hoop Tubing'!D4='T3.9 Front Hoop Tubing'!C4,'T3.9 Front Hoop Tubing'!D5='T3.9 Front Hoop Tubing'!C5,'T3.9 Front Hoop Tubing'!D13&gt;='T3.9 Front Hoop Tubing'!C13,'T3.9 Front Hoop Tubing'!D14&gt;='T3.9 Front Hoop Tubing'!C14),"YES","NO")</f>
        <v>NO</v>
      </c>
      <c r="B25" s="767"/>
      <c r="C25" s="767" t="str">
        <f t="shared" ref="C25:C41" si="0">IF(A25="N/A","N/A",IF(A25="YES","NO","YES"))</f>
        <v>YES</v>
      </c>
      <c r="D25" s="767"/>
      <c r="E25" s="774" t="s">
        <v>90</v>
      </c>
      <c r="F25" s="774"/>
      <c r="G25" s="764" t="s">
        <v>91</v>
      </c>
      <c r="H25" s="764"/>
      <c r="I25" s="764"/>
      <c r="J25" s="764"/>
      <c r="K25" s="764"/>
      <c r="L25" s="764"/>
      <c r="M25" s="764"/>
      <c r="N25" s="764"/>
      <c r="O25" s="765" t="s">
        <v>89</v>
      </c>
      <c r="P25" s="765"/>
      <c r="Q25" s="765"/>
      <c r="R25" s="765"/>
      <c r="S25" s="765"/>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67" t="str">
        <f>IF(AND('T3.10 Main Hoop Bracing'!D13&gt;='T3.10 Main Hoop Bracing'!C13,'T3.10 Main Hoop Bracing'!D14&gt;='T3.10 Main Hoop Bracing'!C14,'T3.10 Main Hoop Bracing'!D5='T3.10 Main Hoop Bracing'!C5),"YES","NO")</f>
        <v>NO</v>
      </c>
      <c r="B26" s="767"/>
      <c r="C26" s="767" t="str">
        <f t="shared" si="0"/>
        <v>YES</v>
      </c>
      <c r="D26" s="767"/>
      <c r="E26" s="774" t="s">
        <v>92</v>
      </c>
      <c r="F26" s="774"/>
      <c r="G26" s="764" t="s">
        <v>93</v>
      </c>
      <c r="H26" s="764"/>
      <c r="I26" s="764"/>
      <c r="J26" s="764"/>
      <c r="K26" s="764"/>
      <c r="L26" s="764"/>
      <c r="M26" s="764"/>
      <c r="N26" s="764"/>
      <c r="O26" s="765" t="s">
        <v>89</v>
      </c>
      <c r="P26" s="765"/>
      <c r="Q26" s="765"/>
      <c r="R26" s="765"/>
      <c r="S26" s="765"/>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67" t="str">
        <f>IF(NOT('T3.10.5 T3.5 MHoop Brace Spt'!F2="tubing only"),"N/A",IF(AND('T3.10.5 T3.5 MHoop Brace Spt'!E5='T3.10.5 T3.5 MHoop Brace Spt'!C5,'T3.10.5 T3.5 MHoop Brace Spt'!E15&gt;='T3.10.5 T3.5 MHoop Brace Spt'!C15,'T3.10.5 T3.5 MHoop Brace Spt'!E16&gt;='T3.10.5 T3.5 MHoop Brace Spt'!C16),"YES","NO"))</f>
        <v>NO</v>
      </c>
      <c r="B27" s="767"/>
      <c r="C27" s="767" t="str">
        <f t="shared" si="0"/>
        <v>YES</v>
      </c>
      <c r="D27" s="767"/>
      <c r="E27" s="774" t="s">
        <v>94</v>
      </c>
      <c r="F27" s="774"/>
      <c r="G27" s="764" t="s">
        <v>95</v>
      </c>
      <c r="H27" s="764"/>
      <c r="I27" s="764"/>
      <c r="J27" s="764"/>
      <c r="K27" s="764"/>
      <c r="L27" s="764"/>
      <c r="M27" s="764"/>
      <c r="N27" s="764"/>
      <c r="O27" s="765" t="s">
        <v>89</v>
      </c>
      <c r="P27" s="765"/>
      <c r="Q27" s="765"/>
      <c r="R27" s="765"/>
      <c r="S27" s="765"/>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67" t="str">
        <f>IF('T3.11 T3.5 FHoop Bracing'!F2="tubing only",IF(AND('T3.11 T3.5 FHoop Bracing'!E6='T3.11 T3.5 FHoop Bracing'!C6,'T3.11 T3.5 FHoop Bracing'!E15&gt;='T3.11 T3.5 FHoop Bracing'!C15,'T3.11 T3.5 FHoop Bracing'!E16&gt;='T3.11 T3.5 FHoop Bracing'!C16,'T3.11 T3.5 FHoop Bracing'!E5='T3.11 T3.5 FHoop Bracing'!C5),"YES","NO"),"N/A")</f>
        <v>NO</v>
      </c>
      <c r="B28" s="767"/>
      <c r="C28" s="767" t="str">
        <f t="shared" si="0"/>
        <v>YES</v>
      </c>
      <c r="D28" s="767"/>
      <c r="E28" s="774" t="s">
        <v>96</v>
      </c>
      <c r="F28" s="774"/>
      <c r="G28" s="764" t="s">
        <v>97</v>
      </c>
      <c r="H28" s="764"/>
      <c r="I28" s="764"/>
      <c r="J28" s="764"/>
      <c r="K28" s="764"/>
      <c r="L28" s="764"/>
      <c r="M28" s="764"/>
      <c r="N28" s="764"/>
      <c r="O28" s="765" t="s">
        <v>89</v>
      </c>
      <c r="P28" s="765"/>
      <c r="Q28" s="765"/>
      <c r="R28" s="765"/>
      <c r="S28" s="765"/>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67" t="str">
        <f>IF(NOT('T3.13 T3.5 Ft Bulkhead'!F2="tubing only"),"N/A",IF(AND('T3.13 T3.5 Ft Bulkhead'!E5='T3.13 T3.5 Ft Bulkhead'!C5,'T3.13 T3.5 Ft Bulkhead'!E17&gt;='T3.13 T3.5 Ft Bulkhead'!C17,'T3.13 T3.5 Ft Bulkhead'!E18&gt;='T3.13 T3.5 Ft Bulkhead'!C18),"YES","NO"))</f>
        <v>YES</v>
      </c>
      <c r="B29" s="767"/>
      <c r="C29" s="767" t="str">
        <f t="shared" si="0"/>
        <v>NO</v>
      </c>
      <c r="D29" s="767"/>
      <c r="E29" s="774" t="s">
        <v>98</v>
      </c>
      <c r="F29" s="774"/>
      <c r="G29" s="764" t="s">
        <v>99</v>
      </c>
      <c r="H29" s="764"/>
      <c r="I29" s="764"/>
      <c r="J29" s="764"/>
      <c r="K29" s="764"/>
      <c r="L29" s="764"/>
      <c r="M29" s="764"/>
      <c r="N29" s="764"/>
      <c r="O29" s="765" t="s">
        <v>89</v>
      </c>
      <c r="P29" s="765"/>
      <c r="Q29" s="765"/>
      <c r="R29" s="765"/>
      <c r="S29" s="765"/>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67" t="str">
        <f>IF(NOT('T3.14 T3.5 FBH Spt Structure'!F2="tubing only"),"N/A",IF('T3.14 T3.5 FBH Spt Structure'!G17="YES","YES","NO"))</f>
        <v>NO</v>
      </c>
      <c r="B30" s="767"/>
      <c r="C30" s="767" t="str">
        <f t="shared" si="0"/>
        <v>YES</v>
      </c>
      <c r="D30" s="767"/>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67" t="str">
        <f>IF(NOT('T3.15 T3.5 SIS'!F2="tubing only"),"N/A",IF('T3.15 T3.5 SIS'!G17="YES","YES","NO"))</f>
        <v>NO</v>
      </c>
      <c r="B31" s="767"/>
      <c r="C31" s="767" t="str">
        <f t="shared" si="0"/>
        <v>YES</v>
      </c>
      <c r="D31" s="767"/>
      <c r="E31" s="774" t="s">
        <v>102</v>
      </c>
      <c r="F31" s="774"/>
      <c r="G31" s="764" t="s">
        <v>103</v>
      </c>
      <c r="H31" s="764"/>
      <c r="I31" s="764"/>
      <c r="J31" s="764"/>
      <c r="K31" s="764"/>
      <c r="L31" s="764"/>
      <c r="M31" s="764"/>
      <c r="N31" s="764"/>
      <c r="O31" s="765" t="s">
        <v>89</v>
      </c>
      <c r="P31" s="765"/>
      <c r="Q31" s="765"/>
      <c r="R31" s="765"/>
      <c r="S31" s="765"/>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67" t="str">
        <f>IF(AND('T4.5 Shoulder Harness Bar'!F2="tubing only",'T4.5 Shoulder Harness Bar'!E5='T4.5 Shoulder Harness Bar'!C5,'T4.5 Shoulder Harness Bar'!E15&gt;='T4.5 Shoulder Harness Bar'!C15,'T4.5 Shoulder Harness Bar'!E16&gt;='T4.5 Shoulder Harness Bar'!C16),"YES","NO")</f>
        <v>NO</v>
      </c>
      <c r="B32" s="767"/>
      <c r="C32" s="767" t="str">
        <f t="shared" si="0"/>
        <v>YES</v>
      </c>
      <c r="D32" s="767"/>
      <c r="E32" s="774" t="s">
        <v>104</v>
      </c>
      <c r="F32" s="774"/>
      <c r="G32" s="764" t="s">
        <v>105</v>
      </c>
      <c r="H32" s="764"/>
      <c r="I32" s="764"/>
      <c r="J32" s="764"/>
      <c r="K32" s="764"/>
      <c r="L32" s="764"/>
      <c r="M32" s="764"/>
      <c r="N32" s="764"/>
      <c r="O32" s="765" t="s">
        <v>89</v>
      </c>
      <c r="P32" s="765"/>
      <c r="Q32" s="765"/>
      <c r="R32" s="765"/>
      <c r="S32" s="765"/>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67" t="str">
        <f>IF('T3.17.3 IA AI Plate'!D23="YES","YES","NO")</f>
        <v>YES</v>
      </c>
      <c r="B33" s="767"/>
      <c r="C33" s="767" t="str">
        <f t="shared" si="0"/>
        <v>NO</v>
      </c>
      <c r="D33" s="767"/>
      <c r="E33" s="763" t="s">
        <v>106</v>
      </c>
      <c r="F33" s="763"/>
      <c r="G33" s="764" t="s">
        <v>107</v>
      </c>
      <c r="H33" s="764"/>
      <c r="I33" s="764"/>
      <c r="J33" s="764"/>
      <c r="K33" s="764"/>
      <c r="L33" s="764"/>
      <c r="M33" s="764"/>
      <c r="N33" s="764"/>
      <c r="O33" s="765" t="s">
        <v>908</v>
      </c>
      <c r="P33" s="765"/>
      <c r="Q33" s="765"/>
      <c r="R33" s="765"/>
      <c r="S33" s="765"/>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67" t="str">
        <f>IF('T3.11 T3.5 FHoop Bracing'!F2="tubing only","N/A","NO")</f>
        <v>N/A</v>
      </c>
      <c r="B34" s="767"/>
      <c r="C34" s="767" t="str">
        <f t="shared" si="0"/>
        <v>N/A</v>
      </c>
      <c r="D34" s="767"/>
      <c r="E34" s="774" t="s">
        <v>108</v>
      </c>
      <c r="F34" s="774"/>
      <c r="G34" s="764" t="s">
        <v>109</v>
      </c>
      <c r="H34" s="764"/>
      <c r="I34" s="764"/>
      <c r="J34" s="764"/>
      <c r="K34" s="764"/>
      <c r="L34" s="764"/>
      <c r="M34" s="764"/>
      <c r="N34" s="764"/>
      <c r="O34" s="765"/>
      <c r="P34" s="765"/>
      <c r="Q34" s="765"/>
      <c r="R34" s="765"/>
      <c r="S34" s="765"/>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67" t="str">
        <f>IF('T3.13 T3.5 Ft Bulkhead'!F2="tubing only","N/A","NO")</f>
        <v>N/A</v>
      </c>
      <c r="B35" s="767"/>
      <c r="C35" s="767" t="str">
        <f t="shared" si="0"/>
        <v>N/A</v>
      </c>
      <c r="D35" s="767"/>
      <c r="E35" s="763" t="s">
        <v>110</v>
      </c>
      <c r="F35" s="763"/>
      <c r="G35" s="764" t="s">
        <v>111</v>
      </c>
      <c r="H35" s="764"/>
      <c r="I35" s="764"/>
      <c r="J35" s="764"/>
      <c r="K35" s="764"/>
      <c r="L35" s="764"/>
      <c r="M35" s="764"/>
      <c r="N35" s="764"/>
      <c r="O35" s="765"/>
      <c r="P35" s="765"/>
      <c r="Q35" s="765"/>
      <c r="R35" s="765"/>
      <c r="S35" s="765"/>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67" t="str">
        <f>IF('T3.14 T3.5 FBH Spt Structure'!F2="tubing only","N/A","NO")</f>
        <v>N/A</v>
      </c>
      <c r="B36" s="767"/>
      <c r="C36" s="767" t="str">
        <f t="shared" si="0"/>
        <v>N/A</v>
      </c>
      <c r="D36" s="767"/>
      <c r="E36" s="763" t="s">
        <v>112</v>
      </c>
      <c r="F36" s="763"/>
      <c r="G36" s="764" t="s">
        <v>113</v>
      </c>
      <c r="H36" s="764"/>
      <c r="I36" s="764"/>
      <c r="J36" s="764"/>
      <c r="K36" s="764"/>
      <c r="L36" s="764"/>
      <c r="M36" s="764"/>
      <c r="N36" s="764"/>
      <c r="O36" s="765"/>
      <c r="P36" s="765"/>
      <c r="Q36" s="765"/>
      <c r="R36" s="765"/>
      <c r="S36" s="765"/>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67" t="str">
        <f>IF('T3.15 T3.5 SIS'!F2="tubing only","N/A","NO")</f>
        <v>N/A</v>
      </c>
      <c r="B37" s="767"/>
      <c r="C37" s="767" t="str">
        <f t="shared" si="0"/>
        <v>N/A</v>
      </c>
      <c r="D37" s="767"/>
      <c r="E37" s="763" t="s">
        <v>114</v>
      </c>
      <c r="F37" s="763"/>
      <c r="G37" s="764" t="s">
        <v>115</v>
      </c>
      <c r="H37" s="764"/>
      <c r="I37" s="764"/>
      <c r="J37" s="764"/>
      <c r="K37" s="764"/>
      <c r="L37" s="764"/>
      <c r="M37" s="764"/>
      <c r="N37" s="764"/>
      <c r="O37" s="765"/>
      <c r="P37" s="765"/>
      <c r="Q37" s="765"/>
      <c r="R37" s="765"/>
      <c r="S37" s="765"/>
      <c r="T37" s="773" t="str">
        <f>IF($A$37="NO",'T3.15 T3.5 SIS'!$L$27,"NA")</f>
        <v>NA</v>
      </c>
      <c r="U37" s="771" t="str">
        <f>IF($A$37="NO",'T3.15 T3.5 SIS'!$L$28,"NA")</f>
        <v>NA</v>
      </c>
      <c r="V37" s="771" t="str">
        <f>IF($A$37="NO",'T3.15 T3.5 SIS'!$L$29,"NA")</f>
        <v>NA</v>
      </c>
      <c r="W37" s="771" t="str">
        <f>IF($A$37="NO",'T3.15 T3.5 SIS'!$L$30,"NA")</f>
        <v>NA</v>
      </c>
      <c r="X37" s="771" t="str">
        <f>IF($A$37="NO",'T3.15 T3.5 SIS'!$L$31,"NA")</f>
        <v>NA</v>
      </c>
      <c r="Y37" s="771" t="str">
        <f>IF($A$37="NO",'T3.15 T3.5 SIS'!$L$32,"NA")</f>
        <v>NA</v>
      </c>
      <c r="Z37" s="771" t="str">
        <f>IF($A$37="NO",'T3.15 T3.5 SIS'!$L$33,"NA")</f>
        <v>NA</v>
      </c>
      <c r="AA37" s="772" t="str">
        <f>IF($A$37="NO",'T3.15 T3.5 SIS'!$L$34,"NA")</f>
        <v>NA</v>
      </c>
      <c r="AB37" s="771" t="str">
        <f>IF($A$37="NO",'T3.15 T3.5 SIS'!$L$35,"NA")</f>
        <v>NA</v>
      </c>
      <c r="AC37" s="769" t="str">
        <f>IF('T3.15 T3.5 SIS'!$F$2="tubes + composite",'T3.15 T3.5 SIS'!$E$5,"")</f>
        <v/>
      </c>
      <c r="AD37" s="769" t="str">
        <f>IF('T3.15 T3.5 SIS'!$F$2="tubes + composite",'T3.15 T3.5 SIS'!$E$6,"")</f>
        <v/>
      </c>
      <c r="AE37" s="770" t="str">
        <f>IF('T3.15 T3.5 SIS'!$F$2="tubes + composite",'T3.15 T3.5 SIS'!$E$15,"")</f>
        <v/>
      </c>
      <c r="AF37" s="769" t="str">
        <f>IF('T3.15 T3.5 SIS'!$F$2="tubes + composite",'T3.15 T3.5 SIS'!$E$16,"")</f>
        <v/>
      </c>
      <c r="AG37" s="769" t="str">
        <f>IF('T3.15 T3.5 SIS'!$F$2="tubes + composite",IF('T3.15 T3.5 SIS'!$F$14&gt;0,'T3.15 T3.5 SIS'!$F$5,""),"")</f>
        <v/>
      </c>
      <c r="AH37" s="769" t="str">
        <f>IF('T3.15 T3.5 SIS'!$F$2="tubes + composite",IF('T3.15 T3.5 SIS'!$F$14&gt;0,'T3.15 T3.5 SIS'!$F$6,""),"")</f>
        <v/>
      </c>
      <c r="AI37" s="770" t="str">
        <f>IF('T3.15 T3.5 SIS'!$F$2="tubes + composite",IF('T3.15 T3.5 SIS'!$F$14&gt;0,'T3.15 T3.5 SIS'!$F$15,""),"")</f>
        <v/>
      </c>
      <c r="AJ37" s="769" t="str">
        <f>IF('T3.15 T3.5 SIS'!$F$2="tubes + composite",IF('T3.15 T3.5 SIS'!$F$14&gt;0,'T3.15 T3.5 SIS'!$F$16,""),"")</f>
        <v/>
      </c>
      <c r="AK37" s="769" t="str">
        <f>IF('T3.15 T3.5 SIS'!$F$2="tubes + composite",IF('T3.15 T3.5 SIS'!$G$14&gt;0,'T3.15 T3.5 SIS'!$G$5,""),"")</f>
        <v/>
      </c>
      <c r="AL37" s="769" t="str">
        <f>IF('T3.15 T3.5 SIS'!$F$2="tubes + composite",IF('T3.15 T3.5 SIS'!$G$14&gt;0,'T3.15 T3.5 SIS'!$G$6,""),"")</f>
        <v/>
      </c>
      <c r="AM37" s="770" t="str">
        <f>IF('T3.15 T3.5 SIS'!$F$2="tubes + composite",IF('T3.15 T3.5 SIS'!$G$14&gt;0,'T3.15 T3.5 SIS'!$G$15,""),"")</f>
        <v/>
      </c>
      <c r="AN37" s="76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67" t="str">
        <f>IF('T3.15 T3.5 SIS'!F2="tubing only","N/A","NO")</f>
        <v>N/A</v>
      </c>
      <c r="B38" s="767"/>
      <c r="C38" s="767" t="str">
        <f t="shared" si="0"/>
        <v>N/A</v>
      </c>
      <c r="D38" s="767"/>
      <c r="E38" s="763" t="s">
        <v>114</v>
      </c>
      <c r="F38" s="763"/>
      <c r="G38" s="764" t="s">
        <v>116</v>
      </c>
      <c r="H38" s="764"/>
      <c r="I38" s="764"/>
      <c r="J38" s="764"/>
      <c r="K38" s="764"/>
      <c r="L38" s="764"/>
      <c r="M38" s="764"/>
      <c r="N38" s="764"/>
      <c r="O38" s="765"/>
      <c r="P38" s="765"/>
      <c r="Q38" s="765"/>
      <c r="R38" s="765"/>
      <c r="S38" s="765"/>
      <c r="T38" s="773"/>
      <c r="U38" s="771"/>
      <c r="V38" s="771"/>
      <c r="W38" s="771"/>
      <c r="X38" s="771"/>
      <c r="Y38" s="771"/>
      <c r="Z38" s="771"/>
      <c r="AA38" s="772"/>
      <c r="AB38" s="771"/>
      <c r="AC38" s="769"/>
      <c r="AD38" s="769"/>
      <c r="AE38" s="770"/>
      <c r="AF38" s="769"/>
      <c r="AG38" s="769"/>
      <c r="AH38" s="769"/>
      <c r="AI38" s="770"/>
      <c r="AJ38" s="769"/>
      <c r="AK38" s="769"/>
      <c r="AL38" s="769"/>
      <c r="AM38" s="770"/>
      <c r="AN38" s="76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67" t="str">
        <f>IF('T3.10.5 T3.5 MHoop Brace Spt'!F2="tubing only","N/A","NO")</f>
        <v>N/A</v>
      </c>
      <c r="B39" s="767"/>
      <c r="C39" s="767" t="str">
        <f t="shared" si="0"/>
        <v>N/A</v>
      </c>
      <c r="D39" s="767"/>
      <c r="E39" s="763" t="s">
        <v>117</v>
      </c>
      <c r="F39" s="763"/>
      <c r="G39" s="764" t="s">
        <v>118</v>
      </c>
      <c r="H39" s="764"/>
      <c r="I39" s="764"/>
      <c r="J39" s="764"/>
      <c r="K39" s="764"/>
      <c r="L39" s="764"/>
      <c r="M39" s="764"/>
      <c r="N39" s="764"/>
      <c r="O39" s="765"/>
      <c r="P39" s="765"/>
      <c r="Q39" s="765"/>
      <c r="R39" s="765"/>
      <c r="S39" s="765"/>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67" t="str">
        <f>IF(A37="no","NO","N/A")</f>
        <v>N/A</v>
      </c>
      <c r="B40" s="767"/>
      <c r="C40" s="767" t="str">
        <f t="shared" si="0"/>
        <v>N/A</v>
      </c>
      <c r="D40" s="767"/>
      <c r="E40" s="768" t="s">
        <v>119</v>
      </c>
      <c r="F40" s="768"/>
      <c r="G40" s="764" t="s">
        <v>120</v>
      </c>
      <c r="H40" s="764"/>
      <c r="I40" s="764"/>
      <c r="J40" s="764"/>
      <c r="K40" s="764"/>
      <c r="L40" s="764"/>
      <c r="M40" s="764"/>
      <c r="N40" s="764"/>
      <c r="O40" s="765"/>
      <c r="P40" s="765"/>
      <c r="Q40" s="765"/>
      <c r="R40" s="765"/>
      <c r="S40" s="765"/>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67" t="str">
        <f>IF(A36="no","NO","N/A")</f>
        <v>N/A</v>
      </c>
      <c r="B41" s="767"/>
      <c r="C41" s="767" t="str">
        <f t="shared" si="0"/>
        <v>N/A</v>
      </c>
      <c r="D41" s="767"/>
      <c r="E41" s="763" t="s">
        <v>119</v>
      </c>
      <c r="F41" s="763"/>
      <c r="G41" s="764" t="s">
        <v>121</v>
      </c>
      <c r="H41" s="764"/>
      <c r="I41" s="764"/>
      <c r="J41" s="764"/>
      <c r="K41" s="764"/>
      <c r="L41" s="764"/>
      <c r="M41" s="764"/>
      <c r="N41" s="764"/>
      <c r="O41" s="765"/>
      <c r="P41" s="765"/>
      <c r="Q41" s="765"/>
      <c r="R41" s="765"/>
      <c r="S41" s="765"/>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67" t="s">
        <v>122</v>
      </c>
      <c r="B42" s="767"/>
      <c r="C42" s="767" t="s">
        <v>122</v>
      </c>
      <c r="D42" s="767"/>
      <c r="E42" s="763" t="s">
        <v>123</v>
      </c>
      <c r="F42" s="763"/>
      <c r="G42" s="764" t="s">
        <v>124</v>
      </c>
      <c r="H42" s="764"/>
      <c r="I42" s="764"/>
      <c r="J42" s="764"/>
      <c r="K42" s="764"/>
      <c r="L42" s="764"/>
      <c r="M42" s="764"/>
      <c r="N42" s="764"/>
      <c r="O42" s="765" t="s">
        <v>185</v>
      </c>
      <c r="P42" s="765"/>
      <c r="Q42" s="765"/>
      <c r="R42" s="765"/>
      <c r="S42" s="765"/>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66" t="s">
        <v>122</v>
      </c>
      <c r="B43" s="766"/>
      <c r="C43" s="766" t="s">
        <v>122</v>
      </c>
      <c r="D43" s="766"/>
      <c r="E43" s="763" t="s">
        <v>125</v>
      </c>
      <c r="F43" s="763"/>
      <c r="G43" s="764" t="s">
        <v>126</v>
      </c>
      <c r="H43" s="764"/>
      <c r="I43" s="764"/>
      <c r="J43" s="764"/>
      <c r="K43" s="764"/>
      <c r="L43" s="764"/>
      <c r="M43" s="764"/>
      <c r="N43" s="764"/>
      <c r="O43" s="765"/>
      <c r="P43" s="765"/>
      <c r="Q43" s="765"/>
      <c r="R43" s="765"/>
      <c r="S43" s="765"/>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67" t="str">
        <f>IF(OR('T4.5 Harness Attachments'!Q34="YES",'T4.5 Harness Attachments'!Q35="YES",'T4.5 Harness Attachments'!Q36="YES",'T4.5 Harness Attachments'!Q37="YES"),"NO","N/A")</f>
        <v>N/A</v>
      </c>
      <c r="B44" s="767"/>
      <c r="C44" s="767" t="str">
        <f>IF(A44="N/A","N/A",IF(A44="YES","NO","YES"))</f>
        <v>N/A</v>
      </c>
      <c r="D44" s="767"/>
      <c r="E44" s="763" t="s">
        <v>104</v>
      </c>
      <c r="F44" s="763"/>
      <c r="G44" s="764" t="s">
        <v>127</v>
      </c>
      <c r="H44" s="764"/>
      <c r="I44" s="764"/>
      <c r="J44" s="764"/>
      <c r="K44" s="764"/>
      <c r="L44" s="764"/>
      <c r="M44" s="764"/>
      <c r="N44" s="764"/>
      <c r="O44" s="765"/>
      <c r="P44" s="765"/>
      <c r="Q44" s="765"/>
      <c r="R44" s="765"/>
      <c r="S44" s="765"/>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62" t="s">
        <v>122</v>
      </c>
      <c r="B45" s="762"/>
      <c r="C45" s="762" t="s">
        <v>122</v>
      </c>
      <c r="D45" s="762"/>
      <c r="E45" s="763" t="s">
        <v>128</v>
      </c>
      <c r="F45" s="763"/>
      <c r="G45" s="764" t="str">
        <f>IF($D$17="electric vehicle","Accumulator Container","N/A")</f>
        <v>Accumulator Container</v>
      </c>
      <c r="H45" s="764"/>
      <c r="I45" s="764"/>
      <c r="J45" s="764"/>
      <c r="K45" s="764"/>
      <c r="L45" s="764"/>
      <c r="M45" s="764"/>
      <c r="N45" s="764"/>
      <c r="O45" s="765"/>
      <c r="P45" s="765"/>
      <c r="Q45" s="765"/>
      <c r="R45" s="765"/>
      <c r="S45" s="765"/>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62" t="s">
        <v>122</v>
      </c>
      <c r="B46" s="762"/>
      <c r="C46" s="762" t="s">
        <v>122</v>
      </c>
      <c r="D46" s="762"/>
      <c r="E46" s="763" t="s">
        <v>128</v>
      </c>
      <c r="F46" s="763"/>
      <c r="G46" s="764" t="str">
        <f>IF($D$17="electric vehicle","Accumulator Stack Construction","N/A")</f>
        <v>Accumulator Stack Construction</v>
      </c>
      <c r="H46" s="764"/>
      <c r="I46" s="764"/>
      <c r="J46" s="764"/>
      <c r="K46" s="764"/>
      <c r="L46" s="764"/>
      <c r="M46" s="764"/>
      <c r="N46" s="764"/>
      <c r="O46" s="765"/>
      <c r="P46" s="765"/>
      <c r="Q46" s="765"/>
      <c r="R46" s="765"/>
      <c r="S46" s="765"/>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62" t="s">
        <v>122</v>
      </c>
      <c r="B47" s="762"/>
      <c r="C47" s="762" t="str">
        <f>IF(A47="N/A","N/A",IF(A47="YES","NO","YES"))</f>
        <v>N/A</v>
      </c>
      <c r="D47" s="762"/>
      <c r="E47" s="763" t="s">
        <v>129</v>
      </c>
      <c r="F47" s="763"/>
      <c r="G47" s="764" t="str">
        <f>IF(D17="electric vehicle","Accumulator Attachment","N/A")</f>
        <v>Accumulator Attachment</v>
      </c>
      <c r="H47" s="764"/>
      <c r="I47" s="764"/>
      <c r="J47" s="764"/>
      <c r="K47" s="764"/>
      <c r="L47" s="764"/>
      <c r="M47" s="764"/>
      <c r="N47" s="764"/>
      <c r="O47" s="765"/>
      <c r="P47" s="765"/>
      <c r="Q47" s="765"/>
      <c r="R47" s="765"/>
      <c r="S47" s="765"/>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62" t="e">
        <f>IF(NOT(#REF!="tubing only"),"NO",IF(#REF!="YES","YES","NO"))</f>
        <v>#REF!</v>
      </c>
      <c r="B48" s="762"/>
      <c r="C48" s="762" t="e">
        <f>IF(A48="N/A","N/A",IF(A48="YES","NO","YES"))</f>
        <v>#REF!</v>
      </c>
      <c r="D48" s="762"/>
      <c r="E48" s="763" t="s">
        <v>130</v>
      </c>
      <c r="F48" s="763"/>
      <c r="G48" s="764" t="str">
        <f>IF(D17="electric vehicle","Accumulator&amp;Tractive System Protection Side","N/A")</f>
        <v>Accumulator&amp;Tractive System Protection Side</v>
      </c>
      <c r="H48" s="764"/>
      <c r="I48" s="764"/>
      <c r="J48" s="764"/>
      <c r="K48" s="764"/>
      <c r="L48" s="764"/>
      <c r="M48" s="764"/>
      <c r="N48" s="764"/>
      <c r="O48" s="765"/>
      <c r="P48" s="765"/>
      <c r="Q48" s="765"/>
      <c r="R48" s="765"/>
      <c r="S48" s="765"/>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62" t="e">
        <f>IF(NOT(#REF!="tubing only"),"NO",IF(#REF!="YES","YES","NO"))</f>
        <v>#REF!</v>
      </c>
      <c r="B49" s="762"/>
      <c r="C49" s="762" t="e">
        <f>IF(A49="N/A","N/A",IF(A49="YES","NO","YES"))</f>
        <v>#REF!</v>
      </c>
      <c r="D49" s="762"/>
      <c r="E49" s="763" t="s">
        <v>130</v>
      </c>
      <c r="F49" s="763"/>
      <c r="G49" s="764" t="str">
        <f>IF(D17="electric vehicle","Accumulator&amp;Tractive System Protection Rear","N/A")</f>
        <v>Accumulator&amp;Tractive System Protection Rear</v>
      </c>
      <c r="H49" s="764"/>
      <c r="I49" s="764"/>
      <c r="J49" s="764"/>
      <c r="K49" s="764"/>
      <c r="L49" s="764"/>
      <c r="M49" s="764"/>
      <c r="N49" s="764"/>
      <c r="O49" s="765"/>
      <c r="P49" s="765"/>
      <c r="Q49" s="765"/>
      <c r="R49" s="765"/>
      <c r="S49" s="765"/>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55" t="s">
        <v>132</v>
      </c>
      <c r="C51" s="755"/>
      <c r="D51" s="755"/>
      <c r="E51" s="755"/>
      <c r="F51" s="755"/>
      <c r="G51" s="755"/>
      <c r="H51" s="755"/>
      <c r="I51" s="755"/>
      <c r="J51" s="755"/>
      <c r="K51" s="755"/>
      <c r="L51" s="755"/>
      <c r="M51" s="755"/>
      <c r="N51" s="755"/>
      <c r="O51" s="755"/>
      <c r="P51" s="755"/>
      <c r="Q51" s="755"/>
      <c r="R51" s="755"/>
      <c r="S51" s="755"/>
      <c r="T51" s="50" t="s">
        <v>133</v>
      </c>
      <c r="U51" s="51"/>
    </row>
    <row r="52" spans="1:46">
      <c r="A52" s="48" t="str">
        <f t="shared" si="1"/>
        <v>F</v>
      </c>
      <c r="B52" s="755" t="s">
        <v>134</v>
      </c>
      <c r="C52" s="755"/>
      <c r="D52" s="755"/>
      <c r="E52" s="755"/>
      <c r="F52" s="755"/>
      <c r="G52" s="755"/>
      <c r="H52" s="755"/>
      <c r="I52" s="755"/>
      <c r="J52" s="755"/>
      <c r="K52" s="755"/>
      <c r="L52" s="755"/>
      <c r="M52" s="755"/>
      <c r="N52" s="755"/>
      <c r="O52" s="755"/>
      <c r="P52" s="755"/>
      <c r="Q52" s="755"/>
      <c r="R52" s="755"/>
      <c r="S52" s="755"/>
      <c r="T52" s="50" t="s">
        <v>133</v>
      </c>
      <c r="U52" s="51"/>
    </row>
    <row r="53" spans="1:46">
      <c r="A53" s="48" t="str">
        <f t="shared" si="1"/>
        <v>F</v>
      </c>
      <c r="B53" s="755" t="s">
        <v>135</v>
      </c>
      <c r="C53" s="755"/>
      <c r="D53" s="755"/>
      <c r="E53" s="755"/>
      <c r="F53" s="755"/>
      <c r="G53" s="755"/>
      <c r="H53" s="755"/>
      <c r="I53" s="755"/>
      <c r="J53" s="755"/>
      <c r="K53" s="755"/>
      <c r="L53" s="755"/>
      <c r="M53" s="755"/>
      <c r="N53" s="755"/>
      <c r="O53" s="755"/>
      <c r="P53" s="755"/>
      <c r="Q53" s="755"/>
      <c r="R53" s="755"/>
      <c r="S53" s="755"/>
      <c r="T53" s="50" t="s">
        <v>133</v>
      </c>
      <c r="U53" s="51"/>
    </row>
    <row r="54" spans="1:46">
      <c r="A54" s="48" t="str">
        <f t="shared" si="1"/>
        <v>F</v>
      </c>
      <c r="B54" s="755" t="s">
        <v>136</v>
      </c>
      <c r="C54" s="755"/>
      <c r="D54" s="755"/>
      <c r="E54" s="755"/>
      <c r="F54" s="755"/>
      <c r="G54" s="755"/>
      <c r="H54" s="755"/>
      <c r="I54" s="755"/>
      <c r="J54" s="755"/>
      <c r="K54" s="755"/>
      <c r="L54" s="755"/>
      <c r="M54" s="755"/>
      <c r="N54" s="755"/>
      <c r="O54" s="755"/>
      <c r="P54" s="755"/>
      <c r="Q54" s="755"/>
      <c r="R54" s="755"/>
      <c r="S54" s="755"/>
      <c r="T54" s="50" t="s">
        <v>133</v>
      </c>
      <c r="U54" s="51"/>
    </row>
    <row r="55" spans="1:46">
      <c r="A55" s="48" t="str">
        <f t="shared" si="1"/>
        <v>F</v>
      </c>
      <c r="B55" s="755" t="s">
        <v>137</v>
      </c>
      <c r="C55" s="755"/>
      <c r="D55" s="755"/>
      <c r="E55" s="755"/>
      <c r="F55" s="755"/>
      <c r="G55" s="755"/>
      <c r="H55" s="755"/>
      <c r="I55" s="755"/>
      <c r="J55" s="755"/>
      <c r="K55" s="755"/>
      <c r="L55" s="755"/>
      <c r="M55" s="755"/>
      <c r="N55" s="755"/>
      <c r="O55" s="755"/>
      <c r="P55" s="755"/>
      <c r="Q55" s="755"/>
      <c r="R55" s="755"/>
      <c r="S55" s="755"/>
      <c r="T55" s="50" t="s">
        <v>133</v>
      </c>
      <c r="U55" s="51"/>
    </row>
    <row r="56" spans="1:46">
      <c r="A56" s="48" t="str">
        <f t="shared" si="1"/>
        <v>F</v>
      </c>
      <c r="B56" s="755" t="s">
        <v>138</v>
      </c>
      <c r="C56" s="755"/>
      <c r="D56" s="755"/>
      <c r="E56" s="755"/>
      <c r="F56" s="755"/>
      <c r="G56" s="755"/>
      <c r="H56" s="755"/>
      <c r="I56" s="755"/>
      <c r="J56" s="755"/>
      <c r="K56" s="755"/>
      <c r="L56" s="755"/>
      <c r="M56" s="755"/>
      <c r="N56" s="755"/>
      <c r="O56" s="755"/>
      <c r="P56" s="755"/>
      <c r="Q56" s="755"/>
      <c r="R56" s="755"/>
      <c r="S56" s="755"/>
      <c r="T56" s="50" t="s">
        <v>133</v>
      </c>
      <c r="U56" s="51"/>
    </row>
    <row r="57" spans="1:46">
      <c r="T57" s="52"/>
    </row>
    <row r="58" spans="1:46">
      <c r="A58" s="756" t="s">
        <v>139</v>
      </c>
      <c r="B58" s="756"/>
      <c r="C58" s="756"/>
      <c r="D58" s="756"/>
      <c r="E58" s="756"/>
      <c r="F58" s="756"/>
      <c r="G58" s="756"/>
      <c r="H58" s="756"/>
      <c r="I58" s="756"/>
      <c r="J58" s="756"/>
      <c r="K58" s="756"/>
      <c r="L58" s="756"/>
      <c r="M58" s="756"/>
      <c r="N58" s="756"/>
      <c r="O58" s="756"/>
      <c r="P58" s="756"/>
      <c r="Q58" s="756"/>
      <c r="R58" s="756"/>
      <c r="S58" s="756"/>
      <c r="T58" s="52"/>
    </row>
    <row r="59" spans="1:46" ht="13.8">
      <c r="A59" s="4" t="s">
        <v>140</v>
      </c>
      <c r="C59" s="28" t="s">
        <v>141</v>
      </c>
      <c r="J59" s="53" t="s">
        <v>142</v>
      </c>
      <c r="T59" s="54"/>
    </row>
    <row r="60" spans="1:46">
      <c r="A60" s="757" t="s">
        <v>143</v>
      </c>
      <c r="B60" s="757"/>
      <c r="C60" s="757"/>
      <c r="D60" s="757"/>
      <c r="E60" s="757"/>
      <c r="F60" s="757"/>
      <c r="G60" s="757"/>
      <c r="H60" s="757"/>
      <c r="I60" s="757"/>
      <c r="J60" s="757"/>
      <c r="K60" s="757"/>
      <c r="L60" s="757"/>
      <c r="M60" s="757"/>
      <c r="N60" s="757"/>
      <c r="O60" s="757"/>
      <c r="P60" s="757"/>
      <c r="Q60" s="757"/>
      <c r="R60" s="757"/>
      <c r="S60" s="757"/>
      <c r="T60" s="52"/>
    </row>
    <row r="61" spans="1:46">
      <c r="T61" s="52"/>
    </row>
    <row r="62" spans="1:46">
      <c r="A62" s="758"/>
      <c r="B62" s="758"/>
      <c r="C62" s="758"/>
      <c r="D62" s="758"/>
      <c r="E62" s="758"/>
      <c r="F62" s="758"/>
      <c r="G62" s="758"/>
      <c r="H62" s="758"/>
      <c r="I62" s="758"/>
      <c r="J62" s="758"/>
      <c r="K62" s="758"/>
      <c r="L62" s="758"/>
      <c r="M62" s="758"/>
      <c r="N62" s="758"/>
      <c r="O62" s="758"/>
      <c r="P62" s="758"/>
      <c r="Q62" s="758"/>
      <c r="R62" s="758"/>
      <c r="S62" s="758"/>
      <c r="T62" s="52"/>
    </row>
    <row r="63" spans="1:46">
      <c r="A63" s="758"/>
      <c r="B63" s="758"/>
      <c r="C63" s="758"/>
      <c r="D63" s="758"/>
      <c r="E63" s="758"/>
      <c r="F63" s="758"/>
      <c r="G63" s="758"/>
      <c r="H63" s="758"/>
      <c r="I63" s="758"/>
      <c r="J63" s="758"/>
      <c r="K63" s="758"/>
      <c r="L63" s="758"/>
      <c r="M63" s="758"/>
      <c r="N63" s="758"/>
      <c r="O63" s="758"/>
      <c r="P63" s="758"/>
      <c r="Q63" s="758"/>
      <c r="R63" s="758"/>
      <c r="S63" s="758"/>
      <c r="T63" s="52"/>
    </row>
    <row r="64" spans="1:46">
      <c r="A64" s="758"/>
      <c r="B64" s="758"/>
      <c r="C64" s="758"/>
      <c r="D64" s="758"/>
      <c r="E64" s="758"/>
      <c r="F64" s="758"/>
      <c r="G64" s="758"/>
      <c r="H64" s="758"/>
      <c r="I64" s="758"/>
      <c r="J64" s="758"/>
      <c r="K64" s="758"/>
      <c r="L64" s="758"/>
      <c r="M64" s="758"/>
      <c r="N64" s="758"/>
      <c r="O64" s="758"/>
      <c r="P64" s="758"/>
      <c r="Q64" s="758"/>
      <c r="R64" s="758"/>
      <c r="S64" s="758"/>
      <c r="T64" s="52"/>
    </row>
    <row r="65" spans="1:20">
      <c r="A65" s="758"/>
      <c r="B65" s="758"/>
      <c r="C65" s="758"/>
      <c r="D65" s="758"/>
      <c r="E65" s="758"/>
      <c r="F65" s="758"/>
      <c r="G65" s="758"/>
      <c r="H65" s="758"/>
      <c r="I65" s="758"/>
      <c r="J65" s="758"/>
      <c r="K65" s="758"/>
      <c r="L65" s="758"/>
      <c r="M65" s="758"/>
      <c r="N65" s="758"/>
      <c r="O65" s="758"/>
      <c r="P65" s="758"/>
      <c r="Q65" s="758"/>
      <c r="R65" s="758"/>
      <c r="S65" s="758"/>
      <c r="T65" s="8"/>
    </row>
    <row r="66" spans="1:20">
      <c r="A66" s="758"/>
      <c r="B66" s="758"/>
      <c r="C66" s="758"/>
      <c r="D66" s="758"/>
      <c r="E66" s="758"/>
      <c r="F66" s="758"/>
      <c r="G66" s="758"/>
      <c r="H66" s="758"/>
      <c r="I66" s="758"/>
      <c r="J66" s="758"/>
      <c r="K66" s="758"/>
      <c r="L66" s="758"/>
      <c r="M66" s="758"/>
      <c r="N66" s="758"/>
      <c r="O66" s="758"/>
      <c r="P66" s="758"/>
      <c r="Q66" s="758"/>
      <c r="R66" s="758"/>
      <c r="S66" s="758"/>
      <c r="T66" s="8"/>
    </row>
    <row r="68" spans="1:20">
      <c r="A68" s="10" t="s">
        <v>144</v>
      </c>
      <c r="D68" s="759"/>
      <c r="E68" s="759"/>
      <c r="F68" s="759"/>
      <c r="G68" s="759"/>
      <c r="H68" s="759"/>
      <c r="I68" s="759"/>
      <c r="J68" s="759"/>
      <c r="K68" s="759"/>
      <c r="L68" s="759"/>
      <c r="M68" s="759"/>
      <c r="N68" s="759"/>
      <c r="O68" s="10" t="s">
        <v>145</v>
      </c>
      <c r="P68" s="760"/>
      <c r="Q68" s="760"/>
      <c r="R68" s="760"/>
      <c r="S68" s="760"/>
    </row>
    <row r="70" spans="1:20" ht="13.2" customHeight="1">
      <c r="A70" s="761" t="s">
        <v>146</v>
      </c>
      <c r="B70" s="761"/>
      <c r="C70" s="761"/>
      <c r="D70" s="761"/>
      <c r="E70" s="761"/>
      <c r="F70" s="761"/>
      <c r="G70" s="761"/>
      <c r="H70" s="761"/>
      <c r="I70" s="761"/>
      <c r="J70" s="761"/>
      <c r="K70" s="761"/>
      <c r="L70" s="761"/>
      <c r="M70" s="761"/>
      <c r="N70" s="761"/>
      <c r="O70" s="761"/>
      <c r="P70" s="761"/>
      <c r="Q70" s="761"/>
      <c r="R70" s="761"/>
      <c r="S70" s="761"/>
      <c r="T70" s="56"/>
    </row>
    <row r="71" spans="1:20">
      <c r="A71" s="761"/>
      <c r="B71" s="761"/>
      <c r="C71" s="761"/>
      <c r="D71" s="761"/>
      <c r="E71" s="761"/>
      <c r="F71" s="761"/>
      <c r="G71" s="761"/>
      <c r="H71" s="761"/>
      <c r="I71" s="761"/>
      <c r="J71" s="761"/>
      <c r="K71" s="761"/>
      <c r="L71" s="761"/>
      <c r="M71" s="761"/>
      <c r="N71" s="761"/>
      <c r="O71" s="761"/>
      <c r="P71" s="761"/>
      <c r="Q71" s="761"/>
      <c r="R71" s="761"/>
      <c r="S71" s="761"/>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8671875" defaultRowHeight="13.2"/>
  <cols>
    <col min="1" max="17" width="5" customWidth="1"/>
    <col min="18" max="19" width="5.5546875" customWidth="1"/>
    <col min="20" max="21" width="5" customWidth="1"/>
    <col min="22" max="22" width="15.77734375" customWidth="1"/>
    <col min="23" max="23" width="11.44140625" style="57" customWidth="1"/>
    <col min="24" max="25" width="15.77734375" customWidth="1"/>
    <col min="26" max="26" width="11.44140625" customWidth="1"/>
    <col min="27" max="27" width="15.77734375" customWidth="1"/>
    <col min="28" max="28" width="11.44140625" customWidth="1"/>
    <col min="29" max="29" width="15.77734375" customWidth="1"/>
    <col min="30" max="39" width="5" customWidth="1"/>
    <col min="40" max="1025" width="11.44140625" customWidth="1"/>
  </cols>
  <sheetData>
    <row r="1" spans="1:39">
      <c r="A1" s="756" t="s">
        <v>147</v>
      </c>
      <c r="B1" s="756"/>
      <c r="C1" s="756"/>
      <c r="D1" s="756"/>
      <c r="E1" s="756"/>
      <c r="F1" s="756"/>
      <c r="G1" s="756"/>
      <c r="H1" s="756"/>
      <c r="I1" s="756"/>
      <c r="J1" s="756"/>
      <c r="K1" s="756"/>
      <c r="L1" s="756"/>
      <c r="M1" s="756"/>
      <c r="N1" s="756"/>
      <c r="O1" s="756"/>
      <c r="P1" s="756"/>
      <c r="Q1" s="756"/>
      <c r="R1" s="756"/>
      <c r="S1" s="756"/>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5" customHeight="1">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58"/>
      <c r="U3" s="58"/>
      <c r="V3" s="800" t="s">
        <v>149</v>
      </c>
      <c r="W3" s="797" t="s">
        <v>150</v>
      </c>
      <c r="X3" s="797" t="s">
        <v>151</v>
      </c>
      <c r="Y3" s="798" t="s">
        <v>152</v>
      </c>
      <c r="Z3" s="798" t="s">
        <v>153</v>
      </c>
      <c r="AA3" s="797" t="s">
        <v>154</v>
      </c>
      <c r="AB3" s="797" t="s">
        <v>155</v>
      </c>
      <c r="AC3" s="794" t="s">
        <v>156</v>
      </c>
      <c r="AD3" s="58"/>
      <c r="AE3" s="59"/>
      <c r="AF3" s="58"/>
      <c r="AG3" s="58"/>
      <c r="AH3" s="58"/>
      <c r="AI3" s="58"/>
      <c r="AJ3" s="58"/>
      <c r="AK3" s="58"/>
      <c r="AL3" s="58"/>
      <c r="AM3" s="58"/>
    </row>
    <row r="4" spans="1:39" ht="13.95" customHeight="1">
      <c r="T4" s="58"/>
      <c r="U4" s="58"/>
      <c r="V4" s="800"/>
      <c r="W4" s="797"/>
      <c r="X4" s="797"/>
      <c r="Y4" s="798"/>
      <c r="Z4" s="798"/>
      <c r="AA4" s="797"/>
      <c r="AB4" s="797"/>
      <c r="AC4" s="794"/>
      <c r="AD4" s="58"/>
      <c r="AE4" s="59"/>
      <c r="AF4" s="58"/>
      <c r="AG4" s="58"/>
      <c r="AH4" s="58"/>
      <c r="AI4" s="58"/>
      <c r="AJ4" s="58"/>
      <c r="AK4" s="58"/>
      <c r="AL4" s="58"/>
      <c r="AM4" s="58"/>
    </row>
    <row r="5" spans="1:39" ht="13.95" customHeight="1">
      <c r="A5" s="795" t="s">
        <v>157</v>
      </c>
      <c r="B5" s="795"/>
      <c r="C5" s="795"/>
      <c r="D5" s="795"/>
      <c r="E5" s="795"/>
      <c r="F5" s="795"/>
      <c r="G5" s="795"/>
      <c r="H5" s="795"/>
      <c r="I5" s="795"/>
      <c r="J5" s="795"/>
      <c r="K5" s="795"/>
      <c r="L5" s="795"/>
      <c r="M5" s="795"/>
      <c r="N5" s="795"/>
      <c r="O5" s="795"/>
      <c r="P5" s="795"/>
      <c r="Q5" s="795"/>
      <c r="R5" s="795"/>
      <c r="S5" s="795"/>
      <c r="T5" s="58"/>
      <c r="U5" s="58"/>
      <c r="V5" s="800"/>
      <c r="W5" s="797"/>
      <c r="X5" s="797"/>
      <c r="Y5" s="798"/>
      <c r="Z5" s="798"/>
      <c r="AA5" s="797"/>
      <c r="AB5" s="797"/>
      <c r="AC5" s="794"/>
      <c r="AD5" s="58"/>
      <c r="AE5" s="59"/>
      <c r="AF5" s="58"/>
      <c r="AG5" s="58"/>
      <c r="AH5" s="58"/>
      <c r="AI5" s="58"/>
      <c r="AJ5" s="58"/>
      <c r="AK5" s="58"/>
      <c r="AL5" s="58"/>
      <c r="AM5" s="58"/>
    </row>
    <row r="6" spans="1:39" ht="13.95" customHeight="1">
      <c r="A6" s="795"/>
      <c r="B6" s="795"/>
      <c r="C6" s="795"/>
      <c r="D6" s="795"/>
      <c r="E6" s="795"/>
      <c r="F6" s="795"/>
      <c r="G6" s="795"/>
      <c r="H6" s="795"/>
      <c r="I6" s="795"/>
      <c r="J6" s="795"/>
      <c r="K6" s="795"/>
      <c r="L6" s="795"/>
      <c r="M6" s="795"/>
      <c r="N6" s="795"/>
      <c r="O6" s="795"/>
      <c r="P6" s="795"/>
      <c r="Q6" s="795"/>
      <c r="R6" s="795"/>
      <c r="S6" s="795"/>
      <c r="T6" s="58"/>
      <c r="U6" s="58"/>
      <c r="V6" s="800"/>
      <c r="W6" s="797"/>
      <c r="X6" s="797"/>
      <c r="Y6" s="798"/>
      <c r="Z6" s="798"/>
      <c r="AA6" s="797"/>
      <c r="AB6" s="797"/>
      <c r="AC6" s="794"/>
      <c r="AD6" s="58"/>
      <c r="AE6" s="59"/>
      <c r="AF6" s="58"/>
      <c r="AG6" s="58"/>
      <c r="AH6" s="58"/>
      <c r="AI6" s="58"/>
      <c r="AJ6" s="58"/>
      <c r="AK6" s="58"/>
      <c r="AL6" s="58"/>
      <c r="AM6" s="58"/>
    </row>
    <row r="7" spans="1:39" ht="13.95" customHeight="1">
      <c r="A7" s="795"/>
      <c r="B7" s="795"/>
      <c r="C7" s="795"/>
      <c r="D7" s="795"/>
      <c r="E7" s="795"/>
      <c r="F7" s="795"/>
      <c r="G7" s="795"/>
      <c r="H7" s="795"/>
      <c r="I7" s="795"/>
      <c r="J7" s="795"/>
      <c r="K7" s="795"/>
      <c r="L7" s="795"/>
      <c r="M7" s="795"/>
      <c r="N7" s="795"/>
      <c r="O7" s="795"/>
      <c r="P7" s="795"/>
      <c r="Q7" s="795"/>
      <c r="R7" s="795"/>
      <c r="S7" s="795"/>
      <c r="T7" s="58"/>
      <c r="U7" s="58"/>
      <c r="V7" s="800"/>
      <c r="W7" s="797"/>
      <c r="X7" s="797"/>
      <c r="Y7" s="798"/>
      <c r="Z7" s="798"/>
      <c r="AA7" s="797"/>
      <c r="AB7" s="797"/>
      <c r="AC7" s="794"/>
      <c r="AD7" s="58"/>
      <c r="AE7" s="59"/>
      <c r="AF7" s="58"/>
      <c r="AG7" s="58"/>
      <c r="AH7" s="58"/>
      <c r="AI7" s="58"/>
      <c r="AJ7" s="58"/>
      <c r="AK7" s="58"/>
      <c r="AL7" s="58"/>
      <c r="AM7" s="58"/>
    </row>
    <row r="8" spans="1:39" ht="13.95"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164</v>
      </c>
      <c r="Q12" s="11"/>
      <c r="R12" s="793" t="s">
        <v>501</v>
      </c>
      <c r="S12" s="793"/>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166</v>
      </c>
      <c r="Q13" s="11"/>
      <c r="R13" s="793" t="s">
        <v>501</v>
      </c>
      <c r="S13" s="793"/>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168</v>
      </c>
      <c r="Q14" s="11"/>
      <c r="R14" s="793" t="s">
        <v>501</v>
      </c>
      <c r="S14" s="793"/>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5" customHeight="1">
      <c r="A15" s="73" t="s">
        <v>170</v>
      </c>
      <c r="Q15" s="11"/>
      <c r="R15" s="793" t="s">
        <v>501</v>
      </c>
      <c r="S15" s="793"/>
      <c r="T15" s="58"/>
      <c r="U15" s="77"/>
      <c r="V15" s="78" t="s">
        <v>171</v>
      </c>
      <c r="W15" s="79"/>
      <c r="X15" s="65"/>
      <c r="Y15" s="66"/>
      <c r="Z15" s="79"/>
      <c r="AA15" s="66"/>
      <c r="AB15" s="79"/>
      <c r="AC15" s="68"/>
      <c r="AD15" s="58"/>
      <c r="AE15" s="59"/>
      <c r="AF15" s="58"/>
      <c r="AG15" s="58"/>
      <c r="AH15" s="58"/>
      <c r="AI15" s="58"/>
      <c r="AJ15" s="58"/>
      <c r="AK15" s="58"/>
      <c r="AL15" s="58"/>
      <c r="AM15" s="58"/>
    </row>
    <row r="16" spans="1:39" ht="13.95" customHeight="1">
      <c r="A16" s="10" t="s">
        <v>172</v>
      </c>
      <c r="Q16" s="11"/>
      <c r="R16" s="793" t="s">
        <v>501</v>
      </c>
      <c r="S16" s="793"/>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3" t="s">
        <v>501</v>
      </c>
      <c r="S17" s="793"/>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1" t="s">
        <v>176</v>
      </c>
      <c r="B18" s="791"/>
      <c r="C18" s="791"/>
      <c r="D18" s="791"/>
      <c r="E18" s="791"/>
      <c r="F18" s="791"/>
      <c r="G18" s="791"/>
      <c r="H18" s="791"/>
      <c r="I18" s="791"/>
      <c r="J18" s="791"/>
      <c r="K18" s="791"/>
      <c r="L18" s="791"/>
      <c r="M18" s="791"/>
      <c r="N18" s="791"/>
      <c r="O18" s="791"/>
      <c r="P18" s="791"/>
      <c r="Q18" s="791"/>
      <c r="R18" s="792" t="s">
        <v>122</v>
      </c>
      <c r="S18" s="792"/>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1" t="s">
        <v>178</v>
      </c>
      <c r="B19" s="791"/>
      <c r="C19" s="791"/>
      <c r="D19" s="791"/>
      <c r="E19" s="791"/>
      <c r="F19" s="791"/>
      <c r="G19" s="791"/>
      <c r="H19" s="791"/>
      <c r="I19" s="791"/>
      <c r="J19" s="791"/>
      <c r="K19" s="791"/>
      <c r="L19" s="791"/>
      <c r="M19" s="791"/>
      <c r="N19" s="791"/>
      <c r="O19" s="791"/>
      <c r="P19" s="791"/>
      <c r="Q19" s="791"/>
      <c r="R19" s="792" t="s">
        <v>501</v>
      </c>
      <c r="S19" s="792"/>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1" t="s">
        <v>180</v>
      </c>
      <c r="B20" s="791"/>
      <c r="C20" s="791"/>
      <c r="D20" s="791"/>
      <c r="E20" s="791"/>
      <c r="F20" s="791"/>
      <c r="G20" s="791"/>
      <c r="H20" s="791"/>
      <c r="I20" s="791"/>
      <c r="J20" s="791"/>
      <c r="K20" s="791"/>
      <c r="L20" s="791"/>
      <c r="M20" s="791"/>
      <c r="N20" s="791"/>
      <c r="O20" s="791"/>
      <c r="P20" s="791"/>
      <c r="Q20" s="791"/>
      <c r="R20" s="792" t="s">
        <v>122</v>
      </c>
      <c r="S20" s="792"/>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S1"/>
    <mergeCell ref="D3:J3"/>
    <mergeCell ref="O3:S3"/>
    <mergeCell ref="V3:V7"/>
    <mergeCell ref="W3:W7"/>
    <mergeCell ref="AC3:AC7"/>
    <mergeCell ref="A5:S9"/>
    <mergeCell ref="R10:S11"/>
    <mergeCell ref="R12:S12"/>
    <mergeCell ref="R13:S13"/>
    <mergeCell ref="X3:X7"/>
    <mergeCell ref="Y3:Y7"/>
    <mergeCell ref="Z3:Z7"/>
    <mergeCell ref="AA3:AA7"/>
    <mergeCell ref="AB3:AB7"/>
    <mergeCell ref="A19:Q19"/>
    <mergeCell ref="R19:S19"/>
    <mergeCell ref="A20:Q20"/>
    <mergeCell ref="R20:S20"/>
    <mergeCell ref="R14:S14"/>
    <mergeCell ref="R15:S15"/>
    <mergeCell ref="R16:S16"/>
    <mergeCell ref="R17:S17"/>
    <mergeCell ref="A18:Q18"/>
    <mergeCell ref="R18:S18"/>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8671875" defaultRowHeight="13.2"/>
  <cols>
    <col min="1" max="1" width="3.21875" customWidth="1"/>
    <col min="2" max="2" width="24.77734375" customWidth="1"/>
    <col min="3" max="3" width="10.109375" customWidth="1"/>
    <col min="4" max="4" width="18" customWidth="1"/>
    <col min="5" max="5" width="15.77734375" customWidth="1"/>
    <col min="6" max="6" width="18" customWidth="1"/>
    <col min="7" max="7" width="15.77734375" customWidth="1"/>
    <col min="8" max="19" width="10.77734375" customWidth="1"/>
    <col min="20" max="1025" width="11.44140625" customWidth="1"/>
  </cols>
  <sheetData>
    <row r="1" spans="2:19" ht="17.399999999999999">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topLeftCell="A10"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34" zoomScale="70" zoomScaleNormal="100" zoomScaleSheetLayoutView="70" zoomScalePageLayoutView="140" workbookViewId="0">
      <selection activeCell="O69" sqref="O69"/>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77734375" customWidth="1"/>
    <col min="9" max="9" width="11.109375" customWidth="1"/>
    <col min="10" max="12" width="11.44140625" customWidth="1"/>
    <col min="13" max="13" width="3.21875" customWidth="1"/>
    <col min="14" max="1025" width="11.44140625" customWidth="1"/>
  </cols>
  <sheetData>
    <row r="1" spans="2:12" ht="15.6">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21875" style="167" customWidth="1"/>
    <col min="7" max="7" width="11.6640625" style="167" customWidth="1"/>
    <col min="8" max="8" width="6.77734375" style="167" customWidth="1"/>
    <col min="9" max="9" width="11.109375" style="167" customWidth="1"/>
    <col min="10" max="12" width="11.44140625" style="167" customWidth="1"/>
    <col min="13" max="13" width="3.21875" style="167" customWidth="1"/>
    <col min="14" max="1025" width="11.44140625" style="167" customWidth="1"/>
  </cols>
  <sheetData>
    <row r="1" spans="2:12" ht="15.6">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6">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6">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6">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6">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6">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21875" style="179" customWidth="1"/>
    <col min="7" max="7" width="11.6640625" style="179" customWidth="1"/>
    <col min="8" max="8" width="6.77734375" style="179" customWidth="1"/>
    <col min="9" max="9" width="8.77734375" style="179" customWidth="1"/>
    <col min="10" max="10" width="4.21875" style="179" customWidth="1"/>
    <col min="11" max="11" width="12.109375" style="179" customWidth="1"/>
    <col min="12" max="12" width="3.88671875" style="179" customWidth="1"/>
    <col min="13" max="13" width="4.21875" style="179" customWidth="1"/>
    <col min="14" max="14" width="3.21875" style="179" customWidth="1"/>
    <col min="15" max="15" width="11.44140625" style="179" customWidth="1"/>
    <col min="16" max="16" width="12.44140625" style="179" customWidth="1"/>
    <col min="17" max="18" width="11.44140625" style="179" customWidth="1"/>
    <col min="19" max="19" width="11.21875" style="179" customWidth="1"/>
    <col min="20" max="20" width="3.109375" style="179" customWidth="1"/>
    <col min="21" max="21" width="3.21875" style="179" customWidth="1"/>
    <col min="22" max="22" width="11.44140625" style="179" customWidth="1"/>
    <col min="23" max="23" width="3.21875" style="179" customWidth="1"/>
    <col min="24" max="26" width="11.44140625" style="179" customWidth="1"/>
    <col min="27" max="27" width="3" style="179" customWidth="1"/>
    <col min="28" max="1025" width="11.44140625" style="179" customWidth="1"/>
  </cols>
  <sheetData>
    <row r="1" spans="2:26" ht="15.6">
      <c r="B1" s="180" t="s">
        <v>293</v>
      </c>
    </row>
    <row r="2" spans="2:26">
      <c r="C2" s="809" t="s">
        <v>262</v>
      </c>
      <c r="D2" s="809"/>
      <c r="E2" s="809"/>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10"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11" t="s">
        <v>298</v>
      </c>
      <c r="M6" s="203"/>
      <c r="N6" s="810"/>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11"/>
      <c r="M7" s="203"/>
      <c r="N7" s="810"/>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1"/>
      <c r="M8" s="217"/>
      <c r="N8" s="810"/>
      <c r="P8" s="218" t="s">
        <v>271</v>
      </c>
      <c r="Q8" s="213">
        <f>Q5*Q6</f>
        <v>0</v>
      </c>
      <c r="R8" s="218" t="s">
        <v>272</v>
      </c>
      <c r="S8" s="213">
        <f>(Q5*Q6^3)/12</f>
        <v>0</v>
      </c>
      <c r="U8" s="219"/>
      <c r="V8" s="216"/>
      <c r="W8" s="219"/>
      <c r="X8" s="220"/>
      <c r="Y8" s="221"/>
      <c r="Z8" s="222"/>
    </row>
    <row r="9" spans="2:26" ht="15.6">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1"/>
      <c r="M9" s="217"/>
      <c r="N9" s="810"/>
      <c r="P9" s="218" t="s">
        <v>273</v>
      </c>
      <c r="Q9" s="213">
        <f>Q5*Q7</f>
        <v>0</v>
      </c>
      <c r="R9" s="218" t="s">
        <v>274</v>
      </c>
      <c r="S9" s="213">
        <f>(Q5*Q7^3)/12</f>
        <v>0</v>
      </c>
      <c r="U9" s="223">
        <v>1</v>
      </c>
      <c r="V9" s="216"/>
      <c r="W9" s="223">
        <v>2</v>
      </c>
      <c r="X9" s="224"/>
      <c r="Y9" s="225">
        <v>4</v>
      </c>
      <c r="Z9" s="226"/>
    </row>
    <row r="10" spans="2:26" ht="15.6">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1"/>
      <c r="M10" s="217"/>
      <c r="N10" s="810"/>
      <c r="P10" s="218" t="s">
        <v>302</v>
      </c>
      <c r="Q10" s="213">
        <f>R5*R7</f>
        <v>5.0800000000000002E-5</v>
      </c>
      <c r="R10" s="218" t="s">
        <v>303</v>
      </c>
      <c r="S10" s="213">
        <f>(R5*R7^3)/12</f>
        <v>2.7311773333333335E-9</v>
      </c>
      <c r="U10" s="219"/>
      <c r="V10" s="216"/>
      <c r="W10" s="219"/>
    </row>
    <row r="11" spans="2:26" ht="15.6">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11"/>
      <c r="M11" s="217"/>
      <c r="N11" s="810"/>
      <c r="P11" s="218" t="s">
        <v>305</v>
      </c>
      <c r="Q11" s="213">
        <f>R6*R7</f>
        <v>5.0800000000000002E-5</v>
      </c>
      <c r="R11" s="218" t="s">
        <v>306</v>
      </c>
      <c r="S11" s="213">
        <f>(R6*R7^3)/12</f>
        <v>2.7311773333333335E-9</v>
      </c>
      <c r="U11" s="219"/>
      <c r="V11" s="216"/>
      <c r="W11" s="219"/>
    </row>
    <row r="12" spans="2:26" ht="15.6">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10"/>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2" t="s">
        <v>308</v>
      </c>
      <c r="K13" s="812"/>
      <c r="L13" s="812"/>
      <c r="M13" s="812"/>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07">
        <v>355.6</v>
      </c>
      <c r="M15" s="807"/>
      <c r="N15" s="807"/>
      <c r="P15" s="193" t="s">
        <v>314</v>
      </c>
      <c r="Q15" s="186">
        <f>Q14</f>
        <v>1.2699999999999999E-2</v>
      </c>
      <c r="R15" s="193" t="s">
        <v>315</v>
      </c>
      <c r="S15" s="208">
        <f>S11+(Q11*($Q$16-Q15)^2)</f>
        <v>2.7311773333333335E-9</v>
      </c>
      <c r="U15" s="808" t="s">
        <v>316</v>
      </c>
      <c r="V15" s="808"/>
      <c r="W15" s="808"/>
      <c r="X15" s="808" t="s">
        <v>317</v>
      </c>
      <c r="Y15" s="808"/>
      <c r="Z15" s="808"/>
    </row>
    <row r="16" spans="2:26" s="186" customFormat="1" ht="12.75" customHeight="1">
      <c r="B16" s="187" t="s">
        <v>318</v>
      </c>
      <c r="E16" s="200">
        <v>388</v>
      </c>
      <c r="F16" s="208"/>
      <c r="G16" s="189"/>
      <c r="K16" s="193" t="s">
        <v>319</v>
      </c>
      <c r="L16" s="807">
        <v>304.8</v>
      </c>
      <c r="M16" s="807"/>
      <c r="N16" s="807"/>
      <c r="P16" s="193" t="s">
        <v>279</v>
      </c>
      <c r="Q16" s="236">
        <f>(Q8*Q12+Q9*Q13+Q10*Q14+Q11*Q15)/(Q8+Q9+Q10+Q11)</f>
        <v>1.2700000000000001E-2</v>
      </c>
    </row>
    <row r="17" spans="2:19" s="186" customFormat="1" ht="12.75" customHeight="1">
      <c r="B17" s="187" t="s">
        <v>281</v>
      </c>
      <c r="C17" s="188">
        <v>2</v>
      </c>
      <c r="E17" s="200">
        <v>5</v>
      </c>
      <c r="G17" s="189"/>
      <c r="K17" s="193" t="s">
        <v>320</v>
      </c>
      <c r="L17" s="807">
        <v>203.2</v>
      </c>
      <c r="M17" s="807"/>
      <c r="N17" s="807"/>
      <c r="R17" s="193" t="s">
        <v>280</v>
      </c>
      <c r="S17" s="233">
        <f>SUM(S12:S13)</f>
        <v>0</v>
      </c>
    </row>
    <row r="18" spans="2:19" s="186" customFormat="1" ht="12.75" customHeight="1">
      <c r="B18" s="187" t="s">
        <v>244</v>
      </c>
      <c r="C18" s="237">
        <v>25.4</v>
      </c>
      <c r="E18" s="200">
        <v>28</v>
      </c>
      <c r="G18" s="189"/>
      <c r="K18" s="193" t="s">
        <v>321</v>
      </c>
      <c r="L18" s="807">
        <v>101.6</v>
      </c>
      <c r="M18" s="807"/>
      <c r="N18" s="807"/>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L18:N18"/>
    <mergeCell ref="L15:N15"/>
    <mergeCell ref="U15:W15"/>
    <mergeCell ref="X15:Z15"/>
    <mergeCell ref="L16:N16"/>
    <mergeCell ref="L17:N17"/>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85" zoomScaleNormal="100" zoomScaleSheetLayoutView="85" zoomScalePageLayoutView="140" workbookViewId="0">
      <selection activeCell="E5" sqref="E5"/>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77734375" customWidth="1"/>
    <col min="7" max="7" width="10" customWidth="1"/>
    <col min="8" max="15" width="11.44140625" customWidth="1"/>
    <col min="16" max="16" width="3.44140625" customWidth="1"/>
    <col min="17" max="1025" width="11.44140625" customWidth="1"/>
  </cols>
  <sheetData>
    <row r="1" spans="2:9" ht="15.6">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5"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340</v>
      </c>
    </row>
    <row r="2" spans="2:15">
      <c r="C2" s="803" t="s">
        <v>262</v>
      </c>
      <c r="D2" s="803"/>
      <c r="E2" s="803"/>
      <c r="F2" s="804" t="s">
        <v>223</v>
      </c>
      <c r="G2" s="804"/>
    </row>
    <row r="4" spans="2:15" ht="26.4">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909</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88671875" customWidth="1"/>
    <col min="9" max="9" width="8.77734375" customWidth="1"/>
    <col min="10" max="12" width="11.44140625" customWidth="1"/>
    <col min="13" max="13" width="3.5546875" customWidth="1"/>
    <col min="14" max="1025" width="11.44140625" customWidth="1"/>
  </cols>
  <sheetData>
    <row r="1" spans="2:12" ht="15.6">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A53" zoomScale="70" zoomScaleNormal="100" zoomScaleSheetLayoutView="70" zoomScalePageLayoutView="140" workbookViewId="0">
      <selection activeCell="I79" sqref="I79"/>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64" zoomScaleNormal="100" zoomScaleSheetLayoutView="100" zoomScalePageLayoutView="140" workbookViewId="0">
      <selection activeCell="G14" sqref="G14"/>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360</v>
      </c>
      <c r="B1" s="836"/>
      <c r="C1" s="836"/>
      <c r="D1" s="836"/>
      <c r="E1" s="836"/>
      <c r="F1" s="836"/>
      <c r="G1" s="836"/>
      <c r="H1" s="836"/>
      <c r="I1" s="836"/>
      <c r="J1" s="836"/>
      <c r="K1" s="836"/>
      <c r="L1" s="836"/>
      <c r="M1" s="836"/>
      <c r="N1" s="836"/>
      <c r="O1" s="836"/>
      <c r="P1" s="836"/>
      <c r="Q1" s="836"/>
      <c r="R1" s="836"/>
      <c r="S1" s="836"/>
      <c r="T1" s="836" t="s">
        <v>361</v>
      </c>
      <c r="U1" s="836"/>
      <c r="V1" s="836"/>
      <c r="W1" s="836"/>
      <c r="X1" s="836"/>
      <c r="Y1" s="836"/>
      <c r="Z1" s="836"/>
      <c r="AA1" s="836"/>
      <c r="AB1" s="836"/>
      <c r="AC1" s="836"/>
      <c r="AD1" s="836"/>
      <c r="AE1" s="836"/>
      <c r="AF1" s="836"/>
      <c r="AG1" s="836"/>
      <c r="AH1" s="836"/>
      <c r="AI1" s="836"/>
      <c r="AJ1" s="836"/>
      <c r="AK1" s="836"/>
      <c r="AL1" s="836"/>
    </row>
    <row r="2" spans="1:41">
      <c r="A2" s="308"/>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3"/>
      <c r="B5" s="833"/>
      <c r="C5" s="833"/>
      <c r="D5" s="833"/>
      <c r="E5" s="833"/>
      <c r="F5" s="833"/>
      <c r="G5" s="833"/>
      <c r="H5" s="833"/>
      <c r="I5" s="833"/>
      <c r="J5" s="833"/>
      <c r="K5" s="833"/>
      <c r="L5" s="833"/>
      <c r="M5" s="833"/>
      <c r="N5" s="833"/>
      <c r="O5" s="833"/>
      <c r="P5" s="833"/>
      <c r="Q5" s="833"/>
      <c r="R5" s="833"/>
      <c r="S5" s="833"/>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31" t="s">
        <v>377</v>
      </c>
      <c r="B47" s="831"/>
      <c r="C47" s="824"/>
      <c r="D47" s="824"/>
      <c r="E47" s="830" t="s">
        <v>378</v>
      </c>
      <c r="F47" s="830"/>
      <c r="G47" s="824"/>
      <c r="H47" s="824"/>
      <c r="I47" s="319"/>
      <c r="J47" s="322"/>
      <c r="K47" s="322"/>
      <c r="L47" s="322"/>
      <c r="M47" s="326" t="s">
        <v>379</v>
      </c>
      <c r="N47" s="834">
        <f>IF(C48&gt;0,(((G48-G47)/(C48-C47))^-1-IF(AG56&gt;0,AG56^-1,0))^-1,0)</f>
        <v>0</v>
      </c>
      <c r="O47" s="834"/>
      <c r="P47" s="835">
        <f>2/3*((48*'T3.15 T3.5 SIS'!C27/0.000013)/(C57^3))</f>
        <v>196.3827341538462</v>
      </c>
      <c r="Q47" s="835"/>
      <c r="R47" s="835"/>
      <c r="S47" s="323"/>
      <c r="T47" s="831" t="s">
        <v>377</v>
      </c>
      <c r="U47" s="831"/>
      <c r="V47" s="829"/>
      <c r="W47" s="829"/>
      <c r="X47" s="830" t="s">
        <v>378</v>
      </c>
      <c r="Y47" s="830"/>
      <c r="Z47" s="824"/>
      <c r="AA47" s="824"/>
      <c r="AB47" s="319"/>
      <c r="AC47" s="322"/>
      <c r="AD47" s="322"/>
      <c r="AE47" s="322"/>
      <c r="AF47" s="326" t="s">
        <v>379</v>
      </c>
      <c r="AG47" s="819">
        <f>IF((V48-V47)&gt;0,(Z48-Z47)/(V48-V47),0)</f>
        <v>0</v>
      </c>
      <c r="AH47" s="819"/>
      <c r="AI47" s="322"/>
      <c r="AJ47" s="322"/>
      <c r="AK47" s="322"/>
      <c r="AL47" s="323"/>
    </row>
    <row r="48" spans="1:38" ht="14.25" customHeight="1">
      <c r="A48" s="831" t="s">
        <v>380</v>
      </c>
      <c r="B48" s="831"/>
      <c r="C48" s="824"/>
      <c r="D48" s="824"/>
      <c r="E48" s="830" t="s">
        <v>381</v>
      </c>
      <c r="F48" s="830"/>
      <c r="G48" s="824"/>
      <c r="H48" s="824"/>
      <c r="I48" s="28" t="str">
        <f>IFERROR(IF(AND(N47&lt;0,G48&gt;G47),"Congrats! You've found an Easter egg!",""),"")</f>
        <v/>
      </c>
      <c r="P48" s="322"/>
      <c r="Q48" s="322"/>
      <c r="R48" s="322"/>
      <c r="S48" s="323"/>
      <c r="T48" s="831" t="s">
        <v>380</v>
      </c>
      <c r="U48" s="831"/>
      <c r="V48" s="829"/>
      <c r="W48" s="829"/>
      <c r="X48" s="830" t="s">
        <v>381</v>
      </c>
      <c r="Y48" s="830"/>
      <c r="Z48" s="824"/>
      <c r="AA48" s="824"/>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31" t="s">
        <v>384</v>
      </c>
      <c r="B51" s="831"/>
      <c r="C51" s="832"/>
      <c r="D51" s="832"/>
      <c r="E51" s="319" t="s">
        <v>385</v>
      </c>
      <c r="F51" s="322"/>
      <c r="G51" s="322"/>
      <c r="H51" s="322"/>
      <c r="I51" s="322"/>
      <c r="J51" s="322"/>
      <c r="K51" s="322"/>
      <c r="L51" s="322"/>
      <c r="M51" s="322"/>
      <c r="N51" s="322"/>
      <c r="O51" s="322"/>
      <c r="P51" s="322"/>
      <c r="Q51" s="322"/>
      <c r="R51" s="322"/>
      <c r="S51" s="323"/>
      <c r="T51" s="319"/>
      <c r="U51" s="326" t="s">
        <v>386</v>
      </c>
      <c r="V51" s="818" t="str">
        <f ca="1">IFERROR(SUMPRODUCT(OFFSET(V71,0,0,AD70-2,1),OFFSET(Y71,0,0,AD70-2,1)),"")</f>
        <v/>
      </c>
      <c r="W51" s="818"/>
      <c r="X51" s="319"/>
      <c r="Y51" s="319"/>
      <c r="Z51" s="319"/>
      <c r="AA51" s="319"/>
      <c r="AB51" s="319"/>
      <c r="AC51" s="319"/>
      <c r="AI51" s="319"/>
      <c r="AJ51" s="319"/>
      <c r="AK51" s="319"/>
      <c r="AL51" s="320"/>
    </row>
    <row r="52" spans="1:38">
      <c r="A52" s="329"/>
      <c r="B52" s="322"/>
      <c r="C52" s="825">
        <f>2*PI()*(12.7^4-11.1^4)*365/(C57*12.7)</f>
        <v>4890.8937802226601</v>
      </c>
      <c r="D52" s="825"/>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4">
      <c r="A54" s="319"/>
      <c r="B54" s="326" t="s">
        <v>386</v>
      </c>
      <c r="C54" s="818" t="str">
        <f ca="1">IFERROR(SUMPRODUCT(OFFSET(C71,0,0,L70-2,1),OFFSET(F71,0,0,L70-2,1)),"")</f>
        <v/>
      </c>
      <c r="D54" s="818"/>
      <c r="T54" s="315"/>
      <c r="U54" s="326" t="s">
        <v>389</v>
      </c>
      <c r="V54" s="826">
        <f>C57</f>
        <v>400</v>
      </c>
      <c r="W54" s="826"/>
      <c r="X54" s="319" t="s">
        <v>390</v>
      </c>
      <c r="Y54" s="319"/>
      <c r="Z54" s="319"/>
      <c r="AA54" s="319"/>
      <c r="AB54" s="319"/>
      <c r="AC54" s="319"/>
      <c r="AD54" s="319"/>
      <c r="AE54" s="319"/>
      <c r="AF54" s="326" t="s">
        <v>391</v>
      </c>
      <c r="AG54" s="827">
        <f>V55*(1/64)*PI()*(V56^4-V57^4)*200000</f>
        <v>3229328068.7062287</v>
      </c>
      <c r="AH54" s="827"/>
      <c r="AI54" s="330">
        <f>AG54*48/V54^3</f>
        <v>2421.9960515296716</v>
      </c>
      <c r="AJ54" s="319"/>
      <c r="AK54" s="319"/>
      <c r="AL54" s="320"/>
    </row>
    <row r="55" spans="1:38" ht="14.4">
      <c r="T55" s="315"/>
      <c r="U55" s="326" t="s">
        <v>392</v>
      </c>
      <c r="V55" s="828">
        <v>2</v>
      </c>
      <c r="W55" s="828"/>
      <c r="X55" s="319" t="s">
        <v>393</v>
      </c>
      <c r="Y55" s="319"/>
      <c r="Z55" s="319"/>
      <c r="AA55" s="319"/>
      <c r="AB55" s="319"/>
      <c r="AC55" s="319"/>
      <c r="AD55" s="319"/>
      <c r="AE55" s="319"/>
      <c r="AF55" s="326" t="s">
        <v>394</v>
      </c>
      <c r="AG55" s="827">
        <f>IF(AG47&gt;0,(AG47*V54^3)/48,AG54)</f>
        <v>3229328068.7062287</v>
      </c>
      <c r="AH55" s="827"/>
      <c r="AI55" s="330">
        <f>AG55*48/V54^3</f>
        <v>2421.9960515296716</v>
      </c>
      <c r="AJ55" s="331">
        <f>100*AG55/AG54</f>
        <v>100</v>
      </c>
      <c r="AK55" s="319" t="s">
        <v>395</v>
      </c>
      <c r="AL55" s="320"/>
    </row>
    <row r="56" spans="1:38" ht="1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21">
        <v>25.4</v>
      </c>
      <c r="W56" s="821"/>
      <c r="X56" s="319" t="s">
        <v>398</v>
      </c>
      <c r="Y56" s="319"/>
      <c r="Z56" s="319"/>
      <c r="AA56" s="319"/>
      <c r="AB56" s="319"/>
      <c r="AC56" s="319"/>
      <c r="AD56" s="319"/>
      <c r="AE56" s="319"/>
      <c r="AF56" s="326" t="s">
        <v>399</v>
      </c>
      <c r="AG56" s="823">
        <f>IF(AJ55&lt;75,0,IF(AG55&gt;=AG54,0,(AI55^-1-AI54^-1)^-1))</f>
        <v>0</v>
      </c>
      <c r="AH56" s="823"/>
      <c r="AI56" s="319"/>
      <c r="AJ56" s="319"/>
      <c r="AK56" s="319"/>
      <c r="AL56" s="320"/>
    </row>
    <row r="57" spans="1:38" ht="12.75" customHeight="1">
      <c r="A57" s="315"/>
      <c r="B57" s="332" t="s">
        <v>389</v>
      </c>
      <c r="C57" s="824">
        <v>400</v>
      </c>
      <c r="D57" s="824"/>
      <c r="E57" s="319" t="s">
        <v>400</v>
      </c>
      <c r="F57" s="322"/>
      <c r="G57" s="322"/>
      <c r="H57" s="322"/>
      <c r="I57" s="322"/>
      <c r="J57" s="322"/>
      <c r="K57" s="322"/>
      <c r="L57" s="322"/>
      <c r="M57" s="322"/>
      <c r="N57" s="322"/>
      <c r="O57" s="322"/>
      <c r="P57" s="322"/>
      <c r="Q57" s="322"/>
      <c r="R57" s="322"/>
      <c r="S57" s="323"/>
      <c r="T57" s="315"/>
      <c r="U57" s="326" t="s">
        <v>401</v>
      </c>
      <c r="V57" s="821">
        <v>22.4</v>
      </c>
      <c r="W57" s="821"/>
      <c r="X57" s="319" t="s">
        <v>402</v>
      </c>
      <c r="Y57" s="319"/>
      <c r="Z57" s="319"/>
      <c r="AA57" s="319"/>
      <c r="AB57" s="319"/>
      <c r="AC57" s="319"/>
      <c r="AD57" s="319"/>
      <c r="AE57" s="319"/>
      <c r="AF57" s="319"/>
      <c r="AG57" s="319"/>
      <c r="AH57" s="319"/>
      <c r="AI57" s="319"/>
      <c r="AJ57" s="319"/>
      <c r="AK57" s="319"/>
      <c r="AL57" s="320"/>
    </row>
    <row r="58" spans="1:38">
      <c r="A58" s="820" t="s">
        <v>403</v>
      </c>
      <c r="B58" s="820"/>
      <c r="C58" s="824">
        <v>275</v>
      </c>
      <c r="D58" s="824"/>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20" t="s">
        <v>405</v>
      </c>
      <c r="B59" s="820"/>
      <c r="C59" s="821">
        <v>18</v>
      </c>
      <c r="D59" s="821"/>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20" t="s">
        <v>407</v>
      </c>
      <c r="B60" s="820"/>
      <c r="C60" s="821">
        <v>1</v>
      </c>
      <c r="D60" s="821"/>
      <c r="E60" s="319" t="s">
        <v>77</v>
      </c>
      <c r="F60" s="319"/>
      <c r="G60" s="319"/>
      <c r="H60" s="319"/>
      <c r="I60" s="319"/>
      <c r="J60" s="319"/>
      <c r="K60" s="319"/>
      <c r="L60" s="319"/>
      <c r="M60" s="319"/>
      <c r="N60" s="319"/>
      <c r="O60" s="322"/>
      <c r="P60" s="322"/>
      <c r="Q60" s="322"/>
      <c r="R60" s="322"/>
      <c r="S60" s="323"/>
      <c r="T60" s="315"/>
      <c r="U60" s="822" t="str">
        <f>IF(AND(0&lt;$AJ$55,$AJ$55&lt;75),"Rig compliance out of normal bounds, perform and document another rig compliance test!","")</f>
        <v/>
      </c>
      <c r="V60" s="822"/>
      <c r="W60" s="822"/>
      <c r="X60" s="822"/>
      <c r="Y60" s="822"/>
      <c r="Z60" s="822"/>
      <c r="AA60" s="822"/>
      <c r="AB60" s="822"/>
      <c r="AC60" s="822"/>
      <c r="AD60" s="822"/>
      <c r="AE60" s="822"/>
      <c r="AF60" s="822"/>
      <c r="AG60" s="822"/>
      <c r="AH60" s="822"/>
      <c r="AI60" s="822"/>
      <c r="AJ60" s="822"/>
      <c r="AK60" s="822"/>
      <c r="AL60" s="320"/>
    </row>
    <row r="61" spans="1:38" ht="15.75" customHeight="1">
      <c r="A61" s="820" t="s">
        <v>408</v>
      </c>
      <c r="B61" s="820"/>
      <c r="C61" s="821">
        <v>1</v>
      </c>
      <c r="D61" s="821"/>
      <c r="E61" s="319" t="s">
        <v>78</v>
      </c>
      <c r="F61" s="319"/>
      <c r="G61" s="319"/>
      <c r="H61" s="319"/>
      <c r="I61" s="319"/>
      <c r="J61" s="319"/>
      <c r="K61" s="319"/>
      <c r="L61" s="319"/>
      <c r="M61" s="319"/>
      <c r="N61" s="319"/>
      <c r="O61" s="322"/>
      <c r="P61" s="322"/>
      <c r="Q61" s="322"/>
      <c r="R61" s="322"/>
      <c r="S61" s="323"/>
      <c r="T61" s="315"/>
      <c r="U61" s="822"/>
      <c r="V61" s="822"/>
      <c r="W61" s="822"/>
      <c r="X61" s="822"/>
      <c r="Y61" s="822"/>
      <c r="Z61" s="822"/>
      <c r="AA61" s="822"/>
      <c r="AB61" s="822"/>
      <c r="AC61" s="822"/>
      <c r="AD61" s="822"/>
      <c r="AE61" s="822"/>
      <c r="AF61" s="822"/>
      <c r="AG61" s="822"/>
      <c r="AH61" s="822"/>
      <c r="AI61" s="822"/>
      <c r="AJ61" s="822"/>
      <c r="AK61" s="822"/>
      <c r="AL61" s="320"/>
    </row>
    <row r="62" spans="1:38" ht="14.4">
      <c r="A62" s="334"/>
      <c r="B62" s="326" t="s">
        <v>409</v>
      </c>
      <c r="C62" s="817">
        <f>(C58*(((C59+C60+C61)^3)-(C59^3)))/12</f>
        <v>49683.333333333336</v>
      </c>
      <c r="D62" s="817"/>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18">
        <f>IF(C48&gt;0,0.001*((N47*(C48-C47)*C57^3)/(48*C62*(C48-C47))),0)</f>
        <v>0</v>
      </c>
      <c r="D63" s="818"/>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19">
        <f>C51*C57*0.5*SUM(C59:D61)/(4*C62)</f>
        <v>0</v>
      </c>
      <c r="D64" s="819"/>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2.8">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4">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V48:W48"/>
    <mergeCell ref="X48:Y48"/>
    <mergeCell ref="Z48:AA48"/>
    <mergeCell ref="A51:B51"/>
    <mergeCell ref="C51:D51"/>
    <mergeCell ref="V51:W51"/>
    <mergeCell ref="A48:B48"/>
    <mergeCell ref="C48:D48"/>
    <mergeCell ref="E48:F48"/>
    <mergeCell ref="G48:H48"/>
    <mergeCell ref="T48:U48"/>
    <mergeCell ref="C52:D52"/>
    <mergeCell ref="C54:D54"/>
    <mergeCell ref="V54:W54"/>
    <mergeCell ref="AG54:AH54"/>
    <mergeCell ref="V55:W55"/>
    <mergeCell ref="AG55:AH55"/>
    <mergeCell ref="U60:AK61"/>
    <mergeCell ref="A61:B61"/>
    <mergeCell ref="C61:D61"/>
    <mergeCell ref="V56:W56"/>
    <mergeCell ref="AG56:AH56"/>
    <mergeCell ref="C57:D57"/>
    <mergeCell ref="V57:W57"/>
    <mergeCell ref="A58:B58"/>
    <mergeCell ref="C58:D58"/>
    <mergeCell ref="C62:D62"/>
    <mergeCell ref="C63:D63"/>
    <mergeCell ref="C64:D64"/>
    <mergeCell ref="A59:B59"/>
    <mergeCell ref="C59:D59"/>
    <mergeCell ref="A60:B60"/>
    <mergeCell ref="C60:D60"/>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423</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9"/>
      <c r="W46" s="829"/>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9"/>
      <c r="W47" s="829"/>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4.4">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429</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N47" s="841"/>
      <c r="O47" s="841"/>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2678019744.2809067</v>
      </c>
      <c r="AH50" s="827"/>
      <c r="AI50" s="330">
        <f>AG50*48/V50^3</f>
        <v>2008.51480821068</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2</v>
      </c>
      <c r="W51" s="821"/>
      <c r="X51" s="319" t="s">
        <v>393</v>
      </c>
      <c r="Y51" s="319"/>
      <c r="Z51" s="319"/>
      <c r="AA51" s="319"/>
      <c r="AB51" s="319"/>
      <c r="AC51" s="319"/>
      <c r="AD51" s="319"/>
      <c r="AE51" s="319"/>
      <c r="AF51" s="326" t="s">
        <v>394</v>
      </c>
      <c r="AG51" s="827">
        <f>IF(AG46&gt;0,(AG46*V50^3)/48,AG50)</f>
        <v>2678019744.2809067</v>
      </c>
      <c r="AH51" s="827"/>
      <c r="AI51" s="330">
        <f>AG51*48/V50^3</f>
        <v>2008.51480821068</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4.4">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7"/>
      <c r="I65" s="837"/>
      <c r="J65" s="357"/>
      <c r="K65" s="357"/>
      <c r="L65" s="357"/>
      <c r="M65" s="357"/>
      <c r="N65" s="357"/>
      <c r="O65" s="357"/>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T47:U47"/>
    <mergeCell ref="V47:W47"/>
    <mergeCell ref="X47:Y47"/>
    <mergeCell ref="Z47:AA47"/>
    <mergeCell ref="A50:B50"/>
    <mergeCell ref="C50:D50"/>
    <mergeCell ref="V50:W50"/>
    <mergeCell ref="A47:B47"/>
    <mergeCell ref="C47:D47"/>
    <mergeCell ref="E47:F47"/>
    <mergeCell ref="G47:H47"/>
    <mergeCell ref="N47:O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36" t="s">
        <v>434</v>
      </c>
      <c r="B1" s="836"/>
      <c r="C1" s="836"/>
      <c r="D1" s="836"/>
      <c r="E1" s="836"/>
      <c r="F1" s="836"/>
      <c r="G1" s="836"/>
      <c r="H1" s="836"/>
      <c r="I1" s="836"/>
      <c r="J1" s="836"/>
      <c r="K1" s="836"/>
      <c r="L1" s="836"/>
      <c r="M1" s="836"/>
      <c r="N1" s="836"/>
      <c r="O1" s="836"/>
      <c r="P1" s="836"/>
      <c r="Q1" s="836"/>
      <c r="R1" s="836"/>
      <c r="S1" s="836"/>
      <c r="T1" s="836" t="s">
        <v>435</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4.4">
      <c r="A58" s="334"/>
      <c r="B58" s="326" t="s">
        <v>409</v>
      </c>
      <c r="C58" s="817">
        <f>(C54*(((C55+C56+C57)^3)-(C55^3)))/12</f>
        <v>0</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t="e">
        <f>C50*C53*0.5*SUM(C55:D57)/(4*C58)</f>
        <v>#DIV/0!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6" t="s">
        <v>440</v>
      </c>
      <c r="B1" s="756"/>
      <c r="C1" s="756"/>
      <c r="D1" s="756"/>
      <c r="E1" s="756"/>
      <c r="F1" s="756"/>
      <c r="G1" s="756"/>
      <c r="H1" s="756"/>
      <c r="I1" s="756"/>
      <c r="J1" s="756"/>
      <c r="K1" s="756"/>
      <c r="L1" s="756"/>
      <c r="M1" s="756"/>
      <c r="N1" s="756"/>
      <c r="O1" s="756"/>
      <c r="P1" s="756"/>
      <c r="Q1" s="756"/>
      <c r="R1" s="756"/>
      <c r="S1" s="756"/>
      <c r="T1" s="756" t="s">
        <v>440</v>
      </c>
      <c r="U1" s="756"/>
      <c r="V1" s="756"/>
      <c r="W1" s="756"/>
      <c r="X1" s="756"/>
      <c r="Y1" s="756"/>
      <c r="Z1" s="756"/>
      <c r="AA1" s="756"/>
      <c r="AB1" s="756"/>
      <c r="AC1" s="756"/>
      <c r="AD1" s="756"/>
      <c r="AE1" s="756"/>
      <c r="AF1" s="756"/>
      <c r="AG1" s="756"/>
      <c r="AH1" s="756"/>
      <c r="AI1" s="756"/>
      <c r="AJ1" s="756"/>
      <c r="AK1" s="756"/>
      <c r="AL1" s="756"/>
    </row>
    <row r="2" spans="1:41">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c r="AM3" s="376" t="s">
        <v>339</v>
      </c>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7" t="s">
        <v>448</v>
      </c>
      <c r="B48" s="847"/>
      <c r="C48" s="847"/>
      <c r="D48" s="824"/>
      <c r="E48" s="824"/>
      <c r="F48" s="380" t="s">
        <v>449</v>
      </c>
      <c r="G48" s="55"/>
      <c r="H48" s="319"/>
      <c r="I48" s="322"/>
      <c r="J48" s="322"/>
      <c r="K48" s="322"/>
      <c r="L48" s="322"/>
      <c r="M48" s="322"/>
      <c r="N48" s="322"/>
      <c r="O48" s="322"/>
      <c r="P48" s="322"/>
      <c r="Q48" s="322"/>
      <c r="R48" s="322"/>
      <c r="S48" s="323"/>
      <c r="T48" s="847" t="s">
        <v>448</v>
      </c>
      <c r="U48" s="847"/>
      <c r="V48" s="847"/>
      <c r="W48" s="846"/>
      <c r="X48" s="846"/>
      <c r="Y48" s="380" t="s">
        <v>450</v>
      </c>
      <c r="Z48" s="55"/>
      <c r="AA48" s="319"/>
      <c r="AB48" s="322"/>
      <c r="AC48" s="322"/>
      <c r="AD48" s="322"/>
      <c r="AE48" s="322"/>
      <c r="AF48" s="322"/>
      <c r="AG48" s="322"/>
      <c r="AH48" s="322"/>
      <c r="AI48" s="322"/>
      <c r="AJ48" s="322"/>
      <c r="AK48" s="322"/>
      <c r="AL48" s="323"/>
    </row>
    <row r="49" spans="1:38" ht="12.75" customHeight="1">
      <c r="A49" s="831" t="s">
        <v>451</v>
      </c>
      <c r="B49" s="831"/>
      <c r="C49" s="831"/>
      <c r="D49" s="824"/>
      <c r="E49" s="824"/>
      <c r="F49" s="803" t="str">
        <f>IF(D49&gt;=4000,"PASS","FAIL")</f>
        <v>FAIL</v>
      </c>
      <c r="G49" s="803"/>
      <c r="H49" s="319"/>
      <c r="I49" s="322"/>
      <c r="J49" s="322"/>
      <c r="K49" s="322"/>
      <c r="L49" s="322"/>
      <c r="M49" s="322"/>
      <c r="N49" s="322"/>
      <c r="O49" s="322"/>
      <c r="P49" s="322"/>
      <c r="Q49" s="322"/>
      <c r="R49" s="322"/>
      <c r="S49" s="323"/>
      <c r="T49" s="831" t="s">
        <v>451</v>
      </c>
      <c r="U49" s="831"/>
      <c r="V49" s="831"/>
      <c r="W49" s="846"/>
      <c r="X49" s="846"/>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2" t="s">
        <v>454</v>
      </c>
      <c r="B54" s="842"/>
      <c r="C54" s="842"/>
      <c r="D54" s="843">
        <f>IF(D52&gt;0,D48/(PI()*25*D52),0)</f>
        <v>0</v>
      </c>
      <c r="E54" s="843"/>
      <c r="F54" s="319" t="s">
        <v>455</v>
      </c>
      <c r="G54" s="319"/>
      <c r="H54" s="319"/>
      <c r="I54" s="319"/>
      <c r="J54" s="319"/>
      <c r="K54" s="319"/>
      <c r="L54" s="319"/>
      <c r="M54" s="319"/>
      <c r="N54" s="319"/>
      <c r="O54" s="319"/>
      <c r="P54" s="322"/>
      <c r="Q54" s="322"/>
      <c r="R54" s="322"/>
      <c r="S54" s="323"/>
      <c r="T54" s="842" t="s">
        <v>454</v>
      </c>
      <c r="U54" s="842"/>
      <c r="V54" s="842"/>
      <c r="W54" s="843">
        <f>IF(W52&gt;0,W48/(PI()*25*W52),0)</f>
        <v>0</v>
      </c>
      <c r="X54" s="843"/>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2.8">
      <c r="A60" s="344"/>
      <c r="B60" s="348"/>
      <c r="C60" s="349" t="s">
        <v>418</v>
      </c>
      <c r="D60" s="350" t="s">
        <v>419</v>
      </c>
      <c r="F60" s="345"/>
      <c r="G60" s="345"/>
      <c r="H60" s="838"/>
      <c r="I60" s="838"/>
      <c r="J60" s="345"/>
      <c r="K60" s="345"/>
      <c r="L60" s="345"/>
      <c r="M60" s="345"/>
      <c r="N60" s="345"/>
      <c r="O60" s="345"/>
      <c r="P60" s="345"/>
      <c r="Q60" s="345"/>
      <c r="R60" s="345"/>
      <c r="S60" s="346"/>
      <c r="T60" s="344"/>
      <c r="U60" s="348"/>
      <c r="V60" s="349" t="s">
        <v>418</v>
      </c>
      <c r="W60" s="350" t="s">
        <v>419</v>
      </c>
      <c r="Y60" s="345"/>
      <c r="Z60" s="345"/>
      <c r="AA60" s="838"/>
      <c r="AB60" s="838"/>
      <c r="AC60" s="345"/>
      <c r="AD60" s="345"/>
      <c r="AE60" s="345"/>
      <c r="AF60" s="345"/>
      <c r="AG60" s="345"/>
      <c r="AH60" s="345"/>
      <c r="AI60" s="345"/>
      <c r="AJ60" s="345"/>
      <c r="AK60" s="345"/>
      <c r="AL60" s="346"/>
    </row>
    <row r="61" spans="1:38" ht="14.4">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1:S1"/>
    <mergeCell ref="T1:AL1"/>
    <mergeCell ref="D3:J3"/>
    <mergeCell ref="O3:S3"/>
    <mergeCell ref="W3:AC3"/>
    <mergeCell ref="AH3:AL3"/>
    <mergeCell ref="A5:S5"/>
    <mergeCell ref="T5:AL5"/>
    <mergeCell ref="A48:C48"/>
    <mergeCell ref="D48:E48"/>
    <mergeCell ref="T48:V48"/>
    <mergeCell ref="W48:X48"/>
    <mergeCell ref="Y49:Z49"/>
    <mergeCell ref="B52:C52"/>
    <mergeCell ref="D52:E52"/>
    <mergeCell ref="U52:V52"/>
    <mergeCell ref="W52:X52"/>
    <mergeCell ref="A49:C49"/>
    <mergeCell ref="D49:E49"/>
    <mergeCell ref="F49:G49"/>
    <mergeCell ref="T49:V49"/>
    <mergeCell ref="W49:X49"/>
    <mergeCell ref="AA60:AB60"/>
    <mergeCell ref="A54:C54"/>
    <mergeCell ref="D54:E54"/>
    <mergeCell ref="T54:V54"/>
    <mergeCell ref="W54:X54"/>
    <mergeCell ref="H60:I60"/>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52" t="s">
        <v>456</v>
      </c>
      <c r="B1" s="852"/>
      <c r="C1" s="852"/>
      <c r="D1" s="852"/>
      <c r="E1" s="852"/>
      <c r="F1" s="852"/>
      <c r="G1" s="852"/>
      <c r="H1" s="852"/>
      <c r="I1" s="852"/>
      <c r="J1" s="852"/>
      <c r="K1" s="852"/>
      <c r="L1" s="852"/>
      <c r="M1" s="852"/>
      <c r="N1" s="852"/>
      <c r="O1" s="852"/>
      <c r="P1" s="852"/>
      <c r="Q1" s="852"/>
      <c r="R1" s="852"/>
      <c r="S1" s="852"/>
    </row>
    <row r="2" spans="1:22">
      <c r="T2" s="28" t="s">
        <v>258</v>
      </c>
      <c r="U2" s="28"/>
      <c r="V2" s="28"/>
    </row>
    <row r="3" spans="1:22">
      <c r="A3" s="167" t="s">
        <v>48</v>
      </c>
      <c r="D3" s="799" t="str">
        <f>IF('Cover Sheet'!$D$14&gt;0,'Cover Sheet'!$D$14,"")</f>
        <v>Ecole Centrale Lyon</v>
      </c>
      <c r="E3" s="799"/>
      <c r="F3" s="799"/>
      <c r="G3" s="799"/>
      <c r="H3" s="799"/>
      <c r="I3" s="799"/>
      <c r="J3" s="799"/>
      <c r="K3" s="167" t="s">
        <v>50</v>
      </c>
      <c r="O3" s="799" t="str">
        <f>IF('Cover Sheet'!$O$14&gt;0,'Cover Sheet'!$O$14,"")</f>
        <v>81</v>
      </c>
      <c r="P3" s="799"/>
      <c r="Q3" s="799"/>
      <c r="R3" s="799"/>
      <c r="S3" s="799"/>
      <c r="T3" s="376" t="s">
        <v>339</v>
      </c>
    </row>
    <row r="5" spans="1:22" ht="12.75" customHeight="1">
      <c r="A5" s="839"/>
      <c r="B5" s="839"/>
      <c r="C5" s="839"/>
      <c r="D5" s="839"/>
      <c r="E5" s="839"/>
      <c r="F5" s="839"/>
      <c r="G5" s="839"/>
      <c r="H5" s="839"/>
      <c r="I5" s="839"/>
      <c r="J5" s="839"/>
      <c r="K5" s="839"/>
      <c r="L5" s="839"/>
      <c r="M5" s="839"/>
      <c r="N5" s="839"/>
      <c r="O5" s="839"/>
      <c r="P5" s="839"/>
      <c r="Q5" s="839"/>
      <c r="R5" s="839"/>
      <c r="S5" s="839"/>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53" t="s">
        <v>384</v>
      </c>
      <c r="B48" s="853"/>
      <c r="C48" s="853"/>
      <c r="D48" s="854"/>
      <c r="E48" s="854"/>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48" t="s">
        <v>453</v>
      </c>
      <c r="C51" s="848"/>
      <c r="D51" s="849"/>
      <c r="E51" s="849"/>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0" t="s">
        <v>454</v>
      </c>
      <c r="B53" s="850"/>
      <c r="C53" s="850"/>
      <c r="D53" s="851">
        <f>IF(D51&gt;0,D48/(PI()*25*D51),0)</f>
        <v>0</v>
      </c>
      <c r="E53" s="851"/>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2.8">
      <c r="A59" s="344"/>
      <c r="B59" s="348"/>
      <c r="C59" s="349" t="s">
        <v>418</v>
      </c>
      <c r="D59" s="350" t="s">
        <v>419</v>
      </c>
      <c r="F59" s="345"/>
      <c r="G59" s="345"/>
      <c r="H59" s="838"/>
      <c r="I59" s="838"/>
      <c r="J59" s="345"/>
      <c r="K59" s="345"/>
      <c r="L59" s="345"/>
      <c r="M59" s="345"/>
      <c r="N59" s="345"/>
      <c r="O59" s="345"/>
      <c r="P59" s="345"/>
      <c r="Q59" s="345"/>
      <c r="R59" s="345"/>
      <c r="S59" s="346"/>
    </row>
    <row r="60" spans="1:19" ht="14.4">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1:32" ht="15.6">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2"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4"/>
      <c r="H13" s="774"/>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1" t="s">
        <v>490</v>
      </c>
      <c r="C29" s="791"/>
      <c r="D29" s="791"/>
      <c r="E29" s="791"/>
      <c r="F29" s="791"/>
      <c r="G29" s="791"/>
      <c r="H29" s="791"/>
      <c r="I29" s="791"/>
      <c r="J29" s="791"/>
      <c r="K29" s="791"/>
      <c r="L29" s="791"/>
      <c r="M29" s="59"/>
      <c r="N29" s="59"/>
      <c r="O29" s="58"/>
      <c r="P29" s="58"/>
      <c r="Q29" s="58"/>
      <c r="R29" s="58"/>
      <c r="S29" s="58"/>
      <c r="T29" s="58"/>
      <c r="U29" s="58"/>
      <c r="V29" s="58"/>
      <c r="W29" s="58"/>
      <c r="X29" s="58"/>
      <c r="Y29" s="58"/>
      <c r="Z29" s="58"/>
      <c r="AA29" s="58"/>
      <c r="AB29" s="58"/>
      <c r="AC29" s="58"/>
      <c r="AD29" s="58"/>
      <c r="AE29" s="58"/>
      <c r="AF29" s="87"/>
    </row>
    <row r="30" spans="2:32">
      <c r="B30" s="791"/>
      <c r="C30" s="791"/>
      <c r="D30" s="791"/>
      <c r="E30" s="791"/>
      <c r="F30" s="791"/>
      <c r="G30" s="791"/>
      <c r="H30" s="791"/>
      <c r="I30" s="791"/>
      <c r="J30" s="791"/>
      <c r="K30" s="791"/>
      <c r="L30" s="791"/>
      <c r="M30" s="59"/>
      <c r="N30" s="379"/>
      <c r="O30" s="58"/>
      <c r="P30" s="58"/>
      <c r="Q30" s="58"/>
      <c r="R30" s="58"/>
      <c r="S30" s="58"/>
      <c r="T30" s="58"/>
      <c r="U30" s="58"/>
      <c r="V30" s="58"/>
      <c r="W30" s="58"/>
      <c r="X30" s="58"/>
      <c r="Y30" s="58"/>
      <c r="Z30" s="58"/>
      <c r="AA30" s="58"/>
      <c r="AB30" s="58"/>
      <c r="AC30" s="58"/>
      <c r="AD30" s="58"/>
      <c r="AE30" s="58"/>
      <c r="AF30" s="87"/>
    </row>
    <row r="31" spans="2:32">
      <c r="B31" s="791"/>
      <c r="C31" s="791"/>
      <c r="D31" s="791"/>
      <c r="E31" s="791"/>
      <c r="F31" s="791"/>
      <c r="G31" s="791"/>
      <c r="H31" s="791"/>
      <c r="I31" s="791"/>
      <c r="J31" s="791"/>
      <c r="K31" s="791"/>
      <c r="L31" s="791"/>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492</v>
      </c>
    </row>
    <row r="2" spans="2:31">
      <c r="C2" s="137"/>
      <c r="D2" s="137"/>
    </row>
    <row r="3" spans="2:31">
      <c r="B3" t="s">
        <v>462</v>
      </c>
      <c r="C3" s="413">
        <v>3</v>
      </c>
      <c r="D3" s="5"/>
      <c r="M3" s="28" t="s">
        <v>258</v>
      </c>
      <c r="N3" s="28"/>
      <c r="O3" s="28"/>
    </row>
    <row r="4" spans="2:31">
      <c r="B4" t="s">
        <v>493</v>
      </c>
      <c r="C4" s="413" t="s">
        <v>184</v>
      </c>
      <c r="D4" s="5"/>
    </row>
    <row r="6" spans="2:31" ht="13.2" customHeight="1">
      <c r="C6" s="856" t="s">
        <v>466</v>
      </c>
      <c r="D6" s="856"/>
      <c r="E6" s="862" t="s">
        <v>467</v>
      </c>
      <c r="F6" s="862"/>
      <c r="G6" s="856" t="s">
        <v>494</v>
      </c>
      <c r="H6" s="856"/>
      <c r="I6" s="418" t="s">
        <v>465</v>
      </c>
      <c r="J6" s="450"/>
      <c r="K6" s="451" t="s">
        <v>465</v>
      </c>
      <c r="L6" s="420"/>
      <c r="M6" s="5"/>
      <c r="N6" s="5"/>
    </row>
    <row r="7" spans="2:31">
      <c r="C7" s="856"/>
      <c r="D7" s="856"/>
      <c r="E7" s="862"/>
      <c r="F7" s="862"/>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61"/>
      <c r="D9" s="861"/>
      <c r="E9" s="861"/>
      <c r="F9" s="861"/>
      <c r="G9" s="861"/>
      <c r="H9" s="861"/>
      <c r="I9" s="861"/>
      <c r="J9" s="861"/>
      <c r="K9" s="774"/>
      <c r="L9" s="774"/>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59"/>
      <c r="D12" s="859"/>
      <c r="E12" s="86"/>
      <c r="F12" s="433" t="str">
        <f>IF(OR(E12&gt;=50,E12=""),"FAIL","PASS")</f>
        <v>FAIL</v>
      </c>
      <c r="G12" s="859"/>
      <c r="H12" s="859"/>
      <c r="I12" s="859"/>
      <c r="J12" s="859"/>
      <c r="K12" s="859"/>
      <c r="L12" s="859"/>
      <c r="M12" s="58"/>
      <c r="N12" s="58"/>
      <c r="O12" s="58"/>
      <c r="P12" s="58"/>
      <c r="Q12" s="58"/>
      <c r="R12" s="58"/>
      <c r="S12" s="58"/>
      <c r="T12" s="58"/>
      <c r="U12" s="58"/>
      <c r="V12" s="58"/>
      <c r="W12" s="58"/>
      <c r="X12" s="58"/>
      <c r="Y12" s="58"/>
      <c r="Z12" s="58"/>
      <c r="AA12" s="58"/>
      <c r="AB12" s="58"/>
      <c r="AC12" s="58"/>
      <c r="AD12" s="58"/>
      <c r="AE12" s="87"/>
    </row>
    <row r="13" spans="2:31" ht="12.75" customHeight="1">
      <c r="B13" s="73"/>
      <c r="C13" s="860"/>
      <c r="D13" s="860"/>
      <c r="E13" s="860"/>
      <c r="F13" s="860"/>
      <c r="G13" s="860"/>
      <c r="H13" s="860"/>
      <c r="I13" s="860"/>
      <c r="J13" s="860"/>
      <c r="K13" s="860"/>
      <c r="L13" s="860"/>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1" t="s">
        <v>495</v>
      </c>
      <c r="C29" s="791"/>
      <c r="D29" s="791"/>
      <c r="E29" s="791"/>
      <c r="F29" s="791"/>
      <c r="G29" s="791"/>
      <c r="H29" s="791"/>
      <c r="I29" s="791"/>
      <c r="J29" s="791"/>
      <c r="K29" s="791"/>
      <c r="L29" s="791"/>
      <c r="M29" s="58"/>
      <c r="N29" s="58"/>
      <c r="O29" s="58"/>
      <c r="P29" s="58"/>
      <c r="Q29" s="58"/>
      <c r="R29" s="58"/>
      <c r="S29" s="58"/>
      <c r="T29" s="58"/>
      <c r="U29" s="58"/>
      <c r="V29" s="58"/>
      <c r="W29" s="58"/>
      <c r="X29" s="58"/>
      <c r="Y29" s="58"/>
      <c r="Z29" s="58"/>
      <c r="AA29" s="58"/>
      <c r="AB29" s="58"/>
      <c r="AC29" s="58"/>
      <c r="AD29" s="58"/>
      <c r="AE29" s="87"/>
    </row>
    <row r="30" spans="2:31">
      <c r="B30" s="791"/>
      <c r="C30" s="791"/>
      <c r="D30" s="791"/>
      <c r="E30" s="791"/>
      <c r="F30" s="791"/>
      <c r="G30" s="791"/>
      <c r="H30" s="791"/>
      <c r="I30" s="791"/>
      <c r="J30" s="791"/>
      <c r="K30" s="791"/>
      <c r="L30" s="791"/>
      <c r="M30" s="58"/>
      <c r="N30" s="58"/>
      <c r="O30" s="58"/>
      <c r="P30" s="58"/>
      <c r="Q30" s="58"/>
      <c r="R30" s="58"/>
      <c r="S30" s="58"/>
      <c r="T30" s="58"/>
      <c r="U30" s="58"/>
      <c r="V30" s="58"/>
      <c r="W30" s="58"/>
      <c r="X30" s="58"/>
      <c r="Y30" s="58"/>
      <c r="Z30" s="58"/>
      <c r="AA30" s="58"/>
      <c r="AB30" s="58"/>
      <c r="AC30" s="58"/>
      <c r="AD30" s="58"/>
      <c r="AE30" s="87"/>
    </row>
    <row r="31" spans="2:31">
      <c r="B31" s="791"/>
      <c r="C31" s="791"/>
      <c r="D31" s="791"/>
      <c r="E31" s="791"/>
      <c r="F31" s="791"/>
      <c r="G31" s="791"/>
      <c r="H31" s="791"/>
      <c r="I31" s="791"/>
      <c r="J31" s="791"/>
      <c r="K31" s="791"/>
      <c r="L31" s="791"/>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58" t="s">
        <v>496</v>
      </c>
      <c r="C32" s="858"/>
      <c r="D32" s="858"/>
      <c r="E32" s="858"/>
      <c r="F32" s="858"/>
      <c r="G32" s="858"/>
      <c r="H32" s="858"/>
      <c r="I32" s="858"/>
      <c r="J32" s="858"/>
      <c r="K32" s="858"/>
      <c r="L32" s="858"/>
      <c r="M32" s="58"/>
      <c r="N32" s="58"/>
      <c r="O32" s="58"/>
      <c r="P32" s="58"/>
      <c r="Q32" s="58"/>
      <c r="R32" s="58"/>
      <c r="S32" s="58"/>
      <c r="T32" s="58"/>
      <c r="U32" s="58"/>
      <c r="V32" s="58"/>
      <c r="W32" s="58"/>
      <c r="X32" s="58"/>
      <c r="Y32" s="58"/>
      <c r="Z32" s="58"/>
      <c r="AA32" s="58"/>
      <c r="AB32" s="58"/>
      <c r="AC32" s="58"/>
      <c r="AD32" s="58"/>
      <c r="AE32" s="87"/>
    </row>
    <row r="33" spans="2:31" s="345" customFormat="1">
      <c r="B33" s="858"/>
      <c r="C33" s="858"/>
      <c r="D33" s="858"/>
      <c r="E33" s="858"/>
      <c r="F33" s="858"/>
      <c r="G33" s="858"/>
      <c r="H33" s="858"/>
      <c r="I33" s="858"/>
      <c r="J33" s="858"/>
      <c r="K33" s="858"/>
      <c r="L33" s="858"/>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B29:L31"/>
    <mergeCell ref="B32:L33"/>
    <mergeCell ref="C12:D12"/>
    <mergeCell ref="G12:H12"/>
    <mergeCell ref="I12:J12"/>
    <mergeCell ref="K12:L12"/>
    <mergeCell ref="C13:D13"/>
    <mergeCell ref="E13:F13"/>
    <mergeCell ref="G13:H13"/>
    <mergeCell ref="I13:J13"/>
    <mergeCell ref="K13:L13"/>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2187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498</v>
      </c>
    </row>
    <row r="2" spans="2:28" ht="15.6">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8"/>
      <c r="F24" s="868"/>
      <c r="G24" s="869"/>
      <c r="H24" s="869"/>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7"/>
      <c r="C25" s="867"/>
      <c r="D25" s="867"/>
      <c r="E25" s="463"/>
      <c r="F25" s="58"/>
      <c r="G25" s="58"/>
      <c r="H25" s="58"/>
      <c r="I25" s="58"/>
      <c r="J25" s="87"/>
      <c r="K25" s="867"/>
      <c r="L25" s="867"/>
      <c r="M25" s="867"/>
      <c r="N25" s="58"/>
      <c r="O25" s="58"/>
      <c r="P25" s="58"/>
      <c r="Q25" s="58"/>
      <c r="R25" s="58"/>
      <c r="S25" s="58"/>
      <c r="T25" s="867"/>
      <c r="U25" s="867"/>
      <c r="V25" s="867"/>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4"/>
      <c r="C28" s="774"/>
      <c r="D28" s="774"/>
      <c r="E28" s="463"/>
      <c r="F28" s="58"/>
      <c r="G28" s="58"/>
      <c r="H28" s="58"/>
      <c r="I28" s="58"/>
      <c r="J28" s="87"/>
      <c r="K28" s="774"/>
      <c r="L28" s="774"/>
      <c r="M28" s="774"/>
      <c r="N28" s="58"/>
      <c r="O28" s="58"/>
      <c r="P28" s="58"/>
      <c r="Q28" s="58"/>
      <c r="R28" s="58"/>
      <c r="S28" s="58"/>
      <c r="T28" s="774"/>
      <c r="U28" s="774"/>
      <c r="V28" s="774"/>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5" t="s">
        <v>514</v>
      </c>
      <c r="L36" s="865"/>
      <c r="M36" s="865"/>
      <c r="N36" s="59"/>
      <c r="O36" s="59"/>
      <c r="P36" s="59"/>
      <c r="Q36" s="58"/>
      <c r="R36" s="59"/>
      <c r="S36" s="59"/>
      <c r="T36" s="865" t="s">
        <v>514</v>
      </c>
      <c r="U36" s="865"/>
      <c r="V36" s="865"/>
      <c r="W36" s="59"/>
      <c r="X36" s="59"/>
      <c r="Y36" s="59"/>
      <c r="Z36" s="58"/>
      <c r="AA36" s="58"/>
      <c r="AB36" s="87"/>
    </row>
    <row r="37" spans="2:28">
      <c r="B37" s="478"/>
      <c r="C37" s="479"/>
      <c r="D37" s="480"/>
      <c r="E37" s="58"/>
      <c r="F37" s="90"/>
      <c r="G37" s="58"/>
      <c r="H37" s="90"/>
      <c r="I37" s="58"/>
      <c r="J37" s="87"/>
      <c r="K37" s="442" t="s">
        <v>481</v>
      </c>
      <c r="L37" s="863" t="s">
        <v>187</v>
      </c>
      <c r="M37" s="863"/>
      <c r="N37" s="59"/>
      <c r="O37" s="59"/>
      <c r="P37" s="59"/>
      <c r="Q37" s="58"/>
      <c r="R37" s="59"/>
      <c r="S37" s="59"/>
      <c r="T37" s="442" t="s">
        <v>481</v>
      </c>
      <c r="U37" s="863" t="s">
        <v>187</v>
      </c>
      <c r="V37" s="863"/>
      <c r="W37" s="59"/>
      <c r="X37" s="59"/>
      <c r="Y37" s="59"/>
      <c r="Z37" s="58"/>
      <c r="AA37" s="58"/>
      <c r="AB37" s="87"/>
    </row>
    <row r="38" spans="2:28">
      <c r="B38" s="478"/>
      <c r="C38" s="479"/>
      <c r="D38" s="480"/>
      <c r="E38" s="58"/>
      <c r="F38" s="90"/>
      <c r="G38" s="58"/>
      <c r="H38" s="90"/>
      <c r="I38" s="58"/>
      <c r="J38" s="87"/>
      <c r="K38" s="281" t="s">
        <v>483</v>
      </c>
      <c r="L38" s="864" t="str">
        <f>HLOOKUP(L37,MaterialData!$C$3:$O$4,2,0)</f>
        <v>T3.5_Laminate</v>
      </c>
      <c r="M38" s="864"/>
      <c r="N38" s="59"/>
      <c r="O38" s="59"/>
      <c r="P38" s="59"/>
      <c r="Q38" s="58"/>
      <c r="R38" s="59"/>
      <c r="S38" s="59"/>
      <c r="T38" s="281" t="s">
        <v>483</v>
      </c>
      <c r="U38" s="864" t="str">
        <f>HLOOKUP(U37,MaterialData!$C$3:$O$4,2,0)</f>
        <v>T3.5_Laminate</v>
      </c>
      <c r="V38" s="864"/>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5" t="s">
        <v>519</v>
      </c>
      <c r="L46" s="865"/>
      <c r="M46" s="865"/>
      <c r="N46" s="59"/>
      <c r="O46" s="59"/>
      <c r="P46" s="59"/>
      <c r="Q46" s="58"/>
      <c r="R46" s="59"/>
      <c r="S46" s="59"/>
      <c r="T46" s="865" t="s">
        <v>519</v>
      </c>
      <c r="U46" s="865"/>
      <c r="V46" s="865"/>
      <c r="W46" s="59"/>
      <c r="X46" s="59"/>
      <c r="Y46" s="59"/>
      <c r="Z46" s="58"/>
      <c r="AA46" s="58"/>
      <c r="AB46" s="87"/>
    </row>
    <row r="47" spans="2:28">
      <c r="B47" s="442" t="s">
        <v>484</v>
      </c>
      <c r="C47" s="447">
        <f>'T3.13 T3.5 Ft Bulkhead'!$F$13/1000000</f>
        <v>0</v>
      </c>
      <c r="D47" s="437"/>
      <c r="E47" s="471"/>
      <c r="F47" s="470"/>
      <c r="G47" s="471"/>
      <c r="H47" s="470"/>
      <c r="I47" s="58"/>
      <c r="J47" s="87"/>
      <c r="K47" s="442" t="s">
        <v>481</v>
      </c>
      <c r="L47" s="863" t="s">
        <v>187</v>
      </c>
      <c r="M47" s="863"/>
      <c r="N47" s="59"/>
      <c r="O47" s="59"/>
      <c r="P47" s="59"/>
      <c r="Q47" s="58"/>
      <c r="R47" s="59"/>
      <c r="S47" s="59"/>
      <c r="T47" s="442" t="s">
        <v>481</v>
      </c>
      <c r="U47" s="863" t="s">
        <v>187</v>
      </c>
      <c r="V47" s="863"/>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4" t="str">
        <f>HLOOKUP(L47,MaterialData!$C$3:$O$4,2,0)</f>
        <v>T3.5_Laminate</v>
      </c>
      <c r="M48" s="864"/>
      <c r="N48" s="59"/>
      <c r="O48" s="59"/>
      <c r="P48" s="59"/>
      <c r="Q48" s="58"/>
      <c r="R48" s="59"/>
      <c r="S48" s="59"/>
      <c r="T48" s="281" t="s">
        <v>483</v>
      </c>
      <c r="U48" s="864" t="str">
        <f>HLOOKUP(U47,MaterialData!$C$3:$O$4,2,0)</f>
        <v>T3.5_Laminate</v>
      </c>
      <c r="V48" s="864"/>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4">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B51:D52"/>
    <mergeCell ref="L37:M37"/>
    <mergeCell ref="U37:V37"/>
    <mergeCell ref="L38:M38"/>
    <mergeCell ref="U38:V38"/>
    <mergeCell ref="K46:M46"/>
    <mergeCell ref="T46:V46"/>
    <mergeCell ref="K61:M62"/>
    <mergeCell ref="T61:V62"/>
    <mergeCell ref="L47:M47"/>
    <mergeCell ref="U47:V47"/>
    <mergeCell ref="L48:M48"/>
    <mergeCell ref="U48:V48"/>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521</v>
      </c>
      <c r="B1" s="836"/>
      <c r="C1" s="836"/>
      <c r="D1" s="836"/>
      <c r="E1" s="836"/>
      <c r="F1" s="836"/>
      <c r="G1" s="836"/>
      <c r="H1" s="836"/>
      <c r="I1" s="836"/>
      <c r="J1" s="836"/>
      <c r="K1" s="836"/>
      <c r="L1" s="836"/>
      <c r="M1" s="836"/>
      <c r="N1" s="836"/>
      <c r="O1" s="836"/>
      <c r="P1" s="836"/>
      <c r="Q1" s="836"/>
      <c r="R1" s="836"/>
      <c r="S1" s="836"/>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9"/>
      <c r="B5" s="839"/>
      <c r="C5" s="839"/>
      <c r="D5" s="839"/>
      <c r="E5" s="839"/>
      <c r="F5" s="839"/>
      <c r="G5" s="839"/>
      <c r="H5" s="839"/>
      <c r="I5" s="839"/>
      <c r="J5" s="839"/>
      <c r="K5" s="839"/>
      <c r="L5" s="839"/>
      <c r="M5" s="839"/>
      <c r="N5" s="839"/>
      <c r="O5" s="839"/>
      <c r="P5" s="839"/>
      <c r="Q5" s="839"/>
      <c r="R5" s="839"/>
      <c r="S5" s="839"/>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33" t="s">
        <v>86</v>
      </c>
      <c r="R34" s="833"/>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33" t="s">
        <v>86</v>
      </c>
      <c r="R35" s="833"/>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33" t="s">
        <v>86</v>
      </c>
      <c r="R36" s="833"/>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5" t="s">
        <v>86</v>
      </c>
      <c r="R37" s="875"/>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7" t="s">
        <v>384</v>
      </c>
      <c r="B40" s="847"/>
      <c r="C40" s="847"/>
      <c r="D40" s="873">
        <v>0</v>
      </c>
      <c r="E40" s="873"/>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7" t="s">
        <v>384</v>
      </c>
      <c r="B44" s="847"/>
      <c r="C44" s="847"/>
      <c r="D44" s="873">
        <v>0</v>
      </c>
      <c r="E44" s="873"/>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7" t="s">
        <v>384</v>
      </c>
      <c r="B48" s="847"/>
      <c r="C48" s="847"/>
      <c r="D48" s="873">
        <v>0</v>
      </c>
      <c r="E48" s="873"/>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4" t="s">
        <v>384</v>
      </c>
      <c r="B52" s="874"/>
      <c r="C52" s="874"/>
      <c r="D52" s="873">
        <v>0</v>
      </c>
      <c r="E52" s="873"/>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2" t="s">
        <v>545</v>
      </c>
      <c r="D57" s="872"/>
      <c r="E57" s="348" t="s">
        <v>419</v>
      </c>
      <c r="F57" s="345"/>
      <c r="G57" s="345"/>
      <c r="H57" s="838"/>
      <c r="I57" s="838"/>
      <c r="J57" s="345"/>
      <c r="K57" s="345"/>
      <c r="L57" s="345"/>
      <c r="M57" s="345"/>
      <c r="N57" s="345"/>
      <c r="O57" s="345"/>
      <c r="P57" s="345"/>
      <c r="Q57" s="345"/>
      <c r="R57" s="345"/>
      <c r="S57" s="346"/>
      <c r="T57" s="344"/>
      <c r="U57" s="348"/>
      <c r="V57" s="872" t="s">
        <v>545</v>
      </c>
      <c r="W57" s="872"/>
      <c r="X57" s="348" t="s">
        <v>419</v>
      </c>
      <c r="Y57" s="345"/>
      <c r="Z57" s="345"/>
      <c r="AA57" s="838"/>
      <c r="AB57" s="838"/>
      <c r="AC57" s="345"/>
      <c r="AD57" s="345"/>
      <c r="AE57" s="345"/>
      <c r="AF57" s="345"/>
      <c r="AG57" s="345"/>
      <c r="AH57" s="345"/>
      <c r="AI57" s="345"/>
      <c r="AJ57" s="345"/>
      <c r="AK57" s="345"/>
      <c r="AL57" s="346"/>
    </row>
    <row r="58" spans="1:38" ht="14.4">
      <c r="A58" s="344"/>
      <c r="B58" s="354">
        <v>1</v>
      </c>
      <c r="C58" s="871"/>
      <c r="D58" s="871"/>
      <c r="E58" s="492"/>
      <c r="F58" s="345"/>
      <c r="G58" s="118"/>
      <c r="H58" s="374"/>
      <c r="I58" s="374"/>
      <c r="J58" s="345"/>
      <c r="K58" s="345"/>
      <c r="L58" s="345"/>
      <c r="M58" s="345"/>
      <c r="N58" s="345"/>
      <c r="O58" s="345"/>
      <c r="P58" s="345"/>
      <c r="Q58" s="345"/>
      <c r="R58" s="345"/>
      <c r="S58" s="346"/>
      <c r="T58" s="344"/>
      <c r="U58" s="354">
        <v>1</v>
      </c>
      <c r="V58" s="871"/>
      <c r="W58" s="871"/>
      <c r="X58" s="492"/>
      <c r="Y58" s="345"/>
      <c r="Z58" s="118"/>
      <c r="AA58" s="374"/>
      <c r="AB58" s="374"/>
      <c r="AC58" s="345"/>
      <c r="AD58" s="345"/>
      <c r="AE58" s="345"/>
      <c r="AF58" s="345"/>
      <c r="AG58" s="345"/>
      <c r="AH58" s="345"/>
      <c r="AI58" s="345"/>
      <c r="AJ58" s="345"/>
      <c r="AK58" s="345"/>
      <c r="AL58" s="346"/>
    </row>
    <row r="59" spans="1:38">
      <c r="A59" s="344"/>
      <c r="B59" s="354">
        <v>2</v>
      </c>
      <c r="C59" s="871"/>
      <c r="D59" s="871"/>
      <c r="E59" s="492"/>
      <c r="F59" s="345"/>
      <c r="G59" s="118"/>
      <c r="J59" s="345"/>
      <c r="K59" s="345"/>
      <c r="L59" s="345"/>
      <c r="M59" s="345"/>
      <c r="N59" s="345"/>
      <c r="O59" s="345"/>
      <c r="P59" s="345"/>
      <c r="Q59" s="345"/>
      <c r="R59" s="345"/>
      <c r="S59" s="346"/>
      <c r="T59" s="344"/>
      <c r="U59" s="354">
        <v>2</v>
      </c>
      <c r="V59" s="871"/>
      <c r="W59" s="871"/>
      <c r="X59" s="492"/>
      <c r="Y59" s="345"/>
      <c r="Z59" s="118"/>
      <c r="AC59" s="345"/>
      <c r="AD59" s="345"/>
      <c r="AE59" s="345"/>
      <c r="AF59" s="345"/>
      <c r="AG59" s="345"/>
      <c r="AH59" s="345"/>
      <c r="AI59" s="345"/>
      <c r="AJ59" s="345"/>
      <c r="AK59" s="345"/>
      <c r="AL59" s="346"/>
    </row>
    <row r="60" spans="1:38">
      <c r="A60" s="344"/>
      <c r="B60" s="354">
        <v>3</v>
      </c>
      <c r="C60" s="871"/>
      <c r="D60" s="871"/>
      <c r="E60" s="492"/>
      <c r="F60" s="345"/>
      <c r="G60" s="118"/>
      <c r="J60" s="345"/>
      <c r="K60" s="345"/>
      <c r="L60" s="345"/>
      <c r="M60" s="345"/>
      <c r="N60" s="345"/>
      <c r="O60" s="345"/>
      <c r="P60" s="345"/>
      <c r="Q60" s="345"/>
      <c r="R60" s="345"/>
      <c r="S60" s="346"/>
      <c r="T60" s="344"/>
      <c r="U60" s="354">
        <v>3</v>
      </c>
      <c r="V60" s="871"/>
      <c r="W60" s="871"/>
      <c r="X60" s="492"/>
      <c r="Y60" s="345"/>
      <c r="Z60" s="118"/>
      <c r="AC60" s="345"/>
      <c r="AD60" s="345"/>
      <c r="AE60" s="345"/>
      <c r="AF60" s="345"/>
      <c r="AG60" s="345"/>
      <c r="AH60" s="345"/>
      <c r="AI60" s="345"/>
      <c r="AJ60" s="345"/>
      <c r="AK60" s="345"/>
      <c r="AL60" s="346"/>
    </row>
    <row r="61" spans="1:38">
      <c r="A61" s="344"/>
      <c r="B61" s="354">
        <v>4</v>
      </c>
      <c r="C61" s="871"/>
      <c r="D61" s="871"/>
      <c r="E61" s="492"/>
      <c r="F61" s="345"/>
      <c r="G61" s="345"/>
      <c r="H61" s="345"/>
      <c r="I61" s="345"/>
      <c r="J61" s="345"/>
      <c r="K61" s="345"/>
      <c r="L61" s="345"/>
      <c r="M61" s="345"/>
      <c r="N61" s="345"/>
      <c r="O61" s="345"/>
      <c r="P61" s="345"/>
      <c r="Q61" s="345"/>
      <c r="R61" s="345"/>
      <c r="S61" s="346"/>
      <c r="T61" s="344"/>
      <c r="U61" s="354">
        <v>4</v>
      </c>
      <c r="V61" s="871"/>
      <c r="W61" s="871"/>
      <c r="X61" s="492"/>
      <c r="Y61" s="345"/>
      <c r="Z61" s="345"/>
      <c r="AA61" s="345"/>
      <c r="AB61" s="345"/>
      <c r="AC61" s="345"/>
      <c r="AD61" s="345"/>
      <c r="AE61" s="345"/>
      <c r="AF61" s="345"/>
      <c r="AG61" s="345"/>
      <c r="AH61" s="345"/>
      <c r="AI61" s="345"/>
      <c r="AJ61" s="345"/>
      <c r="AK61" s="345"/>
      <c r="AL61" s="346"/>
    </row>
    <row r="62" spans="1:38">
      <c r="A62" s="344"/>
      <c r="B62" s="354">
        <v>5</v>
      </c>
      <c r="C62" s="871"/>
      <c r="D62" s="871"/>
      <c r="E62" s="492"/>
      <c r="F62" s="345"/>
      <c r="G62" s="345"/>
      <c r="H62" s="345"/>
      <c r="I62" s="345"/>
      <c r="J62" s="345"/>
      <c r="K62" s="345"/>
      <c r="L62" s="345"/>
      <c r="M62" s="345"/>
      <c r="N62" s="345"/>
      <c r="O62" s="345"/>
      <c r="P62" s="345"/>
      <c r="Q62" s="345"/>
      <c r="R62" s="345"/>
      <c r="S62" s="346"/>
      <c r="T62" s="344"/>
      <c r="U62" s="354">
        <v>5</v>
      </c>
      <c r="V62" s="871"/>
      <c r="W62" s="871"/>
      <c r="X62" s="492"/>
      <c r="Y62" s="345"/>
      <c r="Z62" s="345"/>
      <c r="AA62" s="345"/>
      <c r="AB62" s="345"/>
      <c r="AC62" s="345"/>
      <c r="AD62" s="345"/>
      <c r="AE62" s="345"/>
      <c r="AF62" s="345"/>
      <c r="AG62" s="345"/>
      <c r="AH62" s="345"/>
      <c r="AI62" s="345"/>
      <c r="AJ62" s="345"/>
      <c r="AK62" s="345"/>
      <c r="AL62" s="346"/>
    </row>
    <row r="63" spans="1:38">
      <c r="A63" s="344"/>
      <c r="B63" s="354">
        <v>6</v>
      </c>
      <c r="C63" s="871"/>
      <c r="D63" s="871"/>
      <c r="E63" s="492"/>
      <c r="F63" s="345"/>
      <c r="G63" s="345"/>
      <c r="H63" s="345"/>
      <c r="I63" s="345"/>
      <c r="J63" s="345"/>
      <c r="K63" s="345"/>
      <c r="L63" s="345"/>
      <c r="M63" s="345"/>
      <c r="N63" s="345"/>
      <c r="O63" s="345"/>
      <c r="P63" s="345"/>
      <c r="Q63" s="345"/>
      <c r="R63" s="345"/>
      <c r="S63" s="346"/>
      <c r="T63" s="344"/>
      <c r="U63" s="354">
        <v>6</v>
      </c>
      <c r="V63" s="871"/>
      <c r="W63" s="871"/>
      <c r="X63" s="492"/>
      <c r="Y63" s="345"/>
      <c r="Z63" s="345"/>
      <c r="AA63" s="345"/>
      <c r="AB63" s="345"/>
      <c r="AC63" s="345"/>
      <c r="AD63" s="345"/>
      <c r="AE63" s="345"/>
      <c r="AF63" s="345"/>
      <c r="AG63" s="345"/>
      <c r="AH63" s="345"/>
      <c r="AI63" s="345"/>
      <c r="AJ63" s="345"/>
      <c r="AK63" s="345"/>
      <c r="AL63" s="346"/>
    </row>
    <row r="64" spans="1:38">
      <c r="A64" s="344"/>
      <c r="B64" s="354">
        <v>7</v>
      </c>
      <c r="C64" s="871"/>
      <c r="D64" s="871"/>
      <c r="E64" s="492"/>
      <c r="F64" s="345"/>
      <c r="G64" s="345"/>
      <c r="H64" s="345"/>
      <c r="I64" s="345"/>
      <c r="J64" s="345"/>
      <c r="K64" s="345"/>
      <c r="L64" s="345"/>
      <c r="M64" s="345"/>
      <c r="N64" s="345"/>
      <c r="O64" s="345"/>
      <c r="P64" s="345"/>
      <c r="Q64" s="345"/>
      <c r="R64" s="345"/>
      <c r="S64" s="346"/>
      <c r="T64" s="344"/>
      <c r="U64" s="354">
        <v>7</v>
      </c>
      <c r="V64" s="871"/>
      <c r="W64" s="871"/>
      <c r="X64" s="492"/>
      <c r="Y64" s="345"/>
      <c r="Z64" s="345"/>
      <c r="AA64" s="345"/>
      <c r="AB64" s="345"/>
      <c r="AC64" s="345"/>
      <c r="AD64" s="345"/>
      <c r="AE64" s="345"/>
      <c r="AF64" s="345"/>
      <c r="AG64" s="345"/>
      <c r="AH64" s="345"/>
      <c r="AI64" s="345"/>
      <c r="AJ64" s="345"/>
      <c r="AK64" s="345"/>
      <c r="AL64" s="346"/>
    </row>
    <row r="65" spans="1:38">
      <c r="A65" s="344"/>
      <c r="B65" s="354">
        <v>8</v>
      </c>
      <c r="C65" s="871"/>
      <c r="D65" s="871"/>
      <c r="E65" s="492"/>
      <c r="F65" s="345"/>
      <c r="G65" s="345"/>
      <c r="H65" s="345"/>
      <c r="I65" s="345"/>
      <c r="J65" s="345"/>
      <c r="K65" s="345"/>
      <c r="L65" s="345"/>
      <c r="M65" s="345"/>
      <c r="N65" s="345"/>
      <c r="O65" s="345"/>
      <c r="P65" s="345"/>
      <c r="Q65" s="345"/>
      <c r="R65" s="345"/>
      <c r="S65" s="346"/>
      <c r="T65" s="344"/>
      <c r="U65" s="354">
        <v>8</v>
      </c>
      <c r="V65" s="871"/>
      <c r="W65" s="871"/>
      <c r="X65" s="492"/>
      <c r="Y65" s="345"/>
      <c r="Z65" s="345"/>
      <c r="AA65" s="345"/>
      <c r="AB65" s="345"/>
      <c r="AC65" s="345"/>
      <c r="AD65" s="345"/>
      <c r="AE65" s="345"/>
      <c r="AF65" s="345"/>
      <c r="AG65" s="345"/>
      <c r="AH65" s="345"/>
      <c r="AI65" s="345"/>
      <c r="AJ65" s="345"/>
      <c r="AK65" s="345"/>
      <c r="AL65" s="346"/>
    </row>
    <row r="66" spans="1:38">
      <c r="A66" s="344"/>
      <c r="B66" s="354">
        <v>9</v>
      </c>
      <c r="C66" s="871"/>
      <c r="D66" s="871"/>
      <c r="E66" s="492"/>
      <c r="F66" s="345"/>
      <c r="G66" s="345"/>
      <c r="H66" s="345"/>
      <c r="I66" s="345"/>
      <c r="J66" s="345"/>
      <c r="K66" s="345"/>
      <c r="L66" s="345"/>
      <c r="M66" s="345"/>
      <c r="N66" s="345"/>
      <c r="O66" s="345"/>
      <c r="P66" s="345"/>
      <c r="Q66" s="345"/>
      <c r="R66" s="345"/>
      <c r="S66" s="346"/>
      <c r="T66" s="344"/>
      <c r="U66" s="354">
        <v>9</v>
      </c>
      <c r="V66" s="871"/>
      <c r="W66" s="871"/>
      <c r="X66" s="492"/>
      <c r="Y66" s="345"/>
      <c r="Z66" s="345"/>
      <c r="AA66" s="345"/>
      <c r="AB66" s="345"/>
      <c r="AC66" s="345"/>
      <c r="AD66" s="345"/>
      <c r="AE66" s="345"/>
      <c r="AF66" s="345"/>
      <c r="AG66" s="345"/>
      <c r="AH66" s="345"/>
      <c r="AI66" s="345"/>
      <c r="AJ66" s="345"/>
      <c r="AK66" s="345"/>
      <c r="AL66" s="346"/>
    </row>
    <row r="67" spans="1:38">
      <c r="A67" s="344"/>
      <c r="B67" s="354">
        <v>10</v>
      </c>
      <c r="C67" s="871"/>
      <c r="D67" s="871"/>
      <c r="E67" s="492"/>
      <c r="F67" s="345"/>
      <c r="G67" s="345"/>
      <c r="H67" s="345"/>
      <c r="I67" s="345"/>
      <c r="J67" s="345"/>
      <c r="K67" s="345"/>
      <c r="L67" s="345"/>
      <c r="M67" s="345"/>
      <c r="N67" s="345"/>
      <c r="O67" s="345"/>
      <c r="P67" s="345"/>
      <c r="Q67" s="345"/>
      <c r="R67" s="345"/>
      <c r="S67" s="346"/>
      <c r="T67" s="344"/>
      <c r="U67" s="354">
        <v>10</v>
      </c>
      <c r="V67" s="871"/>
      <c r="W67" s="871"/>
      <c r="X67" s="492"/>
      <c r="Y67" s="345"/>
      <c r="Z67" s="345"/>
      <c r="AA67" s="345"/>
      <c r="AB67" s="345"/>
      <c r="AC67" s="345"/>
      <c r="AD67" s="345"/>
      <c r="AE67" s="345"/>
      <c r="AF67" s="345"/>
      <c r="AG67" s="345"/>
      <c r="AH67" s="345"/>
      <c r="AI67" s="345"/>
      <c r="AJ67" s="345"/>
      <c r="AK67" s="345"/>
      <c r="AL67" s="346"/>
    </row>
    <row r="68" spans="1:38">
      <c r="A68" s="344"/>
      <c r="B68" s="354">
        <v>11</v>
      </c>
      <c r="C68" s="871"/>
      <c r="D68" s="871"/>
      <c r="E68" s="492"/>
      <c r="F68" s="345"/>
      <c r="G68" s="345"/>
      <c r="H68" s="345"/>
      <c r="I68" s="345"/>
      <c r="J68" s="345"/>
      <c r="K68" s="345"/>
      <c r="L68" s="345"/>
      <c r="M68" s="345"/>
      <c r="N68" s="345"/>
      <c r="O68" s="345"/>
      <c r="P68" s="345"/>
      <c r="Q68" s="345"/>
      <c r="R68" s="345"/>
      <c r="S68" s="346"/>
      <c r="T68" s="344"/>
      <c r="U68" s="354">
        <v>11</v>
      </c>
      <c r="V68" s="871"/>
      <c r="W68" s="871"/>
      <c r="X68" s="492"/>
      <c r="Y68" s="345"/>
      <c r="Z68" s="345"/>
      <c r="AA68" s="345"/>
      <c r="AB68" s="345"/>
      <c r="AC68" s="345"/>
      <c r="AD68" s="345"/>
      <c r="AE68" s="345"/>
      <c r="AF68" s="345"/>
      <c r="AG68" s="345"/>
      <c r="AH68" s="345"/>
      <c r="AI68" s="345"/>
      <c r="AJ68" s="345"/>
      <c r="AK68" s="345"/>
      <c r="AL68" s="346"/>
    </row>
    <row r="69" spans="1:38">
      <c r="A69" s="344"/>
      <c r="B69" s="354">
        <v>12</v>
      </c>
      <c r="C69" s="871"/>
      <c r="D69" s="871"/>
      <c r="E69" s="492"/>
      <c r="F69" s="345"/>
      <c r="G69" s="345"/>
      <c r="H69" s="345"/>
      <c r="I69" s="345"/>
      <c r="J69" s="345"/>
      <c r="K69" s="345"/>
      <c r="L69" s="345"/>
      <c r="M69" s="345"/>
      <c r="N69" s="345"/>
      <c r="O69" s="345"/>
      <c r="P69" s="345"/>
      <c r="Q69" s="345"/>
      <c r="R69" s="345"/>
      <c r="S69" s="346"/>
      <c r="T69" s="344"/>
      <c r="U69" s="354">
        <v>12</v>
      </c>
      <c r="V69" s="871"/>
      <c r="W69" s="871"/>
      <c r="X69" s="492"/>
      <c r="Y69" s="345"/>
      <c r="Z69" s="345"/>
      <c r="AA69" s="345"/>
      <c r="AB69" s="345"/>
      <c r="AC69" s="345"/>
      <c r="AD69" s="345"/>
      <c r="AE69" s="345"/>
      <c r="AF69" s="345"/>
      <c r="AG69" s="345"/>
      <c r="AH69" s="345"/>
      <c r="AI69" s="345"/>
      <c r="AJ69" s="345"/>
      <c r="AK69" s="345"/>
      <c r="AL69" s="346"/>
    </row>
    <row r="70" spans="1:38">
      <c r="A70" s="344"/>
      <c r="B70" s="354">
        <v>13</v>
      </c>
      <c r="C70" s="871"/>
      <c r="D70" s="871"/>
      <c r="E70" s="492"/>
      <c r="F70" s="345"/>
      <c r="G70" s="345"/>
      <c r="H70" s="345"/>
      <c r="I70" s="345"/>
      <c r="J70" s="345"/>
      <c r="K70" s="345"/>
      <c r="L70" s="345"/>
      <c r="M70" s="345"/>
      <c r="N70" s="345"/>
      <c r="O70" s="345"/>
      <c r="P70" s="345"/>
      <c r="Q70" s="345"/>
      <c r="R70" s="345"/>
      <c r="S70" s="346"/>
      <c r="T70" s="344"/>
      <c r="U70" s="354">
        <v>13</v>
      </c>
      <c r="V70" s="871"/>
      <c r="W70" s="871"/>
      <c r="X70" s="492"/>
      <c r="Y70" s="345"/>
      <c r="Z70" s="345"/>
      <c r="AA70" s="345"/>
      <c r="AB70" s="345"/>
      <c r="AC70" s="345"/>
      <c r="AD70" s="345"/>
      <c r="AE70" s="345"/>
      <c r="AF70" s="345"/>
      <c r="AG70" s="345"/>
      <c r="AH70" s="345"/>
      <c r="AI70" s="345"/>
      <c r="AJ70" s="345"/>
      <c r="AK70" s="345"/>
      <c r="AL70" s="346"/>
    </row>
    <row r="71" spans="1:38">
      <c r="A71" s="344"/>
      <c r="B71" s="354">
        <v>14</v>
      </c>
      <c r="C71" s="871"/>
      <c r="D71" s="871"/>
      <c r="E71" s="492"/>
      <c r="F71" s="345"/>
      <c r="G71" s="345"/>
      <c r="H71" s="345"/>
      <c r="I71" s="345"/>
      <c r="J71" s="345"/>
      <c r="K71" s="345"/>
      <c r="L71" s="345"/>
      <c r="M71" s="345"/>
      <c r="N71" s="345"/>
      <c r="O71" s="345"/>
      <c r="P71" s="345"/>
      <c r="Q71" s="345"/>
      <c r="R71" s="345"/>
      <c r="S71" s="346"/>
      <c r="T71" s="344"/>
      <c r="U71" s="354">
        <v>14</v>
      </c>
      <c r="V71" s="871"/>
      <c r="W71" s="871"/>
      <c r="X71" s="492"/>
      <c r="Y71" s="345"/>
      <c r="Z71" s="345"/>
      <c r="AA71" s="345"/>
      <c r="AB71" s="345"/>
      <c r="AC71" s="345"/>
      <c r="AD71" s="345"/>
      <c r="AE71" s="345"/>
      <c r="AF71" s="345"/>
      <c r="AG71" s="345"/>
      <c r="AH71" s="345"/>
      <c r="AI71" s="345"/>
      <c r="AJ71" s="345"/>
      <c r="AK71" s="345"/>
      <c r="AL71" s="346"/>
    </row>
    <row r="72" spans="1:38">
      <c r="A72" s="344"/>
      <c r="B72" s="354">
        <v>15</v>
      </c>
      <c r="C72" s="871"/>
      <c r="D72" s="871"/>
      <c r="E72" s="492"/>
      <c r="F72" s="345"/>
      <c r="G72" s="345"/>
      <c r="H72" s="345"/>
      <c r="I72" s="345"/>
      <c r="J72" s="345"/>
      <c r="K72" s="345"/>
      <c r="L72" s="345"/>
      <c r="M72" s="345"/>
      <c r="N72" s="345"/>
      <c r="O72" s="345"/>
      <c r="P72" s="345"/>
      <c r="Q72" s="345"/>
      <c r="R72" s="345"/>
      <c r="S72" s="346"/>
      <c r="T72" s="344"/>
      <c r="U72" s="354">
        <v>15</v>
      </c>
      <c r="V72" s="871"/>
      <c r="W72" s="871"/>
      <c r="X72" s="492"/>
      <c r="Y72" s="345"/>
      <c r="Z72" s="345"/>
      <c r="AA72" s="345"/>
      <c r="AB72" s="345"/>
      <c r="AC72" s="345"/>
      <c r="AD72" s="345"/>
      <c r="AE72" s="345"/>
      <c r="AF72" s="345"/>
      <c r="AG72" s="345"/>
      <c r="AH72" s="345"/>
      <c r="AI72" s="345"/>
      <c r="AJ72" s="345"/>
      <c r="AK72" s="345"/>
      <c r="AL72" s="346"/>
    </row>
    <row r="73" spans="1:38">
      <c r="A73" s="344"/>
      <c r="B73" s="354">
        <v>16</v>
      </c>
      <c r="C73" s="871"/>
      <c r="D73" s="871"/>
      <c r="E73" s="492"/>
      <c r="F73" s="345"/>
      <c r="G73" s="345"/>
      <c r="H73" s="345"/>
      <c r="I73" s="345"/>
      <c r="J73" s="345"/>
      <c r="K73" s="345"/>
      <c r="L73" s="345"/>
      <c r="M73" s="345"/>
      <c r="N73" s="345"/>
      <c r="O73" s="345"/>
      <c r="P73" s="345"/>
      <c r="Q73" s="345"/>
      <c r="R73" s="345"/>
      <c r="S73" s="346"/>
      <c r="T73" s="344"/>
      <c r="U73" s="354">
        <v>16</v>
      </c>
      <c r="V73" s="871"/>
      <c r="W73" s="871"/>
      <c r="X73" s="492"/>
      <c r="Y73" s="345"/>
      <c r="Z73" s="345"/>
      <c r="AA73" s="345"/>
      <c r="AB73" s="345"/>
      <c r="AC73" s="345"/>
      <c r="AD73" s="345"/>
      <c r="AE73" s="345"/>
      <c r="AF73" s="345"/>
      <c r="AG73" s="345"/>
      <c r="AH73" s="345"/>
      <c r="AI73" s="345"/>
      <c r="AJ73" s="345"/>
      <c r="AK73" s="345"/>
      <c r="AL73" s="346"/>
    </row>
    <row r="74" spans="1:38">
      <c r="A74" s="344"/>
      <c r="B74" s="354">
        <v>17</v>
      </c>
      <c r="C74" s="871"/>
      <c r="D74" s="871"/>
      <c r="E74" s="492"/>
      <c r="F74" s="345"/>
      <c r="G74" s="345"/>
      <c r="H74" s="345"/>
      <c r="I74" s="345"/>
      <c r="J74" s="345"/>
      <c r="K74" s="345"/>
      <c r="L74" s="345"/>
      <c r="M74" s="345"/>
      <c r="N74" s="345"/>
      <c r="O74" s="345"/>
      <c r="P74" s="345"/>
      <c r="Q74" s="345"/>
      <c r="R74" s="345"/>
      <c r="S74" s="346"/>
      <c r="T74" s="344"/>
      <c r="U74" s="354">
        <v>17</v>
      </c>
      <c r="V74" s="871"/>
      <c r="W74" s="871"/>
      <c r="X74" s="492"/>
      <c r="Y74" s="345"/>
      <c r="Z74" s="345"/>
      <c r="AA74" s="345"/>
      <c r="AB74" s="345"/>
      <c r="AC74" s="345"/>
      <c r="AD74" s="345"/>
      <c r="AE74" s="345"/>
      <c r="AF74" s="345"/>
      <c r="AG74" s="345"/>
      <c r="AH74" s="345"/>
      <c r="AI74" s="345"/>
      <c r="AJ74" s="345"/>
      <c r="AK74" s="345"/>
      <c r="AL74" s="346"/>
    </row>
    <row r="75" spans="1:38">
      <c r="A75" s="344"/>
      <c r="B75" s="354">
        <v>18</v>
      </c>
      <c r="C75" s="871"/>
      <c r="D75" s="871"/>
      <c r="E75" s="492"/>
      <c r="F75" s="345"/>
      <c r="G75" s="345"/>
      <c r="H75" s="345"/>
      <c r="I75" s="345"/>
      <c r="J75" s="345"/>
      <c r="K75" s="345"/>
      <c r="L75" s="345"/>
      <c r="M75" s="345"/>
      <c r="N75" s="345"/>
      <c r="O75" s="345"/>
      <c r="P75" s="345"/>
      <c r="Q75" s="345"/>
      <c r="R75" s="345"/>
      <c r="S75" s="346"/>
      <c r="T75" s="344"/>
      <c r="U75" s="354">
        <v>18</v>
      </c>
      <c r="V75" s="871"/>
      <c r="W75" s="871"/>
      <c r="X75" s="492"/>
      <c r="Y75" s="345"/>
      <c r="Z75" s="345"/>
      <c r="AA75" s="345"/>
      <c r="AB75" s="345"/>
      <c r="AC75" s="345"/>
      <c r="AD75" s="345"/>
      <c r="AE75" s="345"/>
      <c r="AF75" s="345"/>
      <c r="AG75" s="345"/>
      <c r="AH75" s="345"/>
      <c r="AI75" s="345"/>
      <c r="AJ75" s="345"/>
      <c r="AK75" s="345"/>
      <c r="AL75" s="346"/>
    </row>
    <row r="76" spans="1:38">
      <c r="A76" s="344"/>
      <c r="B76" s="354">
        <v>19</v>
      </c>
      <c r="C76" s="871"/>
      <c r="D76" s="871"/>
      <c r="E76" s="492"/>
      <c r="F76" s="345"/>
      <c r="G76" s="345"/>
      <c r="H76" s="345"/>
      <c r="I76" s="345"/>
      <c r="J76" s="345"/>
      <c r="K76" s="345"/>
      <c r="L76" s="345"/>
      <c r="M76" s="345"/>
      <c r="N76" s="345"/>
      <c r="O76" s="345"/>
      <c r="P76" s="345"/>
      <c r="Q76" s="345"/>
      <c r="R76" s="345"/>
      <c r="S76" s="346"/>
      <c r="T76" s="344"/>
      <c r="U76" s="354">
        <v>19</v>
      </c>
      <c r="V76" s="871"/>
      <c r="W76" s="871"/>
      <c r="X76" s="492"/>
      <c r="Y76" s="345"/>
      <c r="Z76" s="345"/>
      <c r="AA76" s="345"/>
      <c r="AB76" s="345"/>
      <c r="AC76" s="345"/>
      <c r="AD76" s="345"/>
      <c r="AE76" s="345"/>
      <c r="AF76" s="345"/>
      <c r="AG76" s="345"/>
      <c r="AH76" s="345"/>
      <c r="AI76" s="345"/>
      <c r="AJ76" s="345"/>
      <c r="AK76" s="345"/>
      <c r="AL76" s="346"/>
    </row>
    <row r="77" spans="1:38">
      <c r="A77" s="344"/>
      <c r="B77" s="354">
        <v>20</v>
      </c>
      <c r="C77" s="871"/>
      <c r="D77" s="871"/>
      <c r="E77" s="492"/>
      <c r="F77" s="345"/>
      <c r="G77" s="345"/>
      <c r="H77" s="345"/>
      <c r="I77" s="345"/>
      <c r="J77" s="345"/>
      <c r="K77" s="345"/>
      <c r="L77" s="345"/>
      <c r="M77" s="345"/>
      <c r="N77" s="345"/>
      <c r="O77" s="345"/>
      <c r="P77" s="345"/>
      <c r="Q77" s="345"/>
      <c r="R77" s="345"/>
      <c r="S77" s="346"/>
      <c r="T77" s="344"/>
      <c r="U77" s="354">
        <v>20</v>
      </c>
      <c r="V77" s="871"/>
      <c r="W77" s="871"/>
      <c r="X77" s="492"/>
      <c r="Y77" s="345"/>
      <c r="Z77" s="345"/>
      <c r="AA77" s="345"/>
      <c r="AB77" s="345"/>
      <c r="AC77" s="345"/>
      <c r="AD77" s="345"/>
      <c r="AE77" s="345"/>
      <c r="AF77" s="345"/>
      <c r="AG77" s="345"/>
      <c r="AH77" s="345"/>
      <c r="AI77" s="345"/>
      <c r="AJ77" s="345"/>
      <c r="AK77" s="345"/>
      <c r="AL77" s="346"/>
    </row>
    <row r="78" spans="1:38">
      <c r="A78" s="344"/>
      <c r="B78" s="354">
        <v>21</v>
      </c>
      <c r="C78" s="871"/>
      <c r="D78" s="871"/>
      <c r="E78" s="492"/>
      <c r="F78" s="345"/>
      <c r="G78" s="345"/>
      <c r="H78" s="345"/>
      <c r="I78" s="345"/>
      <c r="J78" s="345"/>
      <c r="K78" s="345"/>
      <c r="L78" s="345"/>
      <c r="M78" s="345"/>
      <c r="N78" s="345"/>
      <c r="O78" s="345"/>
      <c r="P78" s="345"/>
      <c r="Q78" s="345"/>
      <c r="R78" s="345"/>
      <c r="S78" s="346"/>
      <c r="T78" s="344"/>
      <c r="U78" s="354">
        <v>21</v>
      </c>
      <c r="V78" s="871"/>
      <c r="W78" s="871"/>
      <c r="X78" s="492"/>
      <c r="Y78" s="345"/>
      <c r="Z78" s="345"/>
      <c r="AA78" s="345"/>
      <c r="AB78" s="345"/>
      <c r="AC78" s="345"/>
      <c r="AD78" s="345"/>
      <c r="AE78" s="345"/>
      <c r="AF78" s="345"/>
      <c r="AG78" s="345"/>
      <c r="AH78" s="345"/>
      <c r="AI78" s="345"/>
      <c r="AJ78" s="345"/>
      <c r="AK78" s="345"/>
      <c r="AL78" s="346"/>
    </row>
    <row r="79" spans="1:38">
      <c r="A79" s="344"/>
      <c r="B79" s="354">
        <v>22</v>
      </c>
      <c r="C79" s="871"/>
      <c r="D79" s="871"/>
      <c r="E79" s="492"/>
      <c r="F79" s="345"/>
      <c r="G79" s="345"/>
      <c r="H79" s="345"/>
      <c r="I79" s="345"/>
      <c r="J79" s="345"/>
      <c r="K79" s="345"/>
      <c r="L79" s="345"/>
      <c r="M79" s="345"/>
      <c r="N79" s="345"/>
      <c r="O79" s="345"/>
      <c r="P79" s="345"/>
      <c r="Q79" s="345"/>
      <c r="R79" s="345"/>
      <c r="S79" s="346"/>
      <c r="T79" s="344"/>
      <c r="U79" s="354">
        <v>22</v>
      </c>
      <c r="V79" s="871"/>
      <c r="W79" s="871"/>
      <c r="X79" s="492"/>
      <c r="Y79" s="345"/>
      <c r="Z79" s="345"/>
      <c r="AA79" s="345"/>
      <c r="AB79" s="345"/>
      <c r="AC79" s="345"/>
      <c r="AD79" s="345"/>
      <c r="AE79" s="345"/>
      <c r="AF79" s="345"/>
      <c r="AG79" s="345"/>
      <c r="AH79" s="345"/>
      <c r="AI79" s="345"/>
      <c r="AJ79" s="345"/>
      <c r="AK79" s="345"/>
      <c r="AL79" s="346"/>
    </row>
    <row r="80" spans="1:38">
      <c r="A80" s="344"/>
      <c r="B80" s="354">
        <v>23</v>
      </c>
      <c r="C80" s="871"/>
      <c r="D80" s="871"/>
      <c r="E80" s="492"/>
      <c r="F80" s="345"/>
      <c r="G80" s="345"/>
      <c r="H80" s="345"/>
      <c r="I80" s="345"/>
      <c r="J80" s="345"/>
      <c r="K80" s="345"/>
      <c r="L80" s="345"/>
      <c r="M80" s="345"/>
      <c r="N80" s="345"/>
      <c r="O80" s="345"/>
      <c r="P80" s="345"/>
      <c r="Q80" s="345"/>
      <c r="R80" s="345"/>
      <c r="S80" s="346"/>
      <c r="T80" s="344"/>
      <c r="U80" s="354">
        <v>23</v>
      </c>
      <c r="V80" s="871"/>
      <c r="W80" s="871"/>
      <c r="X80" s="492"/>
      <c r="Y80" s="345"/>
      <c r="Z80" s="345"/>
      <c r="AA80" s="345"/>
      <c r="AB80" s="345"/>
      <c r="AC80" s="345"/>
      <c r="AD80" s="345"/>
      <c r="AE80" s="345"/>
      <c r="AF80" s="345"/>
      <c r="AG80" s="345"/>
      <c r="AH80" s="345"/>
      <c r="AI80" s="345"/>
      <c r="AJ80" s="345"/>
      <c r="AK80" s="345"/>
      <c r="AL80" s="346"/>
    </row>
    <row r="81" spans="1:38">
      <c r="A81" s="344"/>
      <c r="B81" s="354">
        <v>24</v>
      </c>
      <c r="C81" s="871"/>
      <c r="D81" s="871"/>
      <c r="E81" s="492"/>
      <c r="F81" s="345"/>
      <c r="G81" s="345"/>
      <c r="H81" s="345"/>
      <c r="I81" s="345"/>
      <c r="J81" s="345"/>
      <c r="K81" s="345"/>
      <c r="L81" s="345"/>
      <c r="M81" s="345"/>
      <c r="N81" s="345"/>
      <c r="O81" s="345"/>
      <c r="P81" s="345"/>
      <c r="Q81" s="345"/>
      <c r="R81" s="345"/>
      <c r="S81" s="346"/>
      <c r="T81" s="344"/>
      <c r="U81" s="354">
        <v>24</v>
      </c>
      <c r="V81" s="871"/>
      <c r="W81" s="871"/>
      <c r="X81" s="492"/>
      <c r="Y81" s="345"/>
      <c r="Z81" s="345"/>
      <c r="AA81" s="345"/>
      <c r="AB81" s="345"/>
      <c r="AC81" s="345"/>
      <c r="AD81" s="345"/>
      <c r="AE81" s="345"/>
      <c r="AF81" s="345"/>
      <c r="AG81" s="345"/>
      <c r="AH81" s="345"/>
      <c r="AI81" s="345"/>
      <c r="AJ81" s="345"/>
      <c r="AK81" s="345"/>
      <c r="AL81" s="346"/>
    </row>
    <row r="82" spans="1:38">
      <c r="A82" s="344"/>
      <c r="B82" s="354">
        <v>25</v>
      </c>
      <c r="C82" s="871"/>
      <c r="D82" s="871"/>
      <c r="E82" s="492"/>
      <c r="F82" s="345"/>
      <c r="G82" s="345"/>
      <c r="H82" s="345"/>
      <c r="I82" s="345"/>
      <c r="J82" s="345"/>
      <c r="K82" s="345"/>
      <c r="L82" s="345"/>
      <c r="M82" s="345"/>
      <c r="N82" s="345"/>
      <c r="O82" s="345"/>
      <c r="P82" s="345"/>
      <c r="Q82" s="345"/>
      <c r="R82" s="345"/>
      <c r="S82" s="346"/>
      <c r="T82" s="344"/>
      <c r="U82" s="354">
        <v>25</v>
      </c>
      <c r="V82" s="871"/>
      <c r="W82" s="871"/>
      <c r="X82" s="492"/>
      <c r="Y82" s="345"/>
      <c r="Z82" s="345"/>
      <c r="AA82" s="345"/>
      <c r="AB82" s="345"/>
      <c r="AC82" s="345"/>
      <c r="AD82" s="345"/>
      <c r="AE82" s="345"/>
      <c r="AF82" s="345"/>
      <c r="AG82" s="345"/>
      <c r="AH82" s="345"/>
      <c r="AI82" s="345"/>
      <c r="AJ82" s="345"/>
      <c r="AK82" s="345"/>
      <c r="AL82" s="346"/>
    </row>
    <row r="83" spans="1:38">
      <c r="A83" s="344"/>
      <c r="B83" s="354">
        <v>26</v>
      </c>
      <c r="C83" s="871"/>
      <c r="D83" s="871"/>
      <c r="E83" s="492"/>
      <c r="F83" s="345"/>
      <c r="G83" s="345"/>
      <c r="H83" s="345"/>
      <c r="I83" s="345"/>
      <c r="J83" s="345"/>
      <c r="K83" s="345"/>
      <c r="L83" s="345"/>
      <c r="M83" s="345"/>
      <c r="N83" s="345"/>
      <c r="O83" s="345"/>
      <c r="P83" s="345"/>
      <c r="Q83" s="345"/>
      <c r="R83" s="345"/>
      <c r="S83" s="346"/>
      <c r="T83" s="344"/>
      <c r="U83" s="354">
        <v>26</v>
      </c>
      <c r="V83" s="871"/>
      <c r="W83" s="871"/>
      <c r="X83" s="492"/>
      <c r="Y83" s="345"/>
      <c r="Z83" s="345"/>
      <c r="AA83" s="345"/>
      <c r="AB83" s="345"/>
      <c r="AC83" s="345"/>
      <c r="AD83" s="345"/>
      <c r="AE83" s="345"/>
      <c r="AF83" s="345"/>
      <c r="AG83" s="345"/>
      <c r="AH83" s="345"/>
      <c r="AI83" s="345"/>
      <c r="AJ83" s="345"/>
      <c r="AK83" s="345"/>
      <c r="AL83" s="346"/>
    </row>
    <row r="84" spans="1:38">
      <c r="A84" s="344"/>
      <c r="B84" s="354">
        <v>27</v>
      </c>
      <c r="C84" s="871"/>
      <c r="D84" s="871"/>
      <c r="E84" s="492"/>
      <c r="F84" s="345"/>
      <c r="G84" s="345"/>
      <c r="H84" s="345"/>
      <c r="I84" s="345"/>
      <c r="J84" s="345"/>
      <c r="K84" s="345"/>
      <c r="L84" s="345"/>
      <c r="M84" s="345"/>
      <c r="N84" s="345"/>
      <c r="O84" s="345"/>
      <c r="P84" s="345"/>
      <c r="Q84" s="345"/>
      <c r="R84" s="345"/>
      <c r="S84" s="346"/>
      <c r="T84" s="344"/>
      <c r="U84" s="354">
        <v>27</v>
      </c>
      <c r="V84" s="871"/>
      <c r="W84" s="871"/>
      <c r="X84" s="492"/>
      <c r="Y84" s="345"/>
      <c r="Z84" s="345"/>
      <c r="AA84" s="345"/>
      <c r="AB84" s="345"/>
      <c r="AC84" s="345"/>
      <c r="AD84" s="345"/>
      <c r="AE84" s="345"/>
      <c r="AF84" s="345"/>
      <c r="AG84" s="345"/>
      <c r="AH84" s="345"/>
      <c r="AI84" s="345"/>
      <c r="AJ84" s="345"/>
      <c r="AK84" s="345"/>
      <c r="AL84" s="346"/>
    </row>
    <row r="85" spans="1:38">
      <c r="A85" s="344"/>
      <c r="B85" s="354">
        <v>28</v>
      </c>
      <c r="C85" s="871"/>
      <c r="D85" s="871"/>
      <c r="E85" s="492"/>
      <c r="F85" s="345"/>
      <c r="G85" s="345"/>
      <c r="H85" s="345"/>
      <c r="I85" s="345"/>
      <c r="J85" s="345"/>
      <c r="K85" s="345"/>
      <c r="L85" s="345"/>
      <c r="M85" s="345"/>
      <c r="N85" s="345"/>
      <c r="O85" s="345"/>
      <c r="P85" s="345"/>
      <c r="Q85" s="345"/>
      <c r="R85" s="345"/>
      <c r="S85" s="346"/>
      <c r="T85" s="344"/>
      <c r="U85" s="354">
        <v>28</v>
      </c>
      <c r="V85" s="871"/>
      <c r="W85" s="871"/>
      <c r="X85" s="492"/>
      <c r="Y85" s="345"/>
      <c r="Z85" s="345"/>
      <c r="AA85" s="345"/>
      <c r="AB85" s="345"/>
      <c r="AC85" s="345"/>
      <c r="AD85" s="345"/>
      <c r="AE85" s="345"/>
      <c r="AF85" s="345"/>
      <c r="AG85" s="345"/>
      <c r="AH85" s="345"/>
      <c r="AI85" s="345"/>
      <c r="AJ85" s="345"/>
      <c r="AK85" s="345"/>
      <c r="AL85" s="346"/>
    </row>
    <row r="86" spans="1:38">
      <c r="A86" s="344"/>
      <c r="B86" s="354">
        <v>29</v>
      </c>
      <c r="C86" s="871"/>
      <c r="D86" s="871"/>
      <c r="E86" s="492"/>
      <c r="F86" s="345"/>
      <c r="G86" s="345"/>
      <c r="H86" s="345"/>
      <c r="I86" s="345"/>
      <c r="J86" s="345"/>
      <c r="K86" s="345"/>
      <c r="L86" s="345"/>
      <c r="M86" s="345"/>
      <c r="N86" s="345"/>
      <c r="O86" s="345"/>
      <c r="P86" s="345"/>
      <c r="Q86" s="345"/>
      <c r="R86" s="345"/>
      <c r="S86" s="346"/>
      <c r="T86" s="344"/>
      <c r="U86" s="354">
        <v>29</v>
      </c>
      <c r="V86" s="871"/>
      <c r="W86" s="871"/>
      <c r="X86" s="492"/>
      <c r="Y86" s="345"/>
      <c r="Z86" s="345"/>
      <c r="AA86" s="345"/>
      <c r="AB86" s="345"/>
      <c r="AC86" s="345"/>
      <c r="AD86" s="345"/>
      <c r="AE86" s="345"/>
      <c r="AF86" s="345"/>
      <c r="AG86" s="345"/>
      <c r="AH86" s="345"/>
      <c r="AI86" s="345"/>
      <c r="AJ86" s="345"/>
      <c r="AK86" s="345"/>
      <c r="AL86" s="346"/>
    </row>
    <row r="87" spans="1:38">
      <c r="A87" s="344"/>
      <c r="B87" s="354">
        <v>30</v>
      </c>
      <c r="C87" s="871"/>
      <c r="D87" s="871"/>
      <c r="E87" s="492"/>
      <c r="F87" s="345"/>
      <c r="G87" s="345"/>
      <c r="H87" s="345"/>
      <c r="I87" s="345"/>
      <c r="J87" s="345"/>
      <c r="K87" s="345"/>
      <c r="L87" s="345"/>
      <c r="M87" s="345"/>
      <c r="N87" s="345"/>
      <c r="O87" s="345"/>
      <c r="P87" s="345"/>
      <c r="Q87" s="345"/>
      <c r="R87" s="345"/>
      <c r="S87" s="346"/>
      <c r="T87" s="344"/>
      <c r="U87" s="354">
        <v>30</v>
      </c>
      <c r="V87" s="871"/>
      <c r="W87" s="871"/>
      <c r="X87" s="492"/>
      <c r="Y87" s="345"/>
      <c r="Z87" s="345"/>
      <c r="AA87" s="345"/>
      <c r="AB87" s="345"/>
      <c r="AC87" s="345"/>
      <c r="AD87" s="345"/>
      <c r="AE87" s="345"/>
      <c r="AF87" s="345"/>
      <c r="AG87" s="345"/>
      <c r="AH87" s="345"/>
      <c r="AI87" s="345"/>
      <c r="AJ87" s="345"/>
      <c r="AK87" s="345"/>
      <c r="AL87" s="346"/>
    </row>
    <row r="88" spans="1:38">
      <c r="A88" s="344"/>
      <c r="B88" s="354">
        <v>31</v>
      </c>
      <c r="C88" s="871"/>
      <c r="D88" s="871"/>
      <c r="E88" s="492"/>
      <c r="F88" s="345"/>
      <c r="G88" s="345"/>
      <c r="H88" s="345"/>
      <c r="I88" s="345"/>
      <c r="J88" s="345"/>
      <c r="K88" s="345"/>
      <c r="L88" s="345"/>
      <c r="M88" s="345"/>
      <c r="N88" s="345"/>
      <c r="O88" s="345"/>
      <c r="P88" s="345"/>
      <c r="Q88" s="345"/>
      <c r="R88" s="345"/>
      <c r="S88" s="346"/>
      <c r="T88" s="344"/>
      <c r="U88" s="354">
        <v>31</v>
      </c>
      <c r="V88" s="871"/>
      <c r="W88" s="871"/>
      <c r="X88" s="492"/>
      <c r="Y88" s="345"/>
      <c r="Z88" s="345"/>
      <c r="AA88" s="345"/>
      <c r="AB88" s="345"/>
      <c r="AC88" s="345"/>
      <c r="AD88" s="345"/>
      <c r="AE88" s="345"/>
      <c r="AF88" s="345"/>
      <c r="AG88" s="345"/>
      <c r="AH88" s="345"/>
      <c r="AI88" s="345"/>
      <c r="AJ88" s="345"/>
      <c r="AK88" s="345"/>
      <c r="AL88" s="346"/>
    </row>
    <row r="89" spans="1:38">
      <c r="A89" s="344"/>
      <c r="B89" s="354">
        <v>32</v>
      </c>
      <c r="C89" s="871"/>
      <c r="D89" s="871"/>
      <c r="E89" s="492"/>
      <c r="F89" s="345"/>
      <c r="G89" s="345"/>
      <c r="H89" s="345"/>
      <c r="I89" s="345"/>
      <c r="J89" s="345"/>
      <c r="K89" s="345"/>
      <c r="L89" s="345"/>
      <c r="M89" s="345"/>
      <c r="N89" s="345"/>
      <c r="O89" s="345"/>
      <c r="P89" s="345"/>
      <c r="Q89" s="345"/>
      <c r="R89" s="345"/>
      <c r="S89" s="346"/>
      <c r="T89" s="344"/>
      <c r="U89" s="354">
        <v>32</v>
      </c>
      <c r="V89" s="871"/>
      <c r="W89" s="871"/>
      <c r="X89" s="492"/>
      <c r="Y89" s="345"/>
      <c r="Z89" s="345"/>
      <c r="AA89" s="345"/>
      <c r="AB89" s="345"/>
      <c r="AC89" s="345"/>
      <c r="AD89" s="345"/>
      <c r="AE89" s="345"/>
      <c r="AF89" s="345"/>
      <c r="AG89" s="345"/>
      <c r="AH89" s="345"/>
      <c r="AI89" s="345"/>
      <c r="AJ89" s="345"/>
      <c r="AK89" s="345"/>
      <c r="AL89" s="346"/>
    </row>
    <row r="90" spans="1:38">
      <c r="A90" s="344"/>
      <c r="B90" s="354">
        <v>33</v>
      </c>
      <c r="C90" s="871"/>
      <c r="D90" s="871"/>
      <c r="E90" s="492"/>
      <c r="F90" s="345"/>
      <c r="G90" s="345"/>
      <c r="H90" s="345"/>
      <c r="I90" s="345"/>
      <c r="J90" s="345"/>
      <c r="K90" s="345"/>
      <c r="L90" s="345"/>
      <c r="M90" s="345"/>
      <c r="N90" s="345"/>
      <c r="O90" s="345"/>
      <c r="P90" s="345"/>
      <c r="Q90" s="345"/>
      <c r="R90" s="345"/>
      <c r="S90" s="346"/>
      <c r="T90" s="344"/>
      <c r="U90" s="354">
        <v>33</v>
      </c>
      <c r="V90" s="871"/>
      <c r="W90" s="871"/>
      <c r="X90" s="492"/>
      <c r="Y90" s="345"/>
      <c r="Z90" s="345"/>
      <c r="AA90" s="345"/>
      <c r="AB90" s="345"/>
      <c r="AC90" s="345"/>
      <c r="AD90" s="345"/>
      <c r="AE90" s="345"/>
      <c r="AF90" s="345"/>
      <c r="AG90" s="345"/>
      <c r="AH90" s="345"/>
      <c r="AI90" s="345"/>
      <c r="AJ90" s="345"/>
      <c r="AK90" s="345"/>
      <c r="AL90" s="346"/>
    </row>
    <row r="91" spans="1:38">
      <c r="A91" s="344"/>
      <c r="B91" s="354">
        <v>34</v>
      </c>
      <c r="C91" s="871"/>
      <c r="D91" s="871"/>
      <c r="E91" s="492"/>
      <c r="F91" s="345"/>
      <c r="G91" s="345"/>
      <c r="H91" s="345"/>
      <c r="I91" s="345"/>
      <c r="J91" s="345"/>
      <c r="K91" s="345"/>
      <c r="L91" s="345"/>
      <c r="M91" s="345"/>
      <c r="N91" s="345"/>
      <c r="O91" s="345"/>
      <c r="P91" s="345"/>
      <c r="Q91" s="345"/>
      <c r="R91" s="345"/>
      <c r="S91" s="346"/>
      <c r="T91" s="344"/>
      <c r="U91" s="354">
        <v>34</v>
      </c>
      <c r="V91" s="871"/>
      <c r="W91" s="871"/>
      <c r="X91" s="492"/>
      <c r="Y91" s="345"/>
      <c r="Z91" s="345"/>
      <c r="AA91" s="345"/>
      <c r="AB91" s="345"/>
      <c r="AC91" s="345"/>
      <c r="AD91" s="345"/>
      <c r="AE91" s="345"/>
      <c r="AF91" s="345"/>
      <c r="AG91" s="345"/>
      <c r="AH91" s="345"/>
      <c r="AI91" s="345"/>
      <c r="AJ91" s="345"/>
      <c r="AK91" s="345"/>
      <c r="AL91" s="346"/>
    </row>
    <row r="92" spans="1:38">
      <c r="A92" s="344"/>
      <c r="B92" s="354">
        <v>35</v>
      </c>
      <c r="C92" s="871"/>
      <c r="D92" s="871"/>
      <c r="E92" s="492"/>
      <c r="F92" s="345"/>
      <c r="G92" s="345"/>
      <c r="H92" s="345"/>
      <c r="I92" s="345"/>
      <c r="J92" s="345"/>
      <c r="K92" s="345"/>
      <c r="L92" s="345"/>
      <c r="M92" s="345"/>
      <c r="N92" s="345"/>
      <c r="O92" s="345"/>
      <c r="P92" s="345"/>
      <c r="Q92" s="345"/>
      <c r="R92" s="345"/>
      <c r="S92" s="346"/>
      <c r="T92" s="344"/>
      <c r="U92" s="354">
        <v>35</v>
      </c>
      <c r="V92" s="871"/>
      <c r="W92" s="871"/>
      <c r="X92" s="492"/>
      <c r="Y92" s="345"/>
      <c r="Z92" s="345"/>
      <c r="AA92" s="345"/>
      <c r="AB92" s="345"/>
      <c r="AC92" s="345"/>
      <c r="AD92" s="345"/>
      <c r="AE92" s="345"/>
      <c r="AF92" s="345"/>
      <c r="AG92" s="345"/>
      <c r="AH92" s="345"/>
      <c r="AI92" s="345"/>
      <c r="AJ92" s="345"/>
      <c r="AK92" s="345"/>
      <c r="AL92" s="346"/>
    </row>
    <row r="93" spans="1:38">
      <c r="A93" s="344"/>
      <c r="B93" s="354">
        <v>36</v>
      </c>
      <c r="C93" s="871"/>
      <c r="D93" s="871"/>
      <c r="E93" s="492"/>
      <c r="F93" s="345"/>
      <c r="G93" s="345"/>
      <c r="H93" s="345"/>
      <c r="I93" s="345"/>
      <c r="J93" s="345"/>
      <c r="K93" s="345"/>
      <c r="L93" s="345"/>
      <c r="M93" s="345"/>
      <c r="N93" s="345"/>
      <c r="O93" s="345"/>
      <c r="P93" s="345"/>
      <c r="Q93" s="345"/>
      <c r="R93" s="345"/>
      <c r="S93" s="346"/>
      <c r="T93" s="344"/>
      <c r="U93" s="354">
        <v>36</v>
      </c>
      <c r="V93" s="871"/>
      <c r="W93" s="871"/>
      <c r="X93" s="492"/>
      <c r="Y93" s="345"/>
      <c r="Z93" s="345"/>
      <c r="AA93" s="345"/>
      <c r="AB93" s="345"/>
      <c r="AC93" s="345"/>
      <c r="AD93" s="345"/>
      <c r="AE93" s="345"/>
      <c r="AF93" s="345"/>
      <c r="AG93" s="345"/>
      <c r="AH93" s="345"/>
      <c r="AI93" s="345"/>
      <c r="AJ93" s="345"/>
      <c r="AK93" s="345"/>
      <c r="AL93" s="346"/>
    </row>
    <row r="94" spans="1:38">
      <c r="A94" s="344"/>
      <c r="B94" s="354">
        <v>37</v>
      </c>
      <c r="C94" s="871"/>
      <c r="D94" s="871"/>
      <c r="E94" s="492"/>
      <c r="F94" s="345"/>
      <c r="G94" s="345"/>
      <c r="H94" s="345"/>
      <c r="I94" s="345"/>
      <c r="J94" s="345"/>
      <c r="K94" s="345"/>
      <c r="L94" s="345"/>
      <c r="M94" s="345"/>
      <c r="N94" s="345"/>
      <c r="O94" s="345"/>
      <c r="P94" s="345"/>
      <c r="Q94" s="345"/>
      <c r="R94" s="345"/>
      <c r="S94" s="346"/>
      <c r="T94" s="344"/>
      <c r="U94" s="354">
        <v>37</v>
      </c>
      <c r="V94" s="871"/>
      <c r="W94" s="871"/>
      <c r="X94" s="492"/>
      <c r="Y94" s="345"/>
      <c r="Z94" s="345"/>
      <c r="AA94" s="345"/>
      <c r="AB94" s="345"/>
      <c r="AC94" s="345"/>
      <c r="AD94" s="345"/>
      <c r="AE94" s="345"/>
      <c r="AF94" s="345"/>
      <c r="AG94" s="345"/>
      <c r="AH94" s="345"/>
      <c r="AI94" s="345"/>
      <c r="AJ94" s="345"/>
      <c r="AK94" s="345"/>
      <c r="AL94" s="346"/>
    </row>
    <row r="95" spans="1:38">
      <c r="A95" s="344"/>
      <c r="B95" s="354">
        <v>38</v>
      </c>
      <c r="C95" s="871"/>
      <c r="D95" s="871"/>
      <c r="E95" s="492"/>
      <c r="F95" s="345"/>
      <c r="G95" s="345"/>
      <c r="H95" s="345"/>
      <c r="I95" s="345"/>
      <c r="J95" s="345"/>
      <c r="K95" s="345"/>
      <c r="L95" s="345"/>
      <c r="M95" s="345"/>
      <c r="N95" s="345"/>
      <c r="O95" s="345"/>
      <c r="P95" s="345"/>
      <c r="Q95" s="345"/>
      <c r="R95" s="345"/>
      <c r="S95" s="346"/>
      <c r="T95" s="344"/>
      <c r="U95" s="354">
        <v>38</v>
      </c>
      <c r="V95" s="871"/>
      <c r="W95" s="871"/>
      <c r="X95" s="492"/>
      <c r="Y95" s="345"/>
      <c r="Z95" s="345"/>
      <c r="AA95" s="345"/>
      <c r="AB95" s="345"/>
      <c r="AC95" s="345"/>
      <c r="AD95" s="345"/>
      <c r="AE95" s="345"/>
      <c r="AF95" s="345"/>
      <c r="AG95" s="345"/>
      <c r="AH95" s="345"/>
      <c r="AI95" s="345"/>
      <c r="AJ95" s="345"/>
      <c r="AK95" s="345"/>
      <c r="AL95" s="346"/>
    </row>
    <row r="96" spans="1:38">
      <c r="A96" s="344"/>
      <c r="B96" s="354">
        <v>39</v>
      </c>
      <c r="C96" s="871"/>
      <c r="D96" s="871"/>
      <c r="E96" s="492"/>
      <c r="F96" s="345"/>
      <c r="G96" s="345"/>
      <c r="H96" s="345"/>
      <c r="I96" s="345"/>
      <c r="J96" s="345"/>
      <c r="K96" s="345"/>
      <c r="L96" s="345"/>
      <c r="M96" s="345"/>
      <c r="N96" s="345"/>
      <c r="O96" s="345"/>
      <c r="P96" s="345"/>
      <c r="Q96" s="345"/>
      <c r="R96" s="345"/>
      <c r="S96" s="346"/>
      <c r="T96" s="344"/>
      <c r="U96" s="354">
        <v>39</v>
      </c>
      <c r="V96" s="871"/>
      <c r="W96" s="871"/>
      <c r="X96" s="492"/>
      <c r="Y96" s="345"/>
      <c r="Z96" s="345"/>
      <c r="AA96" s="345"/>
      <c r="AB96" s="345"/>
      <c r="AC96" s="345"/>
      <c r="AD96" s="345"/>
      <c r="AE96" s="345"/>
      <c r="AF96" s="345"/>
      <c r="AG96" s="345"/>
      <c r="AH96" s="345"/>
      <c r="AI96" s="345"/>
      <c r="AJ96" s="345"/>
      <c r="AK96" s="345"/>
      <c r="AL96" s="346"/>
    </row>
    <row r="97" spans="1:38">
      <c r="A97" s="344"/>
      <c r="B97" s="354">
        <v>40</v>
      </c>
      <c r="C97" s="871"/>
      <c r="D97" s="871"/>
      <c r="E97" s="492"/>
      <c r="F97" s="345"/>
      <c r="G97" s="345"/>
      <c r="H97" s="345"/>
      <c r="I97" s="345"/>
      <c r="J97" s="345"/>
      <c r="K97" s="345"/>
      <c r="L97" s="345"/>
      <c r="M97" s="345"/>
      <c r="N97" s="345"/>
      <c r="O97" s="345"/>
      <c r="P97" s="345"/>
      <c r="Q97" s="345"/>
      <c r="R97" s="345"/>
      <c r="S97" s="346"/>
      <c r="T97" s="344"/>
      <c r="U97" s="354">
        <v>40</v>
      </c>
      <c r="V97" s="871"/>
      <c r="W97" s="871"/>
      <c r="X97" s="492"/>
      <c r="Y97" s="345"/>
      <c r="Z97" s="345"/>
      <c r="AA97" s="345"/>
      <c r="AB97" s="345"/>
      <c r="AC97" s="345"/>
      <c r="AD97" s="345"/>
      <c r="AE97" s="345"/>
      <c r="AF97" s="345"/>
      <c r="AG97" s="345"/>
      <c r="AH97" s="345"/>
      <c r="AI97" s="345"/>
      <c r="AJ97" s="345"/>
      <c r="AK97" s="345"/>
      <c r="AL97" s="346"/>
    </row>
    <row r="98" spans="1:38">
      <c r="A98" s="344"/>
      <c r="B98" s="354">
        <v>41</v>
      </c>
      <c r="C98" s="871"/>
      <c r="D98" s="871"/>
      <c r="E98" s="492"/>
      <c r="F98" s="345"/>
      <c r="G98" s="345"/>
      <c r="H98" s="345"/>
      <c r="I98" s="345"/>
      <c r="J98" s="345"/>
      <c r="K98" s="345"/>
      <c r="L98" s="345"/>
      <c r="M98" s="345"/>
      <c r="N98" s="345"/>
      <c r="O98" s="345"/>
      <c r="P98" s="345"/>
      <c r="Q98" s="345"/>
      <c r="R98" s="345"/>
      <c r="S98" s="346"/>
      <c r="T98" s="344"/>
      <c r="U98" s="354">
        <v>41</v>
      </c>
      <c r="V98" s="871"/>
      <c r="W98" s="871"/>
      <c r="X98" s="492"/>
      <c r="Y98" s="345"/>
      <c r="Z98" s="345"/>
      <c r="AA98" s="345"/>
      <c r="AB98" s="345"/>
      <c r="AC98" s="345"/>
      <c r="AD98" s="345"/>
      <c r="AE98" s="345"/>
      <c r="AF98" s="345"/>
      <c r="AG98" s="345"/>
      <c r="AH98" s="345"/>
      <c r="AI98" s="345"/>
      <c r="AJ98" s="345"/>
      <c r="AK98" s="345"/>
      <c r="AL98" s="346"/>
    </row>
    <row r="99" spans="1:38">
      <c r="A99" s="344"/>
      <c r="B99" s="354">
        <v>42</v>
      </c>
      <c r="C99" s="871"/>
      <c r="D99" s="871"/>
      <c r="E99" s="492"/>
      <c r="F99" s="345"/>
      <c r="G99" s="345"/>
      <c r="H99" s="345"/>
      <c r="I99" s="345"/>
      <c r="J99" s="345"/>
      <c r="K99" s="345"/>
      <c r="L99" s="345"/>
      <c r="M99" s="345"/>
      <c r="N99" s="345"/>
      <c r="O99" s="345"/>
      <c r="P99" s="345"/>
      <c r="Q99" s="345"/>
      <c r="R99" s="345"/>
      <c r="S99" s="346"/>
      <c r="T99" s="344"/>
      <c r="U99" s="354">
        <v>42</v>
      </c>
      <c r="V99" s="871"/>
      <c r="W99" s="871"/>
      <c r="X99" s="492"/>
      <c r="Y99" s="345"/>
      <c r="Z99" s="345"/>
      <c r="AA99" s="345"/>
      <c r="AB99" s="345"/>
      <c r="AC99" s="345"/>
      <c r="AD99" s="345"/>
      <c r="AE99" s="345"/>
      <c r="AF99" s="345"/>
      <c r="AG99" s="345"/>
      <c r="AH99" s="345"/>
      <c r="AI99" s="345"/>
      <c r="AJ99" s="345"/>
      <c r="AK99" s="345"/>
      <c r="AL99" s="346"/>
    </row>
    <row r="100" spans="1:38">
      <c r="A100" s="344"/>
      <c r="B100" s="354">
        <v>43</v>
      </c>
      <c r="C100" s="871"/>
      <c r="D100" s="871"/>
      <c r="E100" s="492"/>
      <c r="F100" s="345"/>
      <c r="G100" s="345"/>
      <c r="H100" s="345"/>
      <c r="I100" s="345"/>
      <c r="J100" s="345"/>
      <c r="K100" s="345"/>
      <c r="L100" s="345"/>
      <c r="M100" s="345"/>
      <c r="N100" s="345"/>
      <c r="O100" s="345"/>
      <c r="P100" s="345"/>
      <c r="Q100" s="345"/>
      <c r="R100" s="345"/>
      <c r="S100" s="346"/>
      <c r="T100" s="344"/>
      <c r="U100" s="354">
        <v>43</v>
      </c>
      <c r="V100" s="871"/>
      <c r="W100" s="871"/>
      <c r="X100" s="492"/>
      <c r="Y100" s="345"/>
      <c r="Z100" s="345"/>
      <c r="AA100" s="345"/>
      <c r="AB100" s="345"/>
      <c r="AC100" s="345"/>
      <c r="AD100" s="345"/>
      <c r="AE100" s="345"/>
      <c r="AF100" s="345"/>
      <c r="AG100" s="345"/>
      <c r="AH100" s="345"/>
      <c r="AI100" s="345"/>
      <c r="AJ100" s="345"/>
      <c r="AK100" s="345"/>
      <c r="AL100" s="346"/>
    </row>
    <row r="101" spans="1:38">
      <c r="A101" s="344"/>
      <c r="B101" s="354">
        <v>44</v>
      </c>
      <c r="C101" s="871"/>
      <c r="D101" s="871"/>
      <c r="E101" s="492"/>
      <c r="F101" s="345"/>
      <c r="G101" s="345"/>
      <c r="H101" s="345"/>
      <c r="I101" s="345"/>
      <c r="J101" s="345"/>
      <c r="K101" s="345"/>
      <c r="L101" s="345"/>
      <c r="M101" s="345"/>
      <c r="N101" s="345"/>
      <c r="O101" s="345"/>
      <c r="P101" s="345"/>
      <c r="Q101" s="345"/>
      <c r="R101" s="345"/>
      <c r="S101" s="346"/>
      <c r="T101" s="344"/>
      <c r="U101" s="354">
        <v>44</v>
      </c>
      <c r="V101" s="871"/>
      <c r="W101" s="871"/>
      <c r="X101" s="492"/>
      <c r="Y101" s="345"/>
      <c r="Z101" s="345"/>
      <c r="AA101" s="345"/>
      <c r="AB101" s="345"/>
      <c r="AC101" s="345"/>
      <c r="AD101" s="345"/>
      <c r="AE101" s="345"/>
      <c r="AF101" s="345"/>
      <c r="AG101" s="345"/>
      <c r="AH101" s="345"/>
      <c r="AI101" s="345"/>
      <c r="AJ101" s="345"/>
      <c r="AK101" s="345"/>
      <c r="AL101" s="346"/>
    </row>
    <row r="102" spans="1:38">
      <c r="A102" s="344"/>
      <c r="B102" s="354">
        <v>45</v>
      </c>
      <c r="C102" s="871"/>
      <c r="D102" s="871"/>
      <c r="E102" s="492"/>
      <c r="F102" s="345"/>
      <c r="G102" s="345"/>
      <c r="H102" s="345"/>
      <c r="I102" s="345"/>
      <c r="J102" s="345"/>
      <c r="K102" s="345"/>
      <c r="L102" s="345"/>
      <c r="M102" s="345"/>
      <c r="N102" s="345"/>
      <c r="O102" s="345"/>
      <c r="P102" s="345"/>
      <c r="Q102" s="345"/>
      <c r="R102" s="345"/>
      <c r="S102" s="346"/>
      <c r="T102" s="344"/>
      <c r="U102" s="354">
        <v>45</v>
      </c>
      <c r="V102" s="871"/>
      <c r="W102" s="871"/>
      <c r="X102" s="492"/>
      <c r="Y102" s="345"/>
      <c r="Z102" s="345"/>
      <c r="AA102" s="345"/>
      <c r="AB102" s="345"/>
      <c r="AC102" s="345"/>
      <c r="AD102" s="345"/>
      <c r="AE102" s="345"/>
      <c r="AF102" s="345"/>
      <c r="AG102" s="345"/>
      <c r="AH102" s="345"/>
      <c r="AI102" s="345"/>
      <c r="AJ102" s="345"/>
      <c r="AK102" s="345"/>
      <c r="AL102" s="346"/>
    </row>
    <row r="103" spans="1:38">
      <c r="A103" s="344"/>
      <c r="B103" s="354">
        <v>46</v>
      </c>
      <c r="C103" s="871"/>
      <c r="D103" s="871"/>
      <c r="E103" s="492"/>
      <c r="F103" s="345"/>
      <c r="G103" s="345"/>
      <c r="H103" s="345"/>
      <c r="I103" s="345"/>
      <c r="J103" s="345"/>
      <c r="K103" s="345"/>
      <c r="L103" s="345"/>
      <c r="M103" s="345"/>
      <c r="N103" s="345"/>
      <c r="O103" s="345"/>
      <c r="P103" s="345"/>
      <c r="Q103" s="345"/>
      <c r="R103" s="345"/>
      <c r="S103" s="346"/>
      <c r="T103" s="344"/>
      <c r="U103" s="354">
        <v>46</v>
      </c>
      <c r="V103" s="871"/>
      <c r="W103" s="871"/>
      <c r="X103" s="492"/>
      <c r="Y103" s="345"/>
      <c r="Z103" s="345"/>
      <c r="AA103" s="345"/>
      <c r="AB103" s="345"/>
      <c r="AC103" s="345"/>
      <c r="AD103" s="345"/>
      <c r="AE103" s="345"/>
      <c r="AF103" s="345"/>
      <c r="AG103" s="345"/>
      <c r="AH103" s="345"/>
      <c r="AI103" s="345"/>
      <c r="AJ103" s="345"/>
      <c r="AK103" s="345"/>
      <c r="AL103" s="346"/>
    </row>
    <row r="104" spans="1:38">
      <c r="A104" s="344"/>
      <c r="B104" s="354">
        <v>47</v>
      </c>
      <c r="C104" s="871"/>
      <c r="D104" s="871"/>
      <c r="E104" s="492"/>
      <c r="F104" s="345"/>
      <c r="G104" s="345"/>
      <c r="H104" s="345"/>
      <c r="I104" s="345"/>
      <c r="J104" s="345"/>
      <c r="K104" s="345"/>
      <c r="L104" s="345"/>
      <c r="M104" s="345"/>
      <c r="N104" s="345"/>
      <c r="O104" s="345"/>
      <c r="P104" s="345"/>
      <c r="Q104" s="345"/>
      <c r="R104" s="345"/>
      <c r="S104" s="346"/>
      <c r="T104" s="344"/>
      <c r="U104" s="354">
        <v>47</v>
      </c>
      <c r="V104" s="871"/>
      <c r="W104" s="871"/>
      <c r="X104" s="492"/>
      <c r="Y104" s="345"/>
      <c r="Z104" s="345"/>
      <c r="AA104" s="345"/>
      <c r="AB104" s="345"/>
      <c r="AC104" s="345"/>
      <c r="AD104" s="345"/>
      <c r="AE104" s="345"/>
      <c r="AF104" s="345"/>
      <c r="AG104" s="345"/>
      <c r="AH104" s="345"/>
      <c r="AI104" s="345"/>
      <c r="AJ104" s="345"/>
      <c r="AK104" s="345"/>
      <c r="AL104" s="346"/>
    </row>
    <row r="105" spans="1:38">
      <c r="A105" s="344"/>
      <c r="B105" s="354">
        <v>48</v>
      </c>
      <c r="C105" s="871"/>
      <c r="D105" s="871"/>
      <c r="E105" s="492"/>
      <c r="F105" s="345"/>
      <c r="G105" s="345"/>
      <c r="H105" s="345"/>
      <c r="I105" s="345"/>
      <c r="J105" s="345"/>
      <c r="K105" s="345"/>
      <c r="L105" s="345"/>
      <c r="M105" s="345"/>
      <c r="N105" s="345"/>
      <c r="O105" s="345"/>
      <c r="P105" s="345"/>
      <c r="Q105" s="345"/>
      <c r="R105" s="345"/>
      <c r="S105" s="346"/>
      <c r="T105" s="344"/>
      <c r="U105" s="354">
        <v>48</v>
      </c>
      <c r="V105" s="871"/>
      <c r="W105" s="871"/>
      <c r="X105" s="492"/>
      <c r="Y105" s="345"/>
      <c r="Z105" s="345"/>
      <c r="AA105" s="345"/>
      <c r="AB105" s="345"/>
      <c r="AC105" s="345"/>
      <c r="AD105" s="345"/>
      <c r="AE105" s="345"/>
      <c r="AF105" s="345"/>
      <c r="AG105" s="345"/>
      <c r="AH105" s="345"/>
      <c r="AI105" s="345"/>
      <c r="AJ105" s="345"/>
      <c r="AK105" s="345"/>
      <c r="AL105" s="346"/>
    </row>
    <row r="106" spans="1:38">
      <c r="A106" s="344"/>
      <c r="B106" s="354">
        <v>49</v>
      </c>
      <c r="C106" s="871"/>
      <c r="D106" s="871"/>
      <c r="E106" s="492"/>
      <c r="F106" s="345"/>
      <c r="G106" s="345"/>
      <c r="H106" s="345"/>
      <c r="I106" s="345"/>
      <c r="J106" s="345"/>
      <c r="K106" s="345"/>
      <c r="L106" s="345"/>
      <c r="M106" s="345"/>
      <c r="N106" s="345"/>
      <c r="O106" s="345"/>
      <c r="P106" s="345"/>
      <c r="Q106" s="345"/>
      <c r="R106" s="345"/>
      <c r="S106" s="346"/>
      <c r="T106" s="344"/>
      <c r="U106" s="354">
        <v>49</v>
      </c>
      <c r="V106" s="871"/>
      <c r="W106" s="871"/>
      <c r="X106" s="492"/>
      <c r="Y106" s="345"/>
      <c r="Z106" s="345"/>
      <c r="AA106" s="345"/>
      <c r="AB106" s="345"/>
      <c r="AC106" s="345"/>
      <c r="AD106" s="345"/>
      <c r="AE106" s="345"/>
      <c r="AF106" s="345"/>
      <c r="AG106" s="345"/>
      <c r="AH106" s="345"/>
      <c r="AI106" s="345"/>
      <c r="AJ106" s="345"/>
      <c r="AK106" s="345"/>
      <c r="AL106" s="346"/>
    </row>
    <row r="107" spans="1:38">
      <c r="A107" s="344"/>
      <c r="B107" s="354">
        <v>50</v>
      </c>
      <c r="C107" s="871"/>
      <c r="D107" s="871"/>
      <c r="E107" s="492"/>
      <c r="F107" s="345"/>
      <c r="G107" s="345"/>
      <c r="H107" s="345"/>
      <c r="I107" s="345"/>
      <c r="J107" s="345"/>
      <c r="K107" s="345"/>
      <c r="L107" s="345"/>
      <c r="M107" s="345"/>
      <c r="N107" s="345"/>
      <c r="O107" s="345"/>
      <c r="P107" s="345"/>
      <c r="Q107" s="345"/>
      <c r="R107" s="345"/>
      <c r="S107" s="346"/>
      <c r="T107" s="344"/>
      <c r="U107" s="354">
        <v>50</v>
      </c>
      <c r="V107" s="871"/>
      <c r="W107" s="871"/>
      <c r="X107" s="492"/>
      <c r="Y107" s="345"/>
      <c r="Z107" s="345"/>
      <c r="AA107" s="345"/>
      <c r="AB107" s="345"/>
      <c r="AC107" s="345"/>
      <c r="AD107" s="345"/>
      <c r="AE107" s="345"/>
      <c r="AF107" s="345"/>
      <c r="AG107" s="345"/>
      <c r="AH107" s="345"/>
      <c r="AI107" s="345"/>
      <c r="AJ107" s="345"/>
      <c r="AK107" s="345"/>
      <c r="AL107" s="346"/>
    </row>
    <row r="108" spans="1:38">
      <c r="A108" s="344"/>
      <c r="B108" s="354">
        <v>51</v>
      </c>
      <c r="C108" s="871"/>
      <c r="D108" s="871"/>
      <c r="E108" s="492"/>
      <c r="F108" s="345"/>
      <c r="G108" s="345"/>
      <c r="H108" s="345"/>
      <c r="I108" s="345"/>
      <c r="J108" s="345"/>
      <c r="K108" s="345"/>
      <c r="L108" s="345"/>
      <c r="M108" s="345"/>
      <c r="N108" s="345"/>
      <c r="O108" s="345"/>
      <c r="P108" s="345"/>
      <c r="Q108" s="345"/>
      <c r="R108" s="345"/>
      <c r="S108" s="346"/>
      <c r="T108" s="344"/>
      <c r="U108" s="354">
        <v>51</v>
      </c>
      <c r="V108" s="871"/>
      <c r="W108" s="871"/>
      <c r="X108" s="492"/>
      <c r="Y108" s="345"/>
      <c r="Z108" s="345"/>
      <c r="AA108" s="345"/>
      <c r="AB108" s="345"/>
      <c r="AC108" s="345"/>
      <c r="AD108" s="345"/>
      <c r="AE108" s="345"/>
      <c r="AF108" s="345"/>
      <c r="AG108" s="345"/>
      <c r="AH108" s="345"/>
      <c r="AI108" s="345"/>
      <c r="AJ108" s="345"/>
      <c r="AK108" s="345"/>
      <c r="AL108" s="346"/>
    </row>
    <row r="109" spans="1:38">
      <c r="A109" s="344"/>
      <c r="B109" s="354">
        <v>52</v>
      </c>
      <c r="C109" s="871"/>
      <c r="D109" s="871"/>
      <c r="E109" s="492"/>
      <c r="F109" s="345"/>
      <c r="G109" s="345"/>
      <c r="H109" s="345"/>
      <c r="I109" s="345"/>
      <c r="J109" s="345"/>
      <c r="K109" s="345"/>
      <c r="L109" s="345"/>
      <c r="M109" s="345"/>
      <c r="N109" s="345"/>
      <c r="O109" s="345"/>
      <c r="P109" s="345"/>
      <c r="Q109" s="345"/>
      <c r="R109" s="345"/>
      <c r="S109" s="346"/>
      <c r="T109" s="344"/>
      <c r="U109" s="354">
        <v>52</v>
      </c>
      <c r="V109" s="871"/>
      <c r="W109" s="871"/>
      <c r="X109" s="492"/>
      <c r="Y109" s="345"/>
      <c r="Z109" s="345"/>
      <c r="AA109" s="345"/>
      <c r="AB109" s="345"/>
      <c r="AC109" s="345"/>
      <c r="AD109" s="345"/>
      <c r="AE109" s="345"/>
      <c r="AF109" s="345"/>
      <c r="AG109" s="345"/>
      <c r="AH109" s="345"/>
      <c r="AI109" s="345"/>
      <c r="AJ109" s="345"/>
      <c r="AK109" s="345"/>
      <c r="AL109" s="346"/>
    </row>
    <row r="110" spans="1:38">
      <c r="A110" s="344"/>
      <c r="B110" s="354">
        <v>53</v>
      </c>
      <c r="C110" s="871"/>
      <c r="D110" s="871"/>
      <c r="E110" s="492"/>
      <c r="F110" s="345"/>
      <c r="G110" s="345"/>
      <c r="H110" s="345"/>
      <c r="I110" s="345"/>
      <c r="J110" s="345"/>
      <c r="K110" s="345"/>
      <c r="L110" s="345"/>
      <c r="M110" s="345"/>
      <c r="N110" s="345"/>
      <c r="O110" s="345"/>
      <c r="P110" s="345"/>
      <c r="Q110" s="345"/>
      <c r="R110" s="345"/>
      <c r="S110" s="346"/>
      <c r="T110" s="344"/>
      <c r="U110" s="354">
        <v>53</v>
      </c>
      <c r="V110" s="871"/>
      <c r="W110" s="871"/>
      <c r="X110" s="492"/>
      <c r="Y110" s="345"/>
      <c r="Z110" s="345"/>
      <c r="AA110" s="345"/>
      <c r="AB110" s="345"/>
      <c r="AC110" s="345"/>
      <c r="AD110" s="345"/>
      <c r="AE110" s="345"/>
      <c r="AF110" s="345"/>
      <c r="AG110" s="345"/>
      <c r="AH110" s="345"/>
      <c r="AI110" s="345"/>
      <c r="AJ110" s="345"/>
      <c r="AK110" s="345"/>
      <c r="AL110" s="346"/>
    </row>
    <row r="111" spans="1:38">
      <c r="A111" s="344"/>
      <c r="B111" s="354">
        <v>54</v>
      </c>
      <c r="C111" s="871"/>
      <c r="D111" s="871"/>
      <c r="E111" s="492"/>
      <c r="F111" s="345"/>
      <c r="G111" s="345"/>
      <c r="H111" s="345"/>
      <c r="I111" s="345"/>
      <c r="J111" s="345"/>
      <c r="K111" s="345"/>
      <c r="L111" s="345"/>
      <c r="M111" s="345"/>
      <c r="N111" s="345"/>
      <c r="O111" s="345"/>
      <c r="P111" s="345"/>
      <c r="Q111" s="345"/>
      <c r="R111" s="345"/>
      <c r="S111" s="346"/>
      <c r="T111" s="344"/>
      <c r="U111" s="354">
        <v>54</v>
      </c>
      <c r="V111" s="871"/>
      <c r="W111" s="871"/>
      <c r="X111" s="492"/>
      <c r="Y111" s="345"/>
      <c r="Z111" s="345"/>
      <c r="AA111" s="345"/>
      <c r="AB111" s="345"/>
      <c r="AC111" s="345"/>
      <c r="AD111" s="345"/>
      <c r="AE111" s="345"/>
      <c r="AF111" s="345"/>
      <c r="AG111" s="345"/>
      <c r="AH111" s="345"/>
      <c r="AI111" s="345"/>
      <c r="AJ111" s="345"/>
      <c r="AK111" s="345"/>
      <c r="AL111" s="346"/>
    </row>
    <row r="112" spans="1:38">
      <c r="A112" s="344"/>
      <c r="B112" s="354">
        <v>55</v>
      </c>
      <c r="C112" s="871"/>
      <c r="D112" s="871"/>
      <c r="E112" s="492"/>
      <c r="F112" s="345"/>
      <c r="G112" s="345"/>
      <c r="H112" s="345"/>
      <c r="I112" s="345"/>
      <c r="J112" s="345"/>
      <c r="K112" s="345"/>
      <c r="L112" s="345"/>
      <c r="M112" s="345"/>
      <c r="N112" s="345"/>
      <c r="O112" s="345"/>
      <c r="P112" s="345"/>
      <c r="Q112" s="345"/>
      <c r="R112" s="345"/>
      <c r="S112" s="346"/>
      <c r="T112" s="344"/>
      <c r="U112" s="354">
        <v>55</v>
      </c>
      <c r="V112" s="871"/>
      <c r="W112" s="871"/>
      <c r="X112" s="492"/>
      <c r="Y112" s="345"/>
      <c r="Z112" s="345"/>
      <c r="AA112" s="345"/>
      <c r="AB112" s="345"/>
      <c r="AC112" s="345"/>
      <c r="AD112" s="345"/>
      <c r="AE112" s="345"/>
      <c r="AF112" s="345"/>
      <c r="AG112" s="345"/>
      <c r="AH112" s="345"/>
      <c r="AI112" s="345"/>
      <c r="AJ112" s="345"/>
      <c r="AK112" s="345"/>
      <c r="AL112" s="346"/>
    </row>
    <row r="113" spans="1:38">
      <c r="A113" s="344"/>
      <c r="B113" s="354">
        <v>56</v>
      </c>
      <c r="C113" s="871"/>
      <c r="D113" s="871"/>
      <c r="E113" s="492"/>
      <c r="F113" s="345"/>
      <c r="G113" s="345"/>
      <c r="H113" s="345"/>
      <c r="I113" s="345"/>
      <c r="J113" s="345"/>
      <c r="K113" s="345"/>
      <c r="L113" s="345"/>
      <c r="M113" s="345"/>
      <c r="N113" s="345"/>
      <c r="O113" s="345"/>
      <c r="P113" s="345"/>
      <c r="Q113" s="345"/>
      <c r="R113" s="345"/>
      <c r="S113" s="346"/>
      <c r="T113" s="344"/>
      <c r="U113" s="354">
        <v>56</v>
      </c>
      <c r="V113" s="871"/>
      <c r="W113" s="871"/>
      <c r="X113" s="492"/>
      <c r="Y113" s="345"/>
      <c r="Z113" s="345"/>
      <c r="AA113" s="345"/>
      <c r="AB113" s="345"/>
      <c r="AC113" s="345"/>
      <c r="AD113" s="345"/>
      <c r="AE113" s="345"/>
      <c r="AF113" s="345"/>
      <c r="AG113" s="345"/>
      <c r="AH113" s="345"/>
      <c r="AI113" s="345"/>
      <c r="AJ113" s="345"/>
      <c r="AK113" s="345"/>
      <c r="AL113" s="346"/>
    </row>
    <row r="114" spans="1:38">
      <c r="A114" s="344"/>
      <c r="B114" s="354">
        <v>57</v>
      </c>
      <c r="C114" s="871"/>
      <c r="D114" s="871"/>
      <c r="E114" s="492"/>
      <c r="F114" s="345"/>
      <c r="G114" s="345"/>
      <c r="H114" s="345"/>
      <c r="I114" s="345"/>
      <c r="J114" s="345"/>
      <c r="K114" s="345"/>
      <c r="L114" s="345"/>
      <c r="M114" s="345"/>
      <c r="N114" s="345"/>
      <c r="O114" s="345"/>
      <c r="P114" s="345"/>
      <c r="Q114" s="345"/>
      <c r="R114" s="345"/>
      <c r="S114" s="346"/>
      <c r="T114" s="344"/>
      <c r="U114" s="354">
        <v>57</v>
      </c>
      <c r="V114" s="871"/>
      <c r="W114" s="871"/>
      <c r="X114" s="492"/>
      <c r="Y114" s="345"/>
      <c r="Z114" s="345"/>
      <c r="AA114" s="345"/>
      <c r="AB114" s="345"/>
      <c r="AC114" s="345"/>
      <c r="AD114" s="345"/>
      <c r="AE114" s="345"/>
      <c r="AF114" s="345"/>
      <c r="AG114" s="345"/>
      <c r="AH114" s="345"/>
      <c r="AI114" s="345"/>
      <c r="AJ114" s="345"/>
      <c r="AK114" s="345"/>
      <c r="AL114" s="346"/>
    </row>
    <row r="115" spans="1:38">
      <c r="A115" s="344"/>
      <c r="B115" s="354">
        <v>58</v>
      </c>
      <c r="C115" s="871"/>
      <c r="D115" s="871"/>
      <c r="E115" s="492"/>
      <c r="F115" s="345"/>
      <c r="G115" s="345"/>
      <c r="H115" s="345"/>
      <c r="I115" s="345"/>
      <c r="J115" s="345"/>
      <c r="K115" s="345"/>
      <c r="L115" s="345"/>
      <c r="M115" s="345"/>
      <c r="N115" s="345"/>
      <c r="O115" s="345"/>
      <c r="P115" s="345"/>
      <c r="Q115" s="345"/>
      <c r="R115" s="345"/>
      <c r="S115" s="346"/>
      <c r="T115" s="344"/>
      <c r="U115" s="354">
        <v>58</v>
      </c>
      <c r="V115" s="871"/>
      <c r="W115" s="871"/>
      <c r="X115" s="492"/>
      <c r="Y115" s="345"/>
      <c r="Z115" s="345"/>
      <c r="AA115" s="345"/>
      <c r="AB115" s="345"/>
      <c r="AC115" s="345"/>
      <c r="AD115" s="345"/>
      <c r="AE115" s="345"/>
      <c r="AF115" s="345"/>
      <c r="AG115" s="345"/>
      <c r="AH115" s="345"/>
      <c r="AI115" s="345"/>
      <c r="AJ115" s="345"/>
      <c r="AK115" s="345"/>
      <c r="AL115" s="346"/>
    </row>
    <row r="116" spans="1:38">
      <c r="A116" s="344"/>
      <c r="B116" s="354">
        <v>59</v>
      </c>
      <c r="C116" s="871"/>
      <c r="D116" s="871"/>
      <c r="E116" s="492"/>
      <c r="F116" s="345"/>
      <c r="G116" s="345"/>
      <c r="H116" s="345"/>
      <c r="I116" s="345"/>
      <c r="J116" s="345"/>
      <c r="K116" s="345"/>
      <c r="L116" s="345"/>
      <c r="M116" s="345"/>
      <c r="N116" s="345"/>
      <c r="O116" s="345"/>
      <c r="P116" s="345"/>
      <c r="Q116" s="345"/>
      <c r="R116" s="345"/>
      <c r="S116" s="346"/>
      <c r="T116" s="344"/>
      <c r="U116" s="354">
        <v>59</v>
      </c>
      <c r="V116" s="871"/>
      <c r="W116" s="871"/>
      <c r="X116" s="492"/>
      <c r="Y116" s="345"/>
      <c r="Z116" s="345"/>
      <c r="AA116" s="345"/>
      <c r="AB116" s="345"/>
      <c r="AC116" s="345"/>
      <c r="AD116" s="345"/>
      <c r="AE116" s="345"/>
      <c r="AF116" s="345"/>
      <c r="AG116" s="345"/>
      <c r="AH116" s="345"/>
      <c r="AI116" s="345"/>
      <c r="AJ116" s="345"/>
      <c r="AK116" s="345"/>
      <c r="AL116" s="346"/>
    </row>
    <row r="117" spans="1:38">
      <c r="A117" s="344"/>
      <c r="B117" s="354">
        <v>60</v>
      </c>
      <c r="C117" s="871"/>
      <c r="D117" s="871"/>
      <c r="E117" s="492"/>
      <c r="F117" s="345"/>
      <c r="G117" s="345"/>
      <c r="H117" s="345"/>
      <c r="I117" s="345"/>
      <c r="J117" s="345"/>
      <c r="K117" s="345"/>
      <c r="L117" s="345"/>
      <c r="M117" s="345"/>
      <c r="N117" s="345"/>
      <c r="O117" s="345"/>
      <c r="P117" s="345"/>
      <c r="Q117" s="345"/>
      <c r="R117" s="345"/>
      <c r="S117" s="346"/>
      <c r="T117" s="344"/>
      <c r="U117" s="354">
        <v>60</v>
      </c>
      <c r="V117" s="871"/>
      <c r="W117" s="871"/>
      <c r="X117" s="492"/>
      <c r="Y117" s="345"/>
      <c r="Z117" s="345"/>
      <c r="AA117" s="345"/>
      <c r="AB117" s="345"/>
      <c r="AC117" s="345"/>
      <c r="AD117" s="345"/>
      <c r="AE117" s="345"/>
      <c r="AF117" s="345"/>
      <c r="AG117" s="345"/>
      <c r="AH117" s="345"/>
      <c r="AI117" s="345"/>
      <c r="AJ117" s="345"/>
      <c r="AK117" s="345"/>
      <c r="AL117" s="346"/>
    </row>
    <row r="118" spans="1:38">
      <c r="A118" s="344"/>
      <c r="B118" s="354">
        <v>61</v>
      </c>
      <c r="C118" s="871"/>
      <c r="D118" s="871"/>
      <c r="E118" s="492"/>
      <c r="F118" s="345"/>
      <c r="G118" s="345"/>
      <c r="H118" s="345"/>
      <c r="I118" s="345"/>
      <c r="J118" s="345"/>
      <c r="K118" s="345"/>
      <c r="L118" s="345"/>
      <c r="M118" s="345"/>
      <c r="N118" s="345"/>
      <c r="O118" s="345"/>
      <c r="P118" s="345"/>
      <c r="Q118" s="345"/>
      <c r="R118" s="345"/>
      <c r="S118" s="346"/>
      <c r="T118" s="344"/>
      <c r="U118" s="354">
        <v>61</v>
      </c>
      <c r="V118" s="871"/>
      <c r="W118" s="871"/>
      <c r="X118" s="492"/>
      <c r="Y118" s="345"/>
      <c r="Z118" s="345"/>
      <c r="AA118" s="345"/>
      <c r="AB118" s="345"/>
      <c r="AC118" s="345"/>
      <c r="AD118" s="345"/>
      <c r="AE118" s="345"/>
      <c r="AF118" s="345"/>
      <c r="AG118" s="345"/>
      <c r="AH118" s="345"/>
      <c r="AI118" s="345"/>
      <c r="AJ118" s="345"/>
      <c r="AK118" s="345"/>
      <c r="AL118" s="346"/>
    </row>
    <row r="119" spans="1:38">
      <c r="A119" s="344"/>
      <c r="B119" s="354">
        <v>62</v>
      </c>
      <c r="C119" s="871"/>
      <c r="D119" s="871"/>
      <c r="E119" s="492"/>
      <c r="F119" s="345"/>
      <c r="G119" s="345"/>
      <c r="H119" s="345"/>
      <c r="I119" s="345"/>
      <c r="J119" s="345"/>
      <c r="K119" s="345"/>
      <c r="L119" s="345"/>
      <c r="M119" s="345"/>
      <c r="N119" s="345"/>
      <c r="O119" s="345"/>
      <c r="P119" s="345"/>
      <c r="Q119" s="345"/>
      <c r="R119" s="345"/>
      <c r="S119" s="346"/>
      <c r="T119" s="344"/>
      <c r="U119" s="354">
        <v>62</v>
      </c>
      <c r="V119" s="871"/>
      <c r="W119" s="871"/>
      <c r="X119" s="492"/>
      <c r="Y119" s="345"/>
      <c r="Z119" s="345"/>
      <c r="AA119" s="345"/>
      <c r="AB119" s="345"/>
      <c r="AC119" s="345"/>
      <c r="AD119" s="345"/>
      <c r="AE119" s="345"/>
      <c r="AF119" s="345"/>
      <c r="AG119" s="345"/>
      <c r="AH119" s="345"/>
      <c r="AI119" s="345"/>
      <c r="AJ119" s="345"/>
      <c r="AK119" s="345"/>
      <c r="AL119" s="346"/>
    </row>
    <row r="120" spans="1:38">
      <c r="A120" s="344"/>
      <c r="B120" s="354">
        <v>63</v>
      </c>
      <c r="C120" s="871"/>
      <c r="D120" s="871"/>
      <c r="E120" s="492"/>
      <c r="F120" s="345"/>
      <c r="G120" s="345"/>
      <c r="H120" s="345"/>
      <c r="I120" s="345"/>
      <c r="J120" s="345"/>
      <c r="K120" s="345"/>
      <c r="L120" s="345"/>
      <c r="M120" s="345"/>
      <c r="N120" s="345"/>
      <c r="O120" s="345"/>
      <c r="P120" s="345"/>
      <c r="Q120" s="345"/>
      <c r="R120" s="345"/>
      <c r="S120" s="346"/>
      <c r="T120" s="344"/>
      <c r="U120" s="354">
        <v>63</v>
      </c>
      <c r="V120" s="871"/>
      <c r="W120" s="871"/>
      <c r="X120" s="492"/>
      <c r="Y120" s="345"/>
      <c r="Z120" s="345"/>
      <c r="AA120" s="345"/>
      <c r="AB120" s="345"/>
      <c r="AC120" s="345"/>
      <c r="AD120" s="345"/>
      <c r="AE120" s="345"/>
      <c r="AF120" s="345"/>
      <c r="AG120" s="345"/>
      <c r="AH120" s="345"/>
      <c r="AI120" s="345"/>
      <c r="AJ120" s="345"/>
      <c r="AK120" s="345"/>
      <c r="AL120" s="346"/>
    </row>
    <row r="121" spans="1:38">
      <c r="A121" s="344"/>
      <c r="B121" s="354">
        <v>64</v>
      </c>
      <c r="C121" s="871"/>
      <c r="D121" s="871"/>
      <c r="E121" s="492"/>
      <c r="F121" s="345"/>
      <c r="G121" s="345"/>
      <c r="H121" s="345"/>
      <c r="I121" s="345"/>
      <c r="J121" s="345"/>
      <c r="K121" s="345"/>
      <c r="L121" s="345"/>
      <c r="M121" s="345"/>
      <c r="N121" s="345"/>
      <c r="O121" s="345"/>
      <c r="P121" s="345"/>
      <c r="Q121" s="345"/>
      <c r="R121" s="345"/>
      <c r="S121" s="346"/>
      <c r="T121" s="344"/>
      <c r="U121" s="354">
        <v>64</v>
      </c>
      <c r="V121" s="871"/>
      <c r="W121" s="871"/>
      <c r="X121" s="492"/>
      <c r="Y121" s="345"/>
      <c r="Z121" s="345"/>
      <c r="AA121" s="345"/>
      <c r="AB121" s="345"/>
      <c r="AC121" s="345"/>
      <c r="AD121" s="345"/>
      <c r="AE121" s="345"/>
      <c r="AF121" s="345"/>
      <c r="AG121" s="345"/>
      <c r="AH121" s="345"/>
      <c r="AI121" s="345"/>
      <c r="AJ121" s="345"/>
      <c r="AK121" s="345"/>
      <c r="AL121" s="346"/>
    </row>
    <row r="122" spans="1:38">
      <c r="A122" s="344"/>
      <c r="B122" s="354">
        <v>65</v>
      </c>
      <c r="C122" s="871"/>
      <c r="D122" s="871"/>
      <c r="E122" s="492"/>
      <c r="F122" s="345"/>
      <c r="G122" s="345"/>
      <c r="H122" s="345"/>
      <c r="I122" s="345"/>
      <c r="J122" s="345"/>
      <c r="K122" s="345"/>
      <c r="L122" s="345"/>
      <c r="M122" s="345"/>
      <c r="N122" s="345"/>
      <c r="O122" s="345"/>
      <c r="P122" s="345"/>
      <c r="Q122" s="345"/>
      <c r="R122" s="345"/>
      <c r="S122" s="346"/>
      <c r="T122" s="344"/>
      <c r="U122" s="354">
        <v>65</v>
      </c>
      <c r="V122" s="871"/>
      <c r="W122" s="871"/>
      <c r="X122" s="492"/>
      <c r="Y122" s="345"/>
      <c r="Z122" s="345"/>
      <c r="AA122" s="345"/>
      <c r="AB122" s="345"/>
      <c r="AC122" s="345"/>
      <c r="AD122" s="345"/>
      <c r="AE122" s="345"/>
      <c r="AF122" s="345"/>
      <c r="AG122" s="345"/>
      <c r="AH122" s="345"/>
      <c r="AI122" s="345"/>
      <c r="AJ122" s="345"/>
      <c r="AK122" s="345"/>
      <c r="AL122" s="346"/>
    </row>
    <row r="123" spans="1:38">
      <c r="A123" s="344"/>
      <c r="B123" s="354">
        <v>66</v>
      </c>
      <c r="C123" s="871"/>
      <c r="D123" s="871"/>
      <c r="E123" s="492"/>
      <c r="F123" s="345"/>
      <c r="G123" s="345"/>
      <c r="H123" s="345"/>
      <c r="I123" s="345"/>
      <c r="J123" s="345"/>
      <c r="K123" s="345"/>
      <c r="L123" s="345"/>
      <c r="M123" s="345"/>
      <c r="N123" s="345"/>
      <c r="O123" s="345"/>
      <c r="P123" s="345"/>
      <c r="Q123" s="345"/>
      <c r="R123" s="345"/>
      <c r="S123" s="346"/>
      <c r="T123" s="344"/>
      <c r="U123" s="354">
        <v>66</v>
      </c>
      <c r="V123" s="871"/>
      <c r="W123" s="871"/>
      <c r="X123" s="492"/>
      <c r="Y123" s="345"/>
      <c r="Z123" s="345"/>
      <c r="AA123" s="345"/>
      <c r="AB123" s="345"/>
      <c r="AC123" s="345"/>
      <c r="AD123" s="345"/>
      <c r="AE123" s="345"/>
      <c r="AF123" s="345"/>
      <c r="AG123" s="345"/>
      <c r="AH123" s="345"/>
      <c r="AI123" s="345"/>
      <c r="AJ123" s="345"/>
      <c r="AK123" s="345"/>
      <c r="AL123" s="346"/>
    </row>
    <row r="124" spans="1:38">
      <c r="A124" s="344"/>
      <c r="B124" s="354">
        <v>67</v>
      </c>
      <c r="C124" s="871"/>
      <c r="D124" s="871"/>
      <c r="E124" s="492"/>
      <c r="F124" s="345"/>
      <c r="G124" s="345"/>
      <c r="H124" s="345"/>
      <c r="I124" s="345"/>
      <c r="J124" s="345"/>
      <c r="K124" s="345"/>
      <c r="L124" s="345"/>
      <c r="M124" s="345"/>
      <c r="N124" s="345"/>
      <c r="O124" s="345"/>
      <c r="P124" s="345"/>
      <c r="Q124" s="345"/>
      <c r="R124" s="345"/>
      <c r="S124" s="346"/>
      <c r="T124" s="344"/>
      <c r="U124" s="354">
        <v>67</v>
      </c>
      <c r="V124" s="871"/>
      <c r="W124" s="871"/>
      <c r="X124" s="492"/>
      <c r="Y124" s="345"/>
      <c r="Z124" s="345"/>
      <c r="AA124" s="345"/>
      <c r="AB124" s="345"/>
      <c r="AC124" s="345"/>
      <c r="AD124" s="345"/>
      <c r="AE124" s="345"/>
      <c r="AF124" s="345"/>
      <c r="AG124" s="345"/>
      <c r="AH124" s="345"/>
      <c r="AI124" s="345"/>
      <c r="AJ124" s="345"/>
      <c r="AK124" s="345"/>
      <c r="AL124" s="346"/>
    </row>
    <row r="125" spans="1:38">
      <c r="A125" s="344"/>
      <c r="B125" s="354">
        <v>68</v>
      </c>
      <c r="C125" s="871"/>
      <c r="D125" s="871"/>
      <c r="E125" s="492"/>
      <c r="F125" s="345"/>
      <c r="G125" s="345"/>
      <c r="H125" s="345"/>
      <c r="I125" s="345"/>
      <c r="J125" s="345"/>
      <c r="K125" s="345"/>
      <c r="L125" s="345"/>
      <c r="M125" s="345"/>
      <c r="N125" s="345"/>
      <c r="O125" s="345"/>
      <c r="P125" s="345"/>
      <c r="Q125" s="345"/>
      <c r="R125" s="345"/>
      <c r="S125" s="346"/>
      <c r="T125" s="344"/>
      <c r="U125" s="354">
        <v>68</v>
      </c>
      <c r="V125" s="871"/>
      <c r="W125" s="871"/>
      <c r="X125" s="492"/>
      <c r="Y125" s="345"/>
      <c r="Z125" s="345"/>
      <c r="AA125" s="345"/>
      <c r="AB125" s="345"/>
      <c r="AC125" s="345"/>
      <c r="AD125" s="345"/>
      <c r="AE125" s="345"/>
      <c r="AF125" s="345"/>
      <c r="AG125" s="345"/>
      <c r="AH125" s="345"/>
      <c r="AI125" s="345"/>
      <c r="AJ125" s="345"/>
      <c r="AK125" s="345"/>
      <c r="AL125" s="346"/>
    </row>
    <row r="126" spans="1:38">
      <c r="A126" s="344"/>
      <c r="B126" s="354">
        <v>69</v>
      </c>
      <c r="C126" s="871"/>
      <c r="D126" s="871"/>
      <c r="E126" s="492"/>
      <c r="F126" s="345"/>
      <c r="G126" s="345"/>
      <c r="H126" s="345"/>
      <c r="I126" s="345"/>
      <c r="J126" s="345"/>
      <c r="K126" s="345"/>
      <c r="L126" s="345"/>
      <c r="M126" s="345"/>
      <c r="N126" s="345"/>
      <c r="O126" s="345"/>
      <c r="P126" s="345"/>
      <c r="Q126" s="345"/>
      <c r="R126" s="345"/>
      <c r="S126" s="346"/>
      <c r="T126" s="344"/>
      <c r="U126" s="354">
        <v>69</v>
      </c>
      <c r="V126" s="871"/>
      <c r="W126" s="871"/>
      <c r="X126" s="492"/>
      <c r="Y126" s="345"/>
      <c r="Z126" s="345"/>
      <c r="AA126" s="345"/>
      <c r="AB126" s="345"/>
      <c r="AC126" s="345"/>
      <c r="AD126" s="345"/>
      <c r="AE126" s="345"/>
      <c r="AF126" s="345"/>
      <c r="AG126" s="345"/>
      <c r="AH126" s="345"/>
      <c r="AI126" s="345"/>
      <c r="AJ126" s="345"/>
      <c r="AK126" s="345"/>
      <c r="AL126" s="346"/>
    </row>
    <row r="127" spans="1:38">
      <c r="A127" s="344"/>
      <c r="B127" s="354">
        <v>70</v>
      </c>
      <c r="C127" s="871"/>
      <c r="D127" s="871"/>
      <c r="E127" s="492"/>
      <c r="F127" s="345"/>
      <c r="G127" s="345"/>
      <c r="H127" s="345"/>
      <c r="I127" s="345"/>
      <c r="J127" s="345"/>
      <c r="K127" s="345"/>
      <c r="L127" s="345"/>
      <c r="M127" s="345"/>
      <c r="N127" s="345"/>
      <c r="O127" s="345"/>
      <c r="P127" s="345"/>
      <c r="Q127" s="345"/>
      <c r="R127" s="345"/>
      <c r="S127" s="346"/>
      <c r="T127" s="344"/>
      <c r="U127" s="354">
        <v>70</v>
      </c>
      <c r="V127" s="871"/>
      <c r="W127" s="871"/>
      <c r="X127" s="492"/>
      <c r="Y127" s="345"/>
      <c r="Z127" s="345"/>
      <c r="AA127" s="345"/>
      <c r="AB127" s="345"/>
      <c r="AC127" s="345"/>
      <c r="AD127" s="345"/>
      <c r="AE127" s="345"/>
      <c r="AF127" s="345"/>
      <c r="AG127" s="345"/>
      <c r="AH127" s="345"/>
      <c r="AI127" s="345"/>
      <c r="AJ127" s="345"/>
      <c r="AK127" s="345"/>
      <c r="AL127" s="346"/>
    </row>
    <row r="128" spans="1:38">
      <c r="A128" s="344"/>
      <c r="B128" s="354">
        <v>71</v>
      </c>
      <c r="C128" s="871"/>
      <c r="D128" s="871"/>
      <c r="E128" s="492"/>
      <c r="F128" s="345"/>
      <c r="G128" s="345"/>
      <c r="H128" s="345"/>
      <c r="I128" s="345"/>
      <c r="J128" s="345"/>
      <c r="K128" s="345"/>
      <c r="L128" s="345"/>
      <c r="M128" s="345"/>
      <c r="N128" s="345"/>
      <c r="O128" s="345"/>
      <c r="P128" s="345"/>
      <c r="Q128" s="345"/>
      <c r="R128" s="345"/>
      <c r="S128" s="346"/>
      <c r="T128" s="344"/>
      <c r="U128" s="354">
        <v>71</v>
      </c>
      <c r="V128" s="871"/>
      <c r="W128" s="871"/>
      <c r="X128" s="492"/>
      <c r="Y128" s="345"/>
      <c r="Z128" s="345"/>
      <c r="AA128" s="345"/>
      <c r="AB128" s="345"/>
      <c r="AC128" s="345"/>
      <c r="AD128" s="345"/>
      <c r="AE128" s="345"/>
      <c r="AF128" s="345"/>
      <c r="AG128" s="345"/>
      <c r="AH128" s="345"/>
      <c r="AI128" s="345"/>
      <c r="AJ128" s="345"/>
      <c r="AK128" s="345"/>
      <c r="AL128" s="346"/>
    </row>
    <row r="129" spans="1:38">
      <c r="A129" s="344"/>
      <c r="B129" s="354">
        <v>72</v>
      </c>
      <c r="C129" s="871"/>
      <c r="D129" s="871"/>
      <c r="E129" s="492"/>
      <c r="F129" s="345"/>
      <c r="G129" s="345"/>
      <c r="H129" s="345"/>
      <c r="I129" s="345"/>
      <c r="J129" s="345"/>
      <c r="K129" s="345"/>
      <c r="L129" s="345"/>
      <c r="M129" s="345"/>
      <c r="N129" s="345"/>
      <c r="O129" s="345"/>
      <c r="P129" s="345"/>
      <c r="Q129" s="345"/>
      <c r="R129" s="345"/>
      <c r="S129" s="346"/>
      <c r="T129" s="344"/>
      <c r="U129" s="354">
        <v>72</v>
      </c>
      <c r="V129" s="871"/>
      <c r="W129" s="871"/>
      <c r="X129" s="492"/>
      <c r="Y129" s="345"/>
      <c r="Z129" s="345"/>
      <c r="AA129" s="345"/>
      <c r="AB129" s="345"/>
      <c r="AC129" s="345"/>
      <c r="AD129" s="345"/>
      <c r="AE129" s="345"/>
      <c r="AF129" s="345"/>
      <c r="AG129" s="345"/>
      <c r="AH129" s="345"/>
      <c r="AI129" s="345"/>
      <c r="AJ129" s="345"/>
      <c r="AK129" s="345"/>
      <c r="AL129" s="346"/>
    </row>
    <row r="130" spans="1:38">
      <c r="A130" s="344"/>
      <c r="B130" s="354">
        <v>73</v>
      </c>
      <c r="C130" s="871"/>
      <c r="D130" s="871"/>
      <c r="E130" s="492"/>
      <c r="F130" s="345"/>
      <c r="G130" s="345"/>
      <c r="H130" s="345"/>
      <c r="I130" s="345"/>
      <c r="J130" s="345"/>
      <c r="K130" s="345"/>
      <c r="L130" s="345"/>
      <c r="M130" s="345"/>
      <c r="N130" s="345"/>
      <c r="O130" s="345"/>
      <c r="P130" s="345"/>
      <c r="Q130" s="345"/>
      <c r="R130" s="345"/>
      <c r="S130" s="346"/>
      <c r="T130" s="344"/>
      <c r="U130" s="354">
        <v>73</v>
      </c>
      <c r="V130" s="871"/>
      <c r="W130" s="871"/>
      <c r="X130" s="492"/>
      <c r="Y130" s="345"/>
      <c r="Z130" s="345"/>
      <c r="AA130" s="345"/>
      <c r="AB130" s="345"/>
      <c r="AC130" s="345"/>
      <c r="AD130" s="345"/>
      <c r="AE130" s="345"/>
      <c r="AF130" s="345"/>
      <c r="AG130" s="345"/>
      <c r="AH130" s="345"/>
      <c r="AI130" s="345"/>
      <c r="AJ130" s="345"/>
      <c r="AK130" s="345"/>
      <c r="AL130" s="346"/>
    </row>
    <row r="131" spans="1:38">
      <c r="A131" s="344"/>
      <c r="B131" s="354">
        <v>74</v>
      </c>
      <c r="C131" s="871"/>
      <c r="D131" s="871"/>
      <c r="E131" s="492"/>
      <c r="F131" s="345"/>
      <c r="G131" s="345"/>
      <c r="H131" s="345"/>
      <c r="I131" s="345"/>
      <c r="J131" s="345"/>
      <c r="K131" s="345"/>
      <c r="L131" s="345"/>
      <c r="M131" s="345"/>
      <c r="N131" s="345"/>
      <c r="O131" s="345"/>
      <c r="P131" s="345"/>
      <c r="Q131" s="345"/>
      <c r="R131" s="345"/>
      <c r="S131" s="346"/>
      <c r="T131" s="344"/>
      <c r="U131" s="354">
        <v>74</v>
      </c>
      <c r="V131" s="871"/>
      <c r="W131" s="871"/>
      <c r="X131" s="492"/>
      <c r="Y131" s="345"/>
      <c r="Z131" s="345"/>
      <c r="AA131" s="345"/>
      <c r="AB131" s="345"/>
      <c r="AC131" s="345"/>
      <c r="AD131" s="345"/>
      <c r="AE131" s="345"/>
      <c r="AF131" s="345"/>
      <c r="AG131" s="345"/>
      <c r="AH131" s="345"/>
      <c r="AI131" s="345"/>
      <c r="AJ131" s="345"/>
      <c r="AK131" s="345"/>
      <c r="AL131" s="346"/>
    </row>
    <row r="132" spans="1:38">
      <c r="A132" s="344"/>
      <c r="B132" s="354">
        <v>75</v>
      </c>
      <c r="C132" s="871"/>
      <c r="D132" s="871"/>
      <c r="E132" s="492"/>
      <c r="F132" s="345"/>
      <c r="G132" s="345"/>
      <c r="H132" s="345"/>
      <c r="I132" s="345"/>
      <c r="J132" s="345"/>
      <c r="K132" s="345"/>
      <c r="L132" s="345"/>
      <c r="M132" s="345"/>
      <c r="N132" s="345"/>
      <c r="O132" s="345"/>
      <c r="P132" s="345"/>
      <c r="Q132" s="345"/>
      <c r="R132" s="345"/>
      <c r="S132" s="346"/>
      <c r="T132" s="344"/>
      <c r="U132" s="354">
        <v>75</v>
      </c>
      <c r="V132" s="871"/>
      <c r="W132" s="871"/>
      <c r="X132" s="492"/>
      <c r="Y132" s="345"/>
      <c r="Z132" s="345"/>
      <c r="AA132" s="345"/>
      <c r="AB132" s="345"/>
      <c r="AC132" s="345"/>
      <c r="AD132" s="345"/>
      <c r="AE132" s="345"/>
      <c r="AF132" s="345"/>
      <c r="AG132" s="345"/>
      <c r="AH132" s="345"/>
      <c r="AI132" s="345"/>
      <c r="AJ132" s="345"/>
      <c r="AK132" s="345"/>
      <c r="AL132" s="346"/>
    </row>
    <row r="133" spans="1:38">
      <c r="A133" s="344"/>
      <c r="B133" s="354">
        <v>76</v>
      </c>
      <c r="C133" s="871"/>
      <c r="D133" s="871"/>
      <c r="E133" s="492"/>
      <c r="F133" s="345"/>
      <c r="G133" s="345"/>
      <c r="H133" s="345"/>
      <c r="I133" s="345"/>
      <c r="J133" s="345"/>
      <c r="K133" s="345"/>
      <c r="L133" s="345"/>
      <c r="M133" s="345"/>
      <c r="N133" s="345"/>
      <c r="O133" s="345"/>
      <c r="P133" s="345"/>
      <c r="Q133" s="345"/>
      <c r="R133" s="345"/>
      <c r="S133" s="346"/>
      <c r="T133" s="344"/>
      <c r="U133" s="354">
        <v>76</v>
      </c>
      <c r="V133" s="871"/>
      <c r="W133" s="871"/>
      <c r="X133" s="492"/>
      <c r="Y133" s="345"/>
      <c r="Z133" s="345"/>
      <c r="AA133" s="345"/>
      <c r="AB133" s="345"/>
      <c r="AC133" s="345"/>
      <c r="AD133" s="345"/>
      <c r="AE133" s="345"/>
      <c r="AF133" s="345"/>
      <c r="AG133" s="345"/>
      <c r="AH133" s="345"/>
      <c r="AI133" s="345"/>
      <c r="AJ133" s="345"/>
      <c r="AK133" s="345"/>
      <c r="AL133" s="346"/>
    </row>
    <row r="134" spans="1:38">
      <c r="A134" s="344"/>
      <c r="B134" s="354">
        <v>77</v>
      </c>
      <c r="C134" s="871"/>
      <c r="D134" s="871"/>
      <c r="E134" s="492"/>
      <c r="F134" s="345"/>
      <c r="G134" s="345"/>
      <c r="H134" s="345"/>
      <c r="I134" s="345"/>
      <c r="J134" s="345"/>
      <c r="K134" s="345"/>
      <c r="L134" s="345"/>
      <c r="M134" s="345"/>
      <c r="N134" s="345"/>
      <c r="O134" s="345"/>
      <c r="P134" s="345"/>
      <c r="Q134" s="345"/>
      <c r="R134" s="345"/>
      <c r="S134" s="346"/>
      <c r="T134" s="344"/>
      <c r="U134" s="354">
        <v>77</v>
      </c>
      <c r="V134" s="871"/>
      <c r="W134" s="871"/>
      <c r="X134" s="492"/>
      <c r="Y134" s="345"/>
      <c r="Z134" s="345"/>
      <c r="AA134" s="345"/>
      <c r="AB134" s="345"/>
      <c r="AC134" s="345"/>
      <c r="AD134" s="345"/>
      <c r="AE134" s="345"/>
      <c r="AF134" s="345"/>
      <c r="AG134" s="345"/>
      <c r="AH134" s="345"/>
      <c r="AI134" s="345"/>
      <c r="AJ134" s="345"/>
      <c r="AK134" s="345"/>
      <c r="AL134" s="346"/>
    </row>
    <row r="135" spans="1:38">
      <c r="A135" s="344"/>
      <c r="B135" s="354">
        <v>78</v>
      </c>
      <c r="C135" s="871"/>
      <c r="D135" s="871"/>
      <c r="E135" s="492"/>
      <c r="F135" s="345"/>
      <c r="G135" s="345"/>
      <c r="H135" s="345"/>
      <c r="I135" s="345"/>
      <c r="J135" s="345"/>
      <c r="K135" s="345"/>
      <c r="L135" s="345"/>
      <c r="M135" s="345"/>
      <c r="N135" s="345"/>
      <c r="O135" s="345"/>
      <c r="P135" s="345"/>
      <c r="Q135" s="345"/>
      <c r="R135" s="345"/>
      <c r="S135" s="346"/>
      <c r="T135" s="344"/>
      <c r="U135" s="354">
        <v>78</v>
      </c>
      <c r="V135" s="871"/>
      <c r="W135" s="871"/>
      <c r="X135" s="492"/>
      <c r="Y135" s="345"/>
      <c r="Z135" s="345"/>
      <c r="AA135" s="345"/>
      <c r="AB135" s="345"/>
      <c r="AC135" s="345"/>
      <c r="AD135" s="345"/>
      <c r="AE135" s="345"/>
      <c r="AF135" s="345"/>
      <c r="AG135" s="345"/>
      <c r="AH135" s="345"/>
      <c r="AI135" s="345"/>
      <c r="AJ135" s="345"/>
      <c r="AK135" s="345"/>
      <c r="AL135" s="346"/>
    </row>
    <row r="136" spans="1:38">
      <c r="A136" s="344"/>
      <c r="B136" s="354">
        <v>79</v>
      </c>
      <c r="C136" s="871"/>
      <c r="D136" s="871"/>
      <c r="E136" s="492"/>
      <c r="F136" s="345"/>
      <c r="G136" s="345"/>
      <c r="H136" s="345"/>
      <c r="I136" s="345"/>
      <c r="J136" s="345"/>
      <c r="K136" s="345"/>
      <c r="L136" s="345"/>
      <c r="M136" s="345"/>
      <c r="N136" s="345"/>
      <c r="O136" s="345"/>
      <c r="P136" s="345"/>
      <c r="Q136" s="345"/>
      <c r="R136" s="345"/>
      <c r="S136" s="346"/>
      <c r="T136" s="344"/>
      <c r="U136" s="354">
        <v>79</v>
      </c>
      <c r="V136" s="871"/>
      <c r="W136" s="871"/>
      <c r="X136" s="492"/>
      <c r="Y136" s="345"/>
      <c r="Z136" s="345"/>
      <c r="AA136" s="345"/>
      <c r="AB136" s="345"/>
      <c r="AC136" s="345"/>
      <c r="AD136" s="345"/>
      <c r="AE136" s="345"/>
      <c r="AF136" s="345"/>
      <c r="AG136" s="345"/>
      <c r="AH136" s="345"/>
      <c r="AI136" s="345"/>
      <c r="AJ136" s="345"/>
      <c r="AK136" s="345"/>
      <c r="AL136" s="346"/>
    </row>
    <row r="137" spans="1:38">
      <c r="A137" s="344"/>
      <c r="B137" s="354">
        <v>80</v>
      </c>
      <c r="C137" s="871"/>
      <c r="D137" s="871"/>
      <c r="E137" s="492"/>
      <c r="F137" s="345"/>
      <c r="G137" s="345"/>
      <c r="H137" s="345"/>
      <c r="I137" s="345"/>
      <c r="J137" s="345"/>
      <c r="K137" s="345"/>
      <c r="L137" s="345"/>
      <c r="M137" s="345"/>
      <c r="N137" s="345"/>
      <c r="O137" s="345"/>
      <c r="P137" s="345"/>
      <c r="Q137" s="345"/>
      <c r="R137" s="345"/>
      <c r="S137" s="346"/>
      <c r="T137" s="344"/>
      <c r="U137" s="354">
        <v>80</v>
      </c>
      <c r="V137" s="871"/>
      <c r="W137" s="871"/>
      <c r="X137" s="492"/>
      <c r="Y137" s="345"/>
      <c r="Z137" s="345"/>
      <c r="AA137" s="345"/>
      <c r="AB137" s="345"/>
      <c r="AC137" s="345"/>
      <c r="AD137" s="345"/>
      <c r="AE137" s="345"/>
      <c r="AF137" s="345"/>
      <c r="AG137" s="345"/>
      <c r="AH137" s="345"/>
      <c r="AI137" s="345"/>
      <c r="AJ137" s="345"/>
      <c r="AK137" s="345"/>
      <c r="AL137" s="346"/>
    </row>
    <row r="138" spans="1:38">
      <c r="A138" s="344"/>
      <c r="B138" s="354">
        <v>81</v>
      </c>
      <c r="C138" s="871"/>
      <c r="D138" s="871"/>
      <c r="E138" s="492"/>
      <c r="F138" s="345"/>
      <c r="G138" s="345"/>
      <c r="H138" s="345"/>
      <c r="I138" s="345"/>
      <c r="J138" s="345"/>
      <c r="K138" s="345"/>
      <c r="L138" s="345"/>
      <c r="M138" s="345"/>
      <c r="N138" s="345"/>
      <c r="O138" s="345"/>
      <c r="P138" s="345"/>
      <c r="Q138" s="345"/>
      <c r="R138" s="345"/>
      <c r="S138" s="346"/>
      <c r="T138" s="344"/>
      <c r="U138" s="354">
        <v>81</v>
      </c>
      <c r="V138" s="871"/>
      <c r="W138" s="871"/>
      <c r="X138" s="492"/>
      <c r="Y138" s="345"/>
      <c r="Z138" s="345"/>
      <c r="AA138" s="345"/>
      <c r="AB138" s="345"/>
      <c r="AC138" s="345"/>
      <c r="AD138" s="345"/>
      <c r="AE138" s="345"/>
      <c r="AF138" s="345"/>
      <c r="AG138" s="345"/>
      <c r="AH138" s="345"/>
      <c r="AI138" s="345"/>
      <c r="AJ138" s="345"/>
      <c r="AK138" s="345"/>
      <c r="AL138" s="346"/>
    </row>
    <row r="139" spans="1:38">
      <c r="A139" s="344"/>
      <c r="B139" s="354">
        <v>82</v>
      </c>
      <c r="C139" s="871"/>
      <c r="D139" s="871"/>
      <c r="E139" s="492"/>
      <c r="F139" s="345"/>
      <c r="G139" s="345"/>
      <c r="H139" s="345"/>
      <c r="I139" s="345"/>
      <c r="J139" s="345"/>
      <c r="K139" s="345"/>
      <c r="L139" s="345"/>
      <c r="M139" s="345"/>
      <c r="N139" s="345"/>
      <c r="O139" s="345"/>
      <c r="P139" s="345"/>
      <c r="Q139" s="345"/>
      <c r="R139" s="345"/>
      <c r="S139" s="346"/>
      <c r="T139" s="344"/>
      <c r="U139" s="354">
        <v>82</v>
      </c>
      <c r="V139" s="871"/>
      <c r="W139" s="871"/>
      <c r="X139" s="492"/>
      <c r="Y139" s="345"/>
      <c r="Z139" s="345"/>
      <c r="AA139" s="345"/>
      <c r="AB139" s="345"/>
      <c r="AC139" s="345"/>
      <c r="AD139" s="345"/>
      <c r="AE139" s="345"/>
      <c r="AF139" s="345"/>
      <c r="AG139" s="345"/>
      <c r="AH139" s="345"/>
      <c r="AI139" s="345"/>
      <c r="AJ139" s="345"/>
      <c r="AK139" s="345"/>
      <c r="AL139" s="346"/>
    </row>
    <row r="140" spans="1:38">
      <c r="A140" s="344"/>
      <c r="B140" s="354">
        <v>83</v>
      </c>
      <c r="C140" s="871"/>
      <c r="D140" s="871"/>
      <c r="E140" s="492"/>
      <c r="F140" s="345"/>
      <c r="G140" s="345"/>
      <c r="H140" s="345"/>
      <c r="I140" s="345"/>
      <c r="J140" s="345"/>
      <c r="K140" s="345"/>
      <c r="L140" s="345"/>
      <c r="M140" s="345"/>
      <c r="N140" s="345"/>
      <c r="O140" s="345"/>
      <c r="P140" s="345"/>
      <c r="Q140" s="345"/>
      <c r="R140" s="345"/>
      <c r="S140" s="346"/>
      <c r="T140" s="344"/>
      <c r="U140" s="354">
        <v>83</v>
      </c>
      <c r="V140" s="871"/>
      <c r="W140" s="871"/>
      <c r="X140" s="492"/>
      <c r="Y140" s="345"/>
      <c r="Z140" s="345"/>
      <c r="AA140" s="345"/>
      <c r="AB140" s="345"/>
      <c r="AC140" s="345"/>
      <c r="AD140" s="345"/>
      <c r="AE140" s="345"/>
      <c r="AF140" s="345"/>
      <c r="AG140" s="345"/>
      <c r="AH140" s="345"/>
      <c r="AI140" s="345"/>
      <c r="AJ140" s="345"/>
      <c r="AK140" s="345"/>
      <c r="AL140" s="346"/>
    </row>
    <row r="141" spans="1:38">
      <c r="A141" s="344"/>
      <c r="B141" s="354">
        <v>84</v>
      </c>
      <c r="C141" s="871"/>
      <c r="D141" s="871"/>
      <c r="E141" s="492"/>
      <c r="F141" s="345"/>
      <c r="G141" s="345"/>
      <c r="H141" s="345"/>
      <c r="I141" s="345"/>
      <c r="J141" s="345"/>
      <c r="K141" s="345"/>
      <c r="L141" s="345"/>
      <c r="M141" s="345"/>
      <c r="N141" s="345"/>
      <c r="O141" s="345"/>
      <c r="P141" s="345"/>
      <c r="Q141" s="345"/>
      <c r="R141" s="345"/>
      <c r="S141" s="346"/>
      <c r="T141" s="344"/>
      <c r="U141" s="354">
        <v>84</v>
      </c>
      <c r="V141" s="871"/>
      <c r="W141" s="871"/>
      <c r="X141" s="492"/>
      <c r="Y141" s="345"/>
      <c r="Z141" s="345"/>
      <c r="AA141" s="345"/>
      <c r="AB141" s="345"/>
      <c r="AC141" s="345"/>
      <c r="AD141" s="345"/>
      <c r="AE141" s="345"/>
      <c r="AF141" s="345"/>
      <c r="AG141" s="345"/>
      <c r="AH141" s="345"/>
      <c r="AI141" s="345"/>
      <c r="AJ141" s="345"/>
      <c r="AK141" s="345"/>
      <c r="AL141" s="346"/>
    </row>
    <row r="142" spans="1:38">
      <c r="A142" s="344"/>
      <c r="B142" s="354">
        <v>85</v>
      </c>
      <c r="C142" s="871"/>
      <c r="D142" s="871"/>
      <c r="E142" s="492"/>
      <c r="F142" s="345"/>
      <c r="G142" s="345"/>
      <c r="H142" s="345"/>
      <c r="I142" s="345"/>
      <c r="J142" s="345"/>
      <c r="K142" s="345"/>
      <c r="L142" s="345"/>
      <c r="M142" s="345"/>
      <c r="N142" s="345"/>
      <c r="O142" s="345"/>
      <c r="P142" s="345"/>
      <c r="Q142" s="345"/>
      <c r="R142" s="345"/>
      <c r="S142" s="346"/>
      <c r="T142" s="344"/>
      <c r="U142" s="354">
        <v>85</v>
      </c>
      <c r="V142" s="871"/>
      <c r="W142" s="871"/>
      <c r="X142" s="492"/>
      <c r="Y142" s="345"/>
      <c r="Z142" s="345"/>
      <c r="AA142" s="345"/>
      <c r="AB142" s="345"/>
      <c r="AC142" s="345"/>
      <c r="AD142" s="345"/>
      <c r="AE142" s="345"/>
      <c r="AF142" s="345"/>
      <c r="AG142" s="345"/>
      <c r="AH142" s="345"/>
      <c r="AI142" s="345"/>
      <c r="AJ142" s="345"/>
      <c r="AK142" s="345"/>
      <c r="AL142" s="346"/>
    </row>
    <row r="143" spans="1:38">
      <c r="A143" s="344"/>
      <c r="B143" s="354">
        <v>86</v>
      </c>
      <c r="C143" s="871"/>
      <c r="D143" s="871"/>
      <c r="E143" s="492"/>
      <c r="F143" s="345"/>
      <c r="G143" s="345"/>
      <c r="H143" s="345"/>
      <c r="I143" s="345"/>
      <c r="J143" s="345"/>
      <c r="K143" s="345"/>
      <c r="L143" s="345"/>
      <c r="M143" s="345"/>
      <c r="N143" s="345"/>
      <c r="O143" s="345"/>
      <c r="P143" s="345"/>
      <c r="Q143" s="345"/>
      <c r="R143" s="345"/>
      <c r="S143" s="346"/>
      <c r="T143" s="344"/>
      <c r="U143" s="354">
        <v>86</v>
      </c>
      <c r="V143" s="871"/>
      <c r="W143" s="871"/>
      <c r="X143" s="492"/>
      <c r="Y143" s="345"/>
      <c r="Z143" s="345"/>
      <c r="AA143" s="345"/>
      <c r="AB143" s="345"/>
      <c r="AC143" s="345"/>
      <c r="AD143" s="345"/>
      <c r="AE143" s="345"/>
      <c r="AF143" s="345"/>
      <c r="AG143" s="345"/>
      <c r="AH143" s="345"/>
      <c r="AI143" s="345"/>
      <c r="AJ143" s="345"/>
      <c r="AK143" s="345"/>
      <c r="AL143" s="346"/>
    </row>
    <row r="144" spans="1:38">
      <c r="A144" s="344"/>
      <c r="B144" s="354">
        <v>87</v>
      </c>
      <c r="C144" s="871"/>
      <c r="D144" s="871"/>
      <c r="E144" s="492"/>
      <c r="F144" s="345"/>
      <c r="G144" s="345"/>
      <c r="H144" s="345"/>
      <c r="I144" s="345"/>
      <c r="J144" s="345"/>
      <c r="K144" s="345"/>
      <c r="L144" s="345"/>
      <c r="M144" s="345"/>
      <c r="N144" s="345"/>
      <c r="O144" s="345"/>
      <c r="P144" s="345"/>
      <c r="Q144" s="345"/>
      <c r="R144" s="345"/>
      <c r="S144" s="346"/>
      <c r="T144" s="344"/>
      <c r="U144" s="354">
        <v>87</v>
      </c>
      <c r="V144" s="871"/>
      <c r="W144" s="871"/>
      <c r="X144" s="492"/>
      <c r="Y144" s="345"/>
      <c r="Z144" s="345"/>
      <c r="AA144" s="345"/>
      <c r="AB144" s="345"/>
      <c r="AC144" s="345"/>
      <c r="AD144" s="345"/>
      <c r="AE144" s="345"/>
      <c r="AF144" s="345"/>
      <c r="AG144" s="345"/>
      <c r="AH144" s="345"/>
      <c r="AI144" s="345"/>
      <c r="AJ144" s="345"/>
      <c r="AK144" s="345"/>
      <c r="AL144" s="346"/>
    </row>
    <row r="145" spans="1:38">
      <c r="A145" s="344"/>
      <c r="B145" s="354">
        <v>88</v>
      </c>
      <c r="C145" s="871"/>
      <c r="D145" s="871"/>
      <c r="E145" s="492"/>
      <c r="F145" s="345"/>
      <c r="G145" s="345"/>
      <c r="H145" s="345"/>
      <c r="I145" s="345"/>
      <c r="J145" s="345"/>
      <c r="K145" s="345"/>
      <c r="L145" s="345"/>
      <c r="M145" s="345"/>
      <c r="N145" s="345"/>
      <c r="O145" s="345"/>
      <c r="P145" s="345"/>
      <c r="Q145" s="345"/>
      <c r="R145" s="345"/>
      <c r="S145" s="346"/>
      <c r="T145" s="344"/>
      <c r="U145" s="354">
        <v>88</v>
      </c>
      <c r="V145" s="871"/>
      <c r="W145" s="871"/>
      <c r="X145" s="492"/>
      <c r="Y145" s="345"/>
      <c r="Z145" s="345"/>
      <c r="AA145" s="345"/>
      <c r="AB145" s="345"/>
      <c r="AC145" s="345"/>
      <c r="AD145" s="345"/>
      <c r="AE145" s="345"/>
      <c r="AF145" s="345"/>
      <c r="AG145" s="345"/>
      <c r="AH145" s="345"/>
      <c r="AI145" s="345"/>
      <c r="AJ145" s="345"/>
      <c r="AK145" s="345"/>
      <c r="AL145" s="346"/>
    </row>
    <row r="146" spans="1:38">
      <c r="A146" s="344"/>
      <c r="B146" s="354">
        <v>89</v>
      </c>
      <c r="C146" s="871"/>
      <c r="D146" s="871"/>
      <c r="E146" s="492"/>
      <c r="F146" s="345"/>
      <c r="G146" s="345"/>
      <c r="H146" s="345"/>
      <c r="I146" s="345"/>
      <c r="J146" s="345"/>
      <c r="K146" s="345"/>
      <c r="L146" s="345"/>
      <c r="M146" s="345"/>
      <c r="N146" s="345"/>
      <c r="O146" s="345"/>
      <c r="P146" s="345"/>
      <c r="Q146" s="345"/>
      <c r="R146" s="345"/>
      <c r="S146" s="346"/>
      <c r="T146" s="344"/>
      <c r="U146" s="354">
        <v>89</v>
      </c>
      <c r="V146" s="871"/>
      <c r="W146" s="871"/>
      <c r="X146" s="492"/>
      <c r="Y146" s="345"/>
      <c r="Z146" s="345"/>
      <c r="AA146" s="345"/>
      <c r="AB146" s="345"/>
      <c r="AC146" s="345"/>
      <c r="AD146" s="345"/>
      <c r="AE146" s="345"/>
      <c r="AF146" s="345"/>
      <c r="AG146" s="345"/>
      <c r="AH146" s="345"/>
      <c r="AI146" s="345"/>
      <c r="AJ146" s="345"/>
      <c r="AK146" s="345"/>
      <c r="AL146" s="346"/>
    </row>
    <row r="147" spans="1:38">
      <c r="A147" s="344"/>
      <c r="B147" s="354">
        <v>90</v>
      </c>
      <c r="C147" s="871"/>
      <c r="D147" s="871"/>
      <c r="E147" s="492"/>
      <c r="F147" s="345"/>
      <c r="G147" s="345"/>
      <c r="H147" s="345"/>
      <c r="I147" s="345"/>
      <c r="J147" s="345"/>
      <c r="K147" s="345"/>
      <c r="L147" s="345"/>
      <c r="M147" s="345"/>
      <c r="N147" s="345"/>
      <c r="O147" s="345"/>
      <c r="P147" s="345"/>
      <c r="Q147" s="345"/>
      <c r="R147" s="345"/>
      <c r="S147" s="346"/>
      <c r="T147" s="344"/>
      <c r="U147" s="354">
        <v>90</v>
      </c>
      <c r="V147" s="871"/>
      <c r="W147" s="871"/>
      <c r="X147" s="492"/>
      <c r="Y147" s="345"/>
      <c r="Z147" s="345"/>
      <c r="AA147" s="345"/>
      <c r="AB147" s="345"/>
      <c r="AC147" s="345"/>
      <c r="AD147" s="345"/>
      <c r="AE147" s="345"/>
      <c r="AF147" s="345"/>
      <c r="AG147" s="345"/>
      <c r="AH147" s="345"/>
      <c r="AI147" s="345"/>
      <c r="AJ147" s="345"/>
      <c r="AK147" s="345"/>
      <c r="AL147" s="346"/>
    </row>
    <row r="148" spans="1:38">
      <c r="A148" s="344"/>
      <c r="B148" s="354">
        <v>91</v>
      </c>
      <c r="C148" s="871"/>
      <c r="D148" s="871"/>
      <c r="E148" s="492"/>
      <c r="F148" s="345"/>
      <c r="G148" s="345"/>
      <c r="H148" s="345"/>
      <c r="I148" s="345"/>
      <c r="J148" s="345"/>
      <c r="K148" s="345"/>
      <c r="L148" s="345"/>
      <c r="M148" s="345"/>
      <c r="N148" s="345"/>
      <c r="O148" s="345"/>
      <c r="P148" s="345"/>
      <c r="Q148" s="345"/>
      <c r="R148" s="345"/>
      <c r="S148" s="346"/>
      <c r="T148" s="344"/>
      <c r="U148" s="354">
        <v>91</v>
      </c>
      <c r="V148" s="871"/>
      <c r="W148" s="871"/>
      <c r="X148" s="492"/>
      <c r="Y148" s="345"/>
      <c r="Z148" s="345"/>
      <c r="AA148" s="345"/>
      <c r="AB148" s="345"/>
      <c r="AC148" s="345"/>
      <c r="AD148" s="345"/>
      <c r="AE148" s="345"/>
      <c r="AF148" s="345"/>
      <c r="AG148" s="345"/>
      <c r="AH148" s="345"/>
      <c r="AI148" s="345"/>
      <c r="AJ148" s="345"/>
      <c r="AK148" s="345"/>
      <c r="AL148" s="346"/>
    </row>
    <row r="149" spans="1:38">
      <c r="A149" s="344"/>
      <c r="B149" s="354">
        <v>92</v>
      </c>
      <c r="C149" s="871"/>
      <c r="D149" s="871"/>
      <c r="E149" s="492"/>
      <c r="F149" s="345"/>
      <c r="G149" s="345"/>
      <c r="H149" s="345"/>
      <c r="I149" s="345"/>
      <c r="J149" s="345"/>
      <c r="K149" s="345"/>
      <c r="L149" s="345"/>
      <c r="M149" s="345"/>
      <c r="N149" s="345"/>
      <c r="O149" s="345"/>
      <c r="P149" s="345"/>
      <c r="Q149" s="345"/>
      <c r="R149" s="345"/>
      <c r="S149" s="346"/>
      <c r="T149" s="344"/>
      <c r="U149" s="354">
        <v>92</v>
      </c>
      <c r="V149" s="871"/>
      <c r="W149" s="871"/>
      <c r="X149" s="492"/>
      <c r="Y149" s="345"/>
      <c r="Z149" s="345"/>
      <c r="AA149" s="345"/>
      <c r="AB149" s="345"/>
      <c r="AC149" s="345"/>
      <c r="AD149" s="345"/>
      <c r="AE149" s="345"/>
      <c r="AF149" s="345"/>
      <c r="AG149" s="345"/>
      <c r="AH149" s="345"/>
      <c r="AI149" s="345"/>
      <c r="AJ149" s="345"/>
      <c r="AK149" s="345"/>
      <c r="AL149" s="346"/>
    </row>
    <row r="150" spans="1:38">
      <c r="A150" s="344"/>
      <c r="B150" s="354">
        <v>93</v>
      </c>
      <c r="C150" s="871"/>
      <c r="D150" s="871"/>
      <c r="E150" s="492"/>
      <c r="F150" s="345"/>
      <c r="G150" s="345"/>
      <c r="H150" s="345"/>
      <c r="I150" s="345"/>
      <c r="J150" s="345"/>
      <c r="K150" s="345"/>
      <c r="L150" s="345"/>
      <c r="M150" s="345"/>
      <c r="N150" s="345"/>
      <c r="O150" s="345"/>
      <c r="P150" s="345"/>
      <c r="Q150" s="345"/>
      <c r="R150" s="345"/>
      <c r="S150" s="346"/>
      <c r="T150" s="344"/>
      <c r="U150" s="354">
        <v>93</v>
      </c>
      <c r="V150" s="871"/>
      <c r="W150" s="871"/>
      <c r="X150" s="492"/>
      <c r="Y150" s="345"/>
      <c r="Z150" s="345"/>
      <c r="AA150" s="345"/>
      <c r="AB150" s="345"/>
      <c r="AC150" s="345"/>
      <c r="AD150" s="345"/>
      <c r="AE150" s="345"/>
      <c r="AF150" s="345"/>
      <c r="AG150" s="345"/>
      <c r="AH150" s="345"/>
      <c r="AI150" s="345"/>
      <c r="AJ150" s="345"/>
      <c r="AK150" s="345"/>
      <c r="AL150" s="346"/>
    </row>
    <row r="151" spans="1:38">
      <c r="A151" s="344"/>
      <c r="B151" s="354">
        <v>94</v>
      </c>
      <c r="C151" s="871"/>
      <c r="D151" s="871"/>
      <c r="E151" s="492"/>
      <c r="F151" s="345"/>
      <c r="G151" s="345"/>
      <c r="H151" s="345"/>
      <c r="I151" s="345"/>
      <c r="J151" s="345"/>
      <c r="K151" s="345"/>
      <c r="L151" s="345"/>
      <c r="M151" s="345"/>
      <c r="N151" s="345"/>
      <c r="O151" s="345"/>
      <c r="P151" s="345"/>
      <c r="Q151" s="345"/>
      <c r="R151" s="345"/>
      <c r="S151" s="346"/>
      <c r="T151" s="344"/>
      <c r="U151" s="354">
        <v>94</v>
      </c>
      <c r="V151" s="871"/>
      <c r="W151" s="871"/>
      <c r="X151" s="492"/>
      <c r="Y151" s="345"/>
      <c r="Z151" s="345"/>
      <c r="AA151" s="345"/>
      <c r="AB151" s="345"/>
      <c r="AC151" s="345"/>
      <c r="AD151" s="345"/>
      <c r="AE151" s="345"/>
      <c r="AF151" s="345"/>
      <c r="AG151" s="345"/>
      <c r="AH151" s="345"/>
      <c r="AI151" s="345"/>
      <c r="AJ151" s="345"/>
      <c r="AK151" s="345"/>
      <c r="AL151" s="346"/>
    </row>
    <row r="152" spans="1:38">
      <c r="A152" s="344"/>
      <c r="B152" s="354">
        <v>95</v>
      </c>
      <c r="C152" s="871"/>
      <c r="D152" s="871"/>
      <c r="E152" s="492"/>
      <c r="F152" s="345"/>
      <c r="G152" s="345"/>
      <c r="H152" s="345"/>
      <c r="I152" s="345"/>
      <c r="J152" s="345"/>
      <c r="K152" s="345"/>
      <c r="L152" s="345"/>
      <c r="M152" s="345"/>
      <c r="N152" s="345"/>
      <c r="O152" s="345"/>
      <c r="P152" s="345"/>
      <c r="Q152" s="345"/>
      <c r="R152" s="345"/>
      <c r="S152" s="346"/>
      <c r="T152" s="344"/>
      <c r="U152" s="354">
        <v>95</v>
      </c>
      <c r="V152" s="871"/>
      <c r="W152" s="871"/>
      <c r="X152" s="492"/>
      <c r="Y152" s="345"/>
      <c r="Z152" s="345"/>
      <c r="AA152" s="345"/>
      <c r="AB152" s="345"/>
      <c r="AC152" s="345"/>
      <c r="AD152" s="345"/>
      <c r="AE152" s="345"/>
      <c r="AF152" s="345"/>
      <c r="AG152" s="345"/>
      <c r="AH152" s="345"/>
      <c r="AI152" s="345"/>
      <c r="AJ152" s="345"/>
      <c r="AK152" s="345"/>
      <c r="AL152" s="346"/>
    </row>
    <row r="153" spans="1:38">
      <c r="A153" s="344"/>
      <c r="B153" s="354">
        <v>96</v>
      </c>
      <c r="C153" s="871"/>
      <c r="D153" s="871"/>
      <c r="E153" s="492"/>
      <c r="F153" s="345"/>
      <c r="G153" s="345"/>
      <c r="H153" s="345"/>
      <c r="I153" s="345"/>
      <c r="J153" s="345"/>
      <c r="K153" s="345"/>
      <c r="L153" s="345"/>
      <c r="M153" s="345"/>
      <c r="N153" s="345"/>
      <c r="O153" s="345"/>
      <c r="P153" s="345"/>
      <c r="Q153" s="345"/>
      <c r="R153" s="345"/>
      <c r="S153" s="346"/>
      <c r="T153" s="344"/>
      <c r="U153" s="354">
        <v>96</v>
      </c>
      <c r="V153" s="871"/>
      <c r="W153" s="871"/>
      <c r="X153" s="492"/>
      <c r="Y153" s="345"/>
      <c r="Z153" s="345"/>
      <c r="AA153" s="345"/>
      <c r="AB153" s="345"/>
      <c r="AC153" s="345"/>
      <c r="AD153" s="345"/>
      <c r="AE153" s="345"/>
      <c r="AF153" s="345"/>
      <c r="AG153" s="345"/>
      <c r="AH153" s="345"/>
      <c r="AI153" s="345"/>
      <c r="AJ153" s="345"/>
      <c r="AK153" s="345"/>
      <c r="AL153" s="346"/>
    </row>
    <row r="154" spans="1:38">
      <c r="A154" s="344"/>
      <c r="B154" s="354">
        <v>97</v>
      </c>
      <c r="C154" s="871"/>
      <c r="D154" s="871"/>
      <c r="E154" s="492"/>
      <c r="F154" s="345"/>
      <c r="G154" s="345"/>
      <c r="H154" s="345"/>
      <c r="I154" s="345"/>
      <c r="J154" s="345"/>
      <c r="K154" s="345"/>
      <c r="L154" s="345"/>
      <c r="M154" s="345"/>
      <c r="N154" s="345"/>
      <c r="O154" s="345"/>
      <c r="P154" s="345"/>
      <c r="Q154" s="345"/>
      <c r="R154" s="345"/>
      <c r="S154" s="346"/>
      <c r="T154" s="344"/>
      <c r="U154" s="354">
        <v>97</v>
      </c>
      <c r="V154" s="871"/>
      <c r="W154" s="871"/>
      <c r="X154" s="492"/>
      <c r="Y154" s="345"/>
      <c r="Z154" s="345"/>
      <c r="AA154" s="345"/>
      <c r="AB154" s="345"/>
      <c r="AC154" s="345"/>
      <c r="AD154" s="345"/>
      <c r="AE154" s="345"/>
      <c r="AF154" s="345"/>
      <c r="AG154" s="345"/>
      <c r="AH154" s="345"/>
      <c r="AI154" s="345"/>
      <c r="AJ154" s="345"/>
      <c r="AK154" s="345"/>
      <c r="AL154" s="346"/>
    </row>
    <row r="155" spans="1:38">
      <c r="A155" s="344"/>
      <c r="B155" s="354">
        <v>98</v>
      </c>
      <c r="C155" s="871"/>
      <c r="D155" s="871"/>
      <c r="E155" s="492"/>
      <c r="F155" s="345"/>
      <c r="G155" s="345"/>
      <c r="H155" s="345"/>
      <c r="I155" s="345"/>
      <c r="J155" s="345"/>
      <c r="K155" s="345"/>
      <c r="L155" s="345"/>
      <c r="M155" s="345"/>
      <c r="N155" s="345"/>
      <c r="O155" s="345"/>
      <c r="P155" s="345"/>
      <c r="Q155" s="345"/>
      <c r="R155" s="345"/>
      <c r="S155" s="346"/>
      <c r="T155" s="344"/>
      <c r="U155" s="354">
        <v>98</v>
      </c>
      <c r="V155" s="871"/>
      <c r="W155" s="871"/>
      <c r="X155" s="492"/>
      <c r="Y155" s="345"/>
      <c r="Z155" s="345"/>
      <c r="AA155" s="345"/>
      <c r="AB155" s="345"/>
      <c r="AC155" s="345"/>
      <c r="AD155" s="345"/>
      <c r="AE155" s="345"/>
      <c r="AF155" s="345"/>
      <c r="AG155" s="345"/>
      <c r="AH155" s="345"/>
      <c r="AI155" s="345"/>
      <c r="AJ155" s="345"/>
      <c r="AK155" s="345"/>
      <c r="AL155" s="346"/>
    </row>
    <row r="156" spans="1:38">
      <c r="A156" s="344"/>
      <c r="B156" s="354">
        <v>99</v>
      </c>
      <c r="C156" s="871"/>
      <c r="D156" s="871"/>
      <c r="E156" s="492"/>
      <c r="F156" s="345"/>
      <c r="G156" s="345"/>
      <c r="H156" s="345"/>
      <c r="I156" s="345"/>
      <c r="J156" s="345"/>
      <c r="K156" s="345"/>
      <c r="L156" s="345"/>
      <c r="M156" s="345"/>
      <c r="N156" s="345"/>
      <c r="O156" s="345"/>
      <c r="P156" s="345"/>
      <c r="Q156" s="345"/>
      <c r="R156" s="345"/>
      <c r="S156" s="346"/>
      <c r="T156" s="344"/>
      <c r="U156" s="354">
        <v>99</v>
      </c>
      <c r="V156" s="871"/>
      <c r="W156" s="871"/>
      <c r="X156" s="492"/>
      <c r="Y156" s="345"/>
      <c r="Z156" s="345"/>
      <c r="AA156" s="345"/>
      <c r="AB156" s="345"/>
      <c r="AC156" s="345"/>
      <c r="AD156" s="345"/>
      <c r="AE156" s="345"/>
      <c r="AF156" s="345"/>
      <c r="AG156" s="345"/>
      <c r="AH156" s="345"/>
      <c r="AI156" s="345"/>
      <c r="AJ156" s="345"/>
      <c r="AK156" s="345"/>
      <c r="AL156" s="346"/>
    </row>
    <row r="157" spans="1:38">
      <c r="A157" s="344"/>
      <c r="B157" s="354">
        <v>100</v>
      </c>
      <c r="C157" s="871"/>
      <c r="D157" s="871"/>
      <c r="E157" s="492"/>
      <c r="F157" s="345"/>
      <c r="G157" s="345"/>
      <c r="H157" s="345"/>
      <c r="I157" s="345"/>
      <c r="J157" s="345"/>
      <c r="K157" s="345"/>
      <c r="L157" s="345"/>
      <c r="M157" s="345"/>
      <c r="N157" s="345"/>
      <c r="O157" s="345"/>
      <c r="P157" s="345"/>
      <c r="Q157" s="345"/>
      <c r="R157" s="345"/>
      <c r="S157" s="346"/>
      <c r="T157" s="344"/>
      <c r="U157" s="354">
        <v>100</v>
      </c>
      <c r="V157" s="871"/>
      <c r="W157" s="871"/>
      <c r="X157" s="492"/>
      <c r="Y157" s="345"/>
      <c r="Z157" s="345"/>
      <c r="AA157" s="345"/>
      <c r="AB157" s="345"/>
      <c r="AC157" s="345"/>
      <c r="AD157" s="345"/>
      <c r="AE157" s="345"/>
      <c r="AF157" s="345"/>
      <c r="AG157" s="345"/>
      <c r="AH157" s="345"/>
      <c r="AI157" s="345"/>
      <c r="AJ157" s="345"/>
      <c r="AK157" s="345"/>
      <c r="AL157" s="346"/>
    </row>
    <row r="158" spans="1:38">
      <c r="A158" s="344"/>
      <c r="B158" s="354">
        <v>101</v>
      </c>
      <c r="C158" s="871"/>
      <c r="D158" s="871"/>
      <c r="E158" s="492"/>
      <c r="F158" s="345"/>
      <c r="G158" s="345"/>
      <c r="H158" s="345"/>
      <c r="I158" s="345"/>
      <c r="J158" s="345"/>
      <c r="K158" s="345"/>
      <c r="L158" s="345"/>
      <c r="M158" s="345"/>
      <c r="N158" s="345"/>
      <c r="O158" s="345"/>
      <c r="P158" s="345"/>
      <c r="Q158" s="345"/>
      <c r="R158" s="345"/>
      <c r="S158" s="346"/>
      <c r="T158" s="344"/>
      <c r="U158" s="354">
        <v>101</v>
      </c>
      <c r="V158" s="871"/>
      <c r="W158" s="871"/>
      <c r="X158" s="492"/>
      <c r="Y158" s="345"/>
      <c r="Z158" s="345"/>
      <c r="AA158" s="345"/>
      <c r="AB158" s="345"/>
      <c r="AC158" s="345"/>
      <c r="AD158" s="345"/>
      <c r="AE158" s="345"/>
      <c r="AF158" s="345"/>
      <c r="AG158" s="345"/>
      <c r="AH158" s="345"/>
      <c r="AI158" s="345"/>
      <c r="AJ158" s="345"/>
      <c r="AK158" s="345"/>
      <c r="AL158" s="346"/>
    </row>
    <row r="159" spans="1:38">
      <c r="A159" s="344"/>
      <c r="B159" s="354">
        <v>102</v>
      </c>
      <c r="C159" s="871"/>
      <c r="D159" s="871"/>
      <c r="E159" s="492"/>
      <c r="F159" s="345"/>
      <c r="G159" s="345"/>
      <c r="H159" s="345"/>
      <c r="I159" s="345"/>
      <c r="J159" s="345"/>
      <c r="K159" s="345"/>
      <c r="L159" s="345"/>
      <c r="M159" s="345"/>
      <c r="N159" s="345"/>
      <c r="O159" s="345"/>
      <c r="P159" s="345"/>
      <c r="Q159" s="345"/>
      <c r="R159" s="345"/>
      <c r="S159" s="346"/>
      <c r="T159" s="344"/>
      <c r="U159" s="354">
        <v>102</v>
      </c>
      <c r="V159" s="871"/>
      <c r="W159" s="871"/>
      <c r="X159" s="492"/>
      <c r="Y159" s="345"/>
      <c r="Z159" s="345"/>
      <c r="AA159" s="345"/>
      <c r="AB159" s="345"/>
      <c r="AC159" s="345"/>
      <c r="AD159" s="345"/>
      <c r="AE159" s="345"/>
      <c r="AF159" s="345"/>
      <c r="AG159" s="345"/>
      <c r="AH159" s="345"/>
      <c r="AI159" s="345"/>
      <c r="AJ159" s="345"/>
      <c r="AK159" s="345"/>
      <c r="AL159" s="346"/>
    </row>
    <row r="160" spans="1:38">
      <c r="A160" s="344"/>
      <c r="B160" s="354">
        <v>103</v>
      </c>
      <c r="C160" s="871"/>
      <c r="D160" s="871"/>
      <c r="E160" s="492"/>
      <c r="F160" s="345"/>
      <c r="G160" s="345"/>
      <c r="H160" s="345"/>
      <c r="I160" s="345"/>
      <c r="J160" s="345"/>
      <c r="K160" s="345"/>
      <c r="L160" s="345"/>
      <c r="M160" s="345"/>
      <c r="N160" s="345"/>
      <c r="O160" s="345"/>
      <c r="P160" s="345"/>
      <c r="Q160" s="345"/>
      <c r="R160" s="345"/>
      <c r="S160" s="346"/>
      <c r="T160" s="344"/>
      <c r="U160" s="354">
        <v>103</v>
      </c>
      <c r="V160" s="871"/>
      <c r="W160" s="871"/>
      <c r="X160" s="492"/>
      <c r="Y160" s="345"/>
      <c r="Z160" s="345"/>
      <c r="AA160" s="345"/>
      <c r="AB160" s="345"/>
      <c r="AC160" s="345"/>
      <c r="AD160" s="345"/>
      <c r="AE160" s="345"/>
      <c r="AF160" s="345"/>
      <c r="AG160" s="345"/>
      <c r="AH160" s="345"/>
      <c r="AI160" s="345"/>
      <c r="AJ160" s="345"/>
      <c r="AK160" s="345"/>
      <c r="AL160" s="346"/>
    </row>
    <row r="161" spans="1:38">
      <c r="A161" s="344"/>
      <c r="B161" s="354">
        <v>104</v>
      </c>
      <c r="C161" s="871"/>
      <c r="D161" s="871"/>
      <c r="E161" s="492"/>
      <c r="F161" s="345"/>
      <c r="G161" s="345"/>
      <c r="H161" s="345"/>
      <c r="I161" s="345"/>
      <c r="J161" s="345"/>
      <c r="K161" s="345"/>
      <c r="L161" s="345"/>
      <c r="M161" s="345"/>
      <c r="N161" s="345"/>
      <c r="O161" s="345"/>
      <c r="P161" s="345"/>
      <c r="Q161" s="345"/>
      <c r="R161" s="345"/>
      <c r="S161" s="346"/>
      <c r="T161" s="344"/>
      <c r="U161" s="354">
        <v>104</v>
      </c>
      <c r="V161" s="871"/>
      <c r="W161" s="871"/>
      <c r="X161" s="492"/>
      <c r="Y161" s="345"/>
      <c r="Z161" s="345"/>
      <c r="AA161" s="345"/>
      <c r="AB161" s="345"/>
      <c r="AC161" s="345"/>
      <c r="AD161" s="345"/>
      <c r="AE161" s="345"/>
      <c r="AF161" s="345"/>
      <c r="AG161" s="345"/>
      <c r="AH161" s="345"/>
      <c r="AI161" s="345"/>
      <c r="AJ161" s="345"/>
      <c r="AK161" s="345"/>
      <c r="AL161" s="346"/>
    </row>
    <row r="162" spans="1:38">
      <c r="A162" s="344"/>
      <c r="B162" s="354">
        <v>105</v>
      </c>
      <c r="C162" s="871"/>
      <c r="D162" s="871"/>
      <c r="E162" s="492"/>
      <c r="F162" s="345"/>
      <c r="G162" s="345"/>
      <c r="H162" s="345"/>
      <c r="I162" s="345"/>
      <c r="J162" s="345"/>
      <c r="K162" s="345"/>
      <c r="L162" s="345"/>
      <c r="M162" s="345"/>
      <c r="N162" s="345"/>
      <c r="O162" s="345"/>
      <c r="P162" s="345"/>
      <c r="Q162" s="345"/>
      <c r="R162" s="345"/>
      <c r="S162" s="346"/>
      <c r="T162" s="344"/>
      <c r="U162" s="354">
        <v>105</v>
      </c>
      <c r="V162" s="871"/>
      <c r="W162" s="871"/>
      <c r="X162" s="492"/>
      <c r="Y162" s="345"/>
      <c r="Z162" s="345"/>
      <c r="AA162" s="345"/>
      <c r="AB162" s="345"/>
      <c r="AC162" s="345"/>
      <c r="AD162" s="345"/>
      <c r="AE162" s="345"/>
      <c r="AF162" s="345"/>
      <c r="AG162" s="345"/>
      <c r="AH162" s="345"/>
      <c r="AI162" s="345"/>
      <c r="AJ162" s="345"/>
      <c r="AK162" s="345"/>
      <c r="AL162" s="346"/>
    </row>
    <row r="163" spans="1:38">
      <c r="A163" s="344"/>
      <c r="B163" s="354">
        <v>106</v>
      </c>
      <c r="C163" s="871"/>
      <c r="D163" s="871"/>
      <c r="E163" s="492"/>
      <c r="F163" s="345"/>
      <c r="G163" s="345"/>
      <c r="H163" s="345"/>
      <c r="I163" s="345"/>
      <c r="J163" s="345"/>
      <c r="K163" s="345"/>
      <c r="L163" s="345"/>
      <c r="M163" s="345"/>
      <c r="N163" s="345"/>
      <c r="O163" s="345"/>
      <c r="P163" s="345"/>
      <c r="Q163" s="345"/>
      <c r="R163" s="345"/>
      <c r="S163" s="346"/>
      <c r="T163" s="344"/>
      <c r="U163" s="354">
        <v>106</v>
      </c>
      <c r="V163" s="871"/>
      <c r="W163" s="871"/>
      <c r="X163" s="492"/>
      <c r="Y163" s="345"/>
      <c r="Z163" s="345"/>
      <c r="AA163" s="345"/>
      <c r="AB163" s="345"/>
      <c r="AC163" s="345"/>
      <c r="AD163" s="345"/>
      <c r="AE163" s="345"/>
      <c r="AF163" s="345"/>
      <c r="AG163" s="345"/>
      <c r="AH163" s="345"/>
      <c r="AI163" s="345"/>
      <c r="AJ163" s="345"/>
      <c r="AK163" s="345"/>
      <c r="AL163" s="346"/>
    </row>
    <row r="164" spans="1:38">
      <c r="A164" s="344"/>
      <c r="B164" s="354">
        <v>107</v>
      </c>
      <c r="C164" s="871"/>
      <c r="D164" s="871"/>
      <c r="E164" s="492"/>
      <c r="F164" s="345"/>
      <c r="G164" s="345"/>
      <c r="H164" s="345"/>
      <c r="I164" s="345"/>
      <c r="J164" s="345"/>
      <c r="K164" s="345"/>
      <c r="L164" s="345"/>
      <c r="M164" s="345"/>
      <c r="N164" s="345"/>
      <c r="O164" s="345"/>
      <c r="P164" s="345"/>
      <c r="Q164" s="345"/>
      <c r="R164" s="345"/>
      <c r="S164" s="346"/>
      <c r="T164" s="344"/>
      <c r="U164" s="354">
        <v>107</v>
      </c>
      <c r="V164" s="871"/>
      <c r="W164" s="871"/>
      <c r="X164" s="492"/>
      <c r="Y164" s="345"/>
      <c r="Z164" s="345"/>
      <c r="AA164" s="345"/>
      <c r="AB164" s="345"/>
      <c r="AC164" s="345"/>
      <c r="AD164" s="345"/>
      <c r="AE164" s="345"/>
      <c r="AF164" s="345"/>
      <c r="AG164" s="345"/>
      <c r="AH164" s="345"/>
      <c r="AI164" s="345"/>
      <c r="AJ164" s="345"/>
      <c r="AK164" s="345"/>
      <c r="AL164" s="346"/>
    </row>
    <row r="165" spans="1:38">
      <c r="A165" s="344"/>
      <c r="B165" s="354">
        <v>108</v>
      </c>
      <c r="C165" s="871"/>
      <c r="D165" s="871"/>
      <c r="E165" s="492"/>
      <c r="F165" s="345"/>
      <c r="G165" s="345"/>
      <c r="H165" s="345"/>
      <c r="I165" s="345"/>
      <c r="J165" s="345"/>
      <c r="K165" s="345"/>
      <c r="L165" s="345"/>
      <c r="M165" s="345"/>
      <c r="N165" s="345"/>
      <c r="O165" s="345"/>
      <c r="P165" s="345"/>
      <c r="Q165" s="345"/>
      <c r="R165" s="345"/>
      <c r="S165" s="346"/>
      <c r="T165" s="344"/>
      <c r="U165" s="354">
        <v>108</v>
      </c>
      <c r="V165" s="871"/>
      <c r="W165" s="871"/>
      <c r="X165" s="492"/>
      <c r="Y165" s="345"/>
      <c r="Z165" s="345"/>
      <c r="AA165" s="345"/>
      <c r="AB165" s="345"/>
      <c r="AC165" s="345"/>
      <c r="AD165" s="345"/>
      <c r="AE165" s="345"/>
      <c r="AF165" s="345"/>
      <c r="AG165" s="345"/>
      <c r="AH165" s="345"/>
      <c r="AI165" s="345"/>
      <c r="AJ165" s="345"/>
      <c r="AK165" s="345"/>
      <c r="AL165" s="346"/>
    </row>
    <row r="166" spans="1:38">
      <c r="A166" s="344"/>
      <c r="B166" s="354">
        <v>109</v>
      </c>
      <c r="C166" s="871"/>
      <c r="D166" s="871"/>
      <c r="E166" s="492"/>
      <c r="F166" s="345"/>
      <c r="G166" s="345"/>
      <c r="H166" s="345"/>
      <c r="I166" s="345"/>
      <c r="J166" s="345"/>
      <c r="K166" s="345"/>
      <c r="L166" s="345"/>
      <c r="M166" s="345"/>
      <c r="N166" s="345"/>
      <c r="O166" s="345"/>
      <c r="P166" s="345"/>
      <c r="Q166" s="345"/>
      <c r="R166" s="345"/>
      <c r="S166" s="346"/>
      <c r="T166" s="344"/>
      <c r="U166" s="354">
        <v>109</v>
      </c>
      <c r="V166" s="871"/>
      <c r="W166" s="871"/>
      <c r="X166" s="492"/>
      <c r="Y166" s="345"/>
      <c r="Z166" s="345"/>
      <c r="AA166" s="345"/>
      <c r="AB166" s="345"/>
      <c r="AC166" s="345"/>
      <c r="AD166" s="345"/>
      <c r="AE166" s="345"/>
      <c r="AF166" s="345"/>
      <c r="AG166" s="345"/>
      <c r="AH166" s="345"/>
      <c r="AI166" s="345"/>
      <c r="AJ166" s="345"/>
      <c r="AK166" s="345"/>
      <c r="AL166" s="346"/>
    </row>
    <row r="167" spans="1:38">
      <c r="A167" s="344"/>
      <c r="B167" s="354">
        <v>110</v>
      </c>
      <c r="C167" s="871"/>
      <c r="D167" s="871"/>
      <c r="E167" s="492"/>
      <c r="F167" s="345"/>
      <c r="G167" s="345"/>
      <c r="H167" s="345"/>
      <c r="I167" s="345"/>
      <c r="J167" s="345"/>
      <c r="K167" s="345"/>
      <c r="L167" s="345"/>
      <c r="M167" s="345"/>
      <c r="N167" s="345"/>
      <c r="O167" s="345"/>
      <c r="P167" s="345"/>
      <c r="Q167" s="345"/>
      <c r="R167" s="345"/>
      <c r="S167" s="346"/>
      <c r="T167" s="344"/>
      <c r="U167" s="354">
        <v>110</v>
      </c>
      <c r="V167" s="871"/>
      <c r="W167" s="871"/>
      <c r="X167" s="492"/>
      <c r="Y167" s="345"/>
      <c r="Z167" s="345"/>
      <c r="AA167" s="345"/>
      <c r="AB167" s="345"/>
      <c r="AC167" s="345"/>
      <c r="AD167" s="345"/>
      <c r="AE167" s="345"/>
      <c r="AF167" s="345"/>
      <c r="AG167" s="345"/>
      <c r="AH167" s="345"/>
      <c r="AI167" s="345"/>
      <c r="AJ167" s="345"/>
      <c r="AK167" s="345"/>
      <c r="AL167" s="346"/>
    </row>
    <row r="168" spans="1:38">
      <c r="A168" s="344"/>
      <c r="B168" s="354">
        <v>111</v>
      </c>
      <c r="C168" s="871"/>
      <c r="D168" s="871"/>
      <c r="E168" s="492"/>
      <c r="F168" s="345"/>
      <c r="G168" s="345"/>
      <c r="H168" s="345"/>
      <c r="I168" s="345"/>
      <c r="J168" s="345"/>
      <c r="K168" s="345"/>
      <c r="L168" s="345"/>
      <c r="M168" s="345"/>
      <c r="N168" s="345"/>
      <c r="O168" s="345"/>
      <c r="P168" s="345"/>
      <c r="Q168" s="345"/>
      <c r="R168" s="345"/>
      <c r="S168" s="346"/>
      <c r="T168" s="344"/>
      <c r="U168" s="354">
        <v>111</v>
      </c>
      <c r="V168" s="871"/>
      <c r="W168" s="871"/>
      <c r="X168" s="492"/>
      <c r="Y168" s="345"/>
      <c r="Z168" s="345"/>
      <c r="AA168" s="345"/>
      <c r="AB168" s="345"/>
      <c r="AC168" s="345"/>
      <c r="AD168" s="345"/>
      <c r="AE168" s="345"/>
      <c r="AF168" s="345"/>
      <c r="AG168" s="345"/>
      <c r="AH168" s="345"/>
      <c r="AI168" s="345"/>
      <c r="AJ168" s="345"/>
      <c r="AK168" s="345"/>
      <c r="AL168" s="346"/>
    </row>
    <row r="169" spans="1:38">
      <c r="A169" s="344"/>
      <c r="B169" s="354">
        <v>112</v>
      </c>
      <c r="C169" s="871"/>
      <c r="D169" s="871"/>
      <c r="E169" s="492"/>
      <c r="F169" s="345"/>
      <c r="G169" s="345"/>
      <c r="H169" s="345"/>
      <c r="I169" s="345"/>
      <c r="J169" s="345"/>
      <c r="K169" s="345"/>
      <c r="L169" s="345"/>
      <c r="M169" s="345"/>
      <c r="N169" s="345"/>
      <c r="O169" s="345"/>
      <c r="P169" s="345"/>
      <c r="Q169" s="345"/>
      <c r="R169" s="345"/>
      <c r="S169" s="346"/>
      <c r="T169" s="344"/>
      <c r="U169" s="354">
        <v>112</v>
      </c>
      <c r="V169" s="871"/>
      <c r="W169" s="871"/>
      <c r="X169" s="492"/>
      <c r="Y169" s="345"/>
      <c r="Z169" s="345"/>
      <c r="AA169" s="345"/>
      <c r="AB169" s="345"/>
      <c r="AC169" s="345"/>
      <c r="AD169" s="345"/>
      <c r="AE169" s="345"/>
      <c r="AF169" s="345"/>
      <c r="AG169" s="345"/>
      <c r="AH169" s="345"/>
      <c r="AI169" s="345"/>
      <c r="AJ169" s="345"/>
      <c r="AK169" s="345"/>
      <c r="AL169" s="346"/>
    </row>
    <row r="170" spans="1:38">
      <c r="A170" s="344"/>
      <c r="B170" s="354">
        <v>113</v>
      </c>
      <c r="C170" s="871"/>
      <c r="D170" s="871"/>
      <c r="E170" s="492"/>
      <c r="F170" s="345"/>
      <c r="G170" s="345"/>
      <c r="H170" s="345"/>
      <c r="I170" s="345"/>
      <c r="J170" s="345"/>
      <c r="K170" s="345"/>
      <c r="L170" s="345"/>
      <c r="M170" s="345"/>
      <c r="N170" s="345"/>
      <c r="O170" s="345"/>
      <c r="P170" s="345"/>
      <c r="Q170" s="345"/>
      <c r="R170" s="345"/>
      <c r="S170" s="346"/>
      <c r="T170" s="344"/>
      <c r="U170" s="354">
        <v>113</v>
      </c>
      <c r="V170" s="871"/>
      <c r="W170" s="871"/>
      <c r="X170" s="492"/>
      <c r="Y170" s="345"/>
      <c r="Z170" s="345"/>
      <c r="AA170" s="345"/>
      <c r="AB170" s="345"/>
      <c r="AC170" s="345"/>
      <c r="AD170" s="345"/>
      <c r="AE170" s="345"/>
      <c r="AF170" s="345"/>
      <c r="AG170" s="345"/>
      <c r="AH170" s="345"/>
      <c r="AI170" s="345"/>
      <c r="AJ170" s="345"/>
      <c r="AK170" s="345"/>
      <c r="AL170" s="346"/>
    </row>
    <row r="171" spans="1:38">
      <c r="A171" s="344"/>
      <c r="B171" s="354">
        <v>114</v>
      </c>
      <c r="C171" s="871"/>
      <c r="D171" s="871"/>
      <c r="E171" s="492"/>
      <c r="F171" s="345"/>
      <c r="G171" s="345"/>
      <c r="H171" s="345"/>
      <c r="I171" s="345"/>
      <c r="J171" s="345"/>
      <c r="K171" s="345"/>
      <c r="L171" s="345"/>
      <c r="M171" s="345"/>
      <c r="N171" s="345"/>
      <c r="O171" s="345"/>
      <c r="P171" s="345"/>
      <c r="Q171" s="345"/>
      <c r="R171" s="345"/>
      <c r="S171" s="346"/>
      <c r="T171" s="344"/>
      <c r="U171" s="354">
        <v>114</v>
      </c>
      <c r="V171" s="871"/>
      <c r="W171" s="871"/>
      <c r="X171" s="492"/>
      <c r="Y171" s="345"/>
      <c r="Z171" s="345"/>
      <c r="AA171" s="345"/>
      <c r="AB171" s="345"/>
      <c r="AC171" s="345"/>
      <c r="AD171" s="345"/>
      <c r="AE171" s="345"/>
      <c r="AF171" s="345"/>
      <c r="AG171" s="345"/>
      <c r="AH171" s="345"/>
      <c r="AI171" s="345"/>
      <c r="AJ171" s="345"/>
      <c r="AK171" s="345"/>
      <c r="AL171" s="346"/>
    </row>
    <row r="172" spans="1:38">
      <c r="A172" s="344"/>
      <c r="B172" s="354">
        <v>115</v>
      </c>
      <c r="C172" s="871"/>
      <c r="D172" s="871"/>
      <c r="E172" s="492"/>
      <c r="F172" s="345"/>
      <c r="G172" s="345"/>
      <c r="H172" s="345"/>
      <c r="I172" s="345"/>
      <c r="J172" s="345"/>
      <c r="K172" s="345"/>
      <c r="L172" s="345"/>
      <c r="M172" s="345"/>
      <c r="N172" s="345"/>
      <c r="O172" s="345"/>
      <c r="P172" s="345"/>
      <c r="Q172" s="345"/>
      <c r="R172" s="345"/>
      <c r="S172" s="346"/>
      <c r="T172" s="344"/>
      <c r="U172" s="354">
        <v>115</v>
      </c>
      <c r="V172" s="871"/>
      <c r="W172" s="871"/>
      <c r="X172" s="492"/>
      <c r="Y172" s="345"/>
      <c r="Z172" s="345"/>
      <c r="AA172" s="345"/>
      <c r="AB172" s="345"/>
      <c r="AC172" s="345"/>
      <c r="AD172" s="345"/>
      <c r="AE172" s="345"/>
      <c r="AF172" s="345"/>
      <c r="AG172" s="345"/>
      <c r="AH172" s="345"/>
      <c r="AI172" s="345"/>
      <c r="AJ172" s="345"/>
      <c r="AK172" s="345"/>
      <c r="AL172" s="346"/>
    </row>
    <row r="173" spans="1:38">
      <c r="A173" s="344"/>
      <c r="B173" s="354">
        <v>116</v>
      </c>
      <c r="C173" s="871"/>
      <c r="D173" s="871"/>
      <c r="E173" s="492"/>
      <c r="F173" s="345"/>
      <c r="G173" s="345"/>
      <c r="H173" s="345"/>
      <c r="I173" s="345"/>
      <c r="J173" s="345"/>
      <c r="K173" s="345"/>
      <c r="L173" s="345"/>
      <c r="M173" s="345"/>
      <c r="N173" s="345"/>
      <c r="O173" s="345"/>
      <c r="P173" s="345"/>
      <c r="Q173" s="345"/>
      <c r="R173" s="345"/>
      <c r="S173" s="346"/>
      <c r="T173" s="344"/>
      <c r="U173" s="354">
        <v>116</v>
      </c>
      <c r="V173" s="871"/>
      <c r="W173" s="871"/>
      <c r="X173" s="492"/>
      <c r="Y173" s="345"/>
      <c r="Z173" s="345"/>
      <c r="AA173" s="345"/>
      <c r="AB173" s="345"/>
      <c r="AC173" s="345"/>
      <c r="AD173" s="345"/>
      <c r="AE173" s="345"/>
      <c r="AF173" s="345"/>
      <c r="AG173" s="345"/>
      <c r="AH173" s="345"/>
      <c r="AI173" s="345"/>
      <c r="AJ173" s="345"/>
      <c r="AK173" s="345"/>
      <c r="AL173" s="346"/>
    </row>
    <row r="174" spans="1:38">
      <c r="A174" s="344"/>
      <c r="B174" s="354">
        <v>117</v>
      </c>
      <c r="C174" s="871"/>
      <c r="D174" s="871"/>
      <c r="E174" s="492"/>
      <c r="F174" s="345"/>
      <c r="G174" s="345"/>
      <c r="H174" s="345"/>
      <c r="I174" s="345"/>
      <c r="J174" s="345"/>
      <c r="K174" s="345"/>
      <c r="L174" s="345"/>
      <c r="M174" s="345"/>
      <c r="N174" s="345"/>
      <c r="O174" s="345"/>
      <c r="P174" s="345"/>
      <c r="Q174" s="345"/>
      <c r="R174" s="345"/>
      <c r="S174" s="346"/>
      <c r="T174" s="344"/>
      <c r="U174" s="354">
        <v>117</v>
      </c>
      <c r="V174" s="871"/>
      <c r="W174" s="871"/>
      <c r="X174" s="492"/>
      <c r="Y174" s="345"/>
      <c r="Z174" s="345"/>
      <c r="AA174" s="345"/>
      <c r="AB174" s="345"/>
      <c r="AC174" s="345"/>
      <c r="AD174" s="345"/>
      <c r="AE174" s="345"/>
      <c r="AF174" s="345"/>
      <c r="AG174" s="345"/>
      <c r="AH174" s="345"/>
      <c r="AI174" s="345"/>
      <c r="AJ174" s="345"/>
      <c r="AK174" s="345"/>
      <c r="AL174" s="346"/>
    </row>
    <row r="175" spans="1:38">
      <c r="A175" s="344"/>
      <c r="B175" s="354">
        <v>118</v>
      </c>
      <c r="C175" s="871"/>
      <c r="D175" s="871"/>
      <c r="E175" s="492"/>
      <c r="F175" s="345"/>
      <c r="G175" s="345"/>
      <c r="H175" s="345"/>
      <c r="I175" s="345"/>
      <c r="J175" s="345"/>
      <c r="K175" s="345"/>
      <c r="L175" s="345"/>
      <c r="M175" s="345"/>
      <c r="N175" s="345"/>
      <c r="O175" s="345"/>
      <c r="P175" s="345"/>
      <c r="Q175" s="345"/>
      <c r="R175" s="345"/>
      <c r="S175" s="346"/>
      <c r="T175" s="344"/>
      <c r="U175" s="354">
        <v>118</v>
      </c>
      <c r="V175" s="871"/>
      <c r="W175" s="871"/>
      <c r="X175" s="492"/>
      <c r="Y175" s="345"/>
      <c r="Z175" s="345"/>
      <c r="AA175" s="345"/>
      <c r="AB175" s="345"/>
      <c r="AC175" s="345"/>
      <c r="AD175" s="345"/>
      <c r="AE175" s="345"/>
      <c r="AF175" s="345"/>
      <c r="AG175" s="345"/>
      <c r="AH175" s="345"/>
      <c r="AI175" s="345"/>
      <c r="AJ175" s="345"/>
      <c r="AK175" s="345"/>
      <c r="AL175" s="346"/>
    </row>
    <row r="176" spans="1:38">
      <c r="A176" s="344"/>
      <c r="B176" s="354">
        <v>119</v>
      </c>
      <c r="C176" s="871"/>
      <c r="D176" s="871"/>
      <c r="E176" s="492"/>
      <c r="F176" s="345"/>
      <c r="G176" s="345"/>
      <c r="H176" s="345"/>
      <c r="I176" s="345"/>
      <c r="J176" s="345"/>
      <c r="K176" s="345"/>
      <c r="L176" s="345"/>
      <c r="M176" s="345"/>
      <c r="N176" s="345"/>
      <c r="O176" s="345"/>
      <c r="P176" s="345"/>
      <c r="Q176" s="345"/>
      <c r="R176" s="345"/>
      <c r="S176" s="346"/>
      <c r="T176" s="344"/>
      <c r="U176" s="354">
        <v>119</v>
      </c>
      <c r="V176" s="871"/>
      <c r="W176" s="871"/>
      <c r="X176" s="492"/>
      <c r="Y176" s="345"/>
      <c r="Z176" s="345"/>
      <c r="AA176" s="345"/>
      <c r="AB176" s="345"/>
      <c r="AC176" s="345"/>
      <c r="AD176" s="345"/>
      <c r="AE176" s="345"/>
      <c r="AF176" s="345"/>
      <c r="AG176" s="345"/>
      <c r="AH176" s="345"/>
      <c r="AI176" s="345"/>
      <c r="AJ176" s="345"/>
      <c r="AK176" s="345"/>
      <c r="AL176" s="346"/>
    </row>
    <row r="177" spans="1:38">
      <c r="A177" s="344"/>
      <c r="B177" s="354">
        <v>120</v>
      </c>
      <c r="C177" s="871"/>
      <c r="D177" s="871"/>
      <c r="E177" s="492"/>
      <c r="F177" s="345"/>
      <c r="G177" s="345"/>
      <c r="H177" s="345"/>
      <c r="I177" s="345"/>
      <c r="J177" s="345"/>
      <c r="K177" s="345"/>
      <c r="L177" s="345"/>
      <c r="M177" s="345"/>
      <c r="N177" s="345"/>
      <c r="O177" s="345"/>
      <c r="P177" s="345"/>
      <c r="Q177" s="345"/>
      <c r="R177" s="345"/>
      <c r="S177" s="346"/>
      <c r="T177" s="344"/>
      <c r="U177" s="354">
        <v>120</v>
      </c>
      <c r="V177" s="871"/>
      <c r="W177" s="871"/>
      <c r="X177" s="492"/>
      <c r="Y177" s="345"/>
      <c r="Z177" s="345"/>
      <c r="AA177" s="345"/>
      <c r="AB177" s="345"/>
      <c r="AC177" s="345"/>
      <c r="AD177" s="345"/>
      <c r="AE177" s="345"/>
      <c r="AF177" s="345"/>
      <c r="AG177" s="345"/>
      <c r="AH177" s="345"/>
      <c r="AI177" s="345"/>
      <c r="AJ177" s="345"/>
      <c r="AK177" s="345"/>
      <c r="AL177" s="346"/>
    </row>
    <row r="178" spans="1:38">
      <c r="A178" s="345"/>
      <c r="B178" s="354">
        <v>121</v>
      </c>
      <c r="C178" s="871"/>
      <c r="D178" s="871"/>
      <c r="E178" s="492"/>
      <c r="F178" s="345"/>
      <c r="G178" s="345"/>
      <c r="H178" s="345"/>
      <c r="I178" s="345"/>
      <c r="J178" s="345"/>
      <c r="K178" s="345"/>
      <c r="L178" s="345"/>
      <c r="M178" s="345"/>
      <c r="N178" s="345"/>
      <c r="O178" s="345"/>
      <c r="P178" s="345"/>
      <c r="Q178" s="345"/>
      <c r="R178" s="345"/>
      <c r="S178" s="346"/>
      <c r="T178" s="345"/>
      <c r="U178" s="354">
        <v>121</v>
      </c>
      <c r="V178" s="871"/>
      <c r="W178" s="871"/>
      <c r="X178" s="492"/>
      <c r="Y178" s="345"/>
      <c r="Z178" s="345"/>
      <c r="AA178" s="345"/>
      <c r="AB178" s="345"/>
      <c r="AC178" s="345"/>
      <c r="AD178" s="345"/>
      <c r="AE178" s="345"/>
      <c r="AF178" s="345"/>
      <c r="AG178" s="345"/>
      <c r="AH178" s="345"/>
      <c r="AI178" s="345"/>
      <c r="AJ178" s="345"/>
      <c r="AK178" s="345"/>
      <c r="AL178" s="346"/>
    </row>
    <row r="179" spans="1:38">
      <c r="B179" s="354">
        <v>122</v>
      </c>
      <c r="C179" s="871"/>
      <c r="D179" s="871"/>
      <c r="E179" s="492"/>
      <c r="S179" s="280"/>
      <c r="U179" s="354">
        <v>122</v>
      </c>
      <c r="V179" s="871"/>
      <c r="W179" s="871"/>
      <c r="X179" s="492"/>
      <c r="AL179" s="280"/>
    </row>
    <row r="180" spans="1:38">
      <c r="B180" s="354">
        <v>123</v>
      </c>
      <c r="C180" s="871"/>
      <c r="D180" s="871"/>
      <c r="E180" s="492"/>
      <c r="S180" s="280"/>
      <c r="U180" s="354">
        <v>123</v>
      </c>
      <c r="V180" s="871"/>
      <c r="W180" s="871"/>
      <c r="X180" s="492"/>
      <c r="AL180" s="280"/>
    </row>
    <row r="181" spans="1:38">
      <c r="B181" s="354">
        <v>124</v>
      </c>
      <c r="C181" s="871"/>
      <c r="D181" s="871"/>
      <c r="E181" s="492"/>
      <c r="S181" s="280"/>
      <c r="U181" s="354">
        <v>124</v>
      </c>
      <c r="V181" s="871"/>
      <c r="W181" s="871"/>
      <c r="X181" s="492"/>
      <c r="AL181" s="280"/>
    </row>
    <row r="182" spans="1:38">
      <c r="B182" s="354">
        <v>125</v>
      </c>
      <c r="C182" s="871"/>
      <c r="D182" s="871"/>
      <c r="E182" s="492"/>
      <c r="S182" s="280"/>
      <c r="U182" s="354">
        <v>125</v>
      </c>
      <c r="V182" s="871"/>
      <c r="W182" s="871"/>
      <c r="X182" s="492"/>
      <c r="AL182" s="280"/>
    </row>
    <row r="183" spans="1:38">
      <c r="B183" s="354">
        <v>126</v>
      </c>
      <c r="C183" s="871"/>
      <c r="D183" s="871"/>
      <c r="E183" s="492"/>
      <c r="S183" s="280"/>
      <c r="U183" s="354">
        <v>126</v>
      </c>
      <c r="V183" s="871"/>
      <c r="W183" s="871"/>
      <c r="X183" s="492"/>
      <c r="AL183" s="280"/>
    </row>
    <row r="184" spans="1:38">
      <c r="B184" s="354">
        <v>127</v>
      </c>
      <c r="C184" s="871"/>
      <c r="D184" s="871"/>
      <c r="E184" s="492"/>
      <c r="S184" s="280"/>
      <c r="U184" s="354">
        <v>127</v>
      </c>
      <c r="V184" s="871"/>
      <c r="W184" s="871"/>
      <c r="X184" s="492"/>
      <c r="AL184" s="280"/>
    </row>
    <row r="185" spans="1:38">
      <c r="B185" s="354">
        <v>128</v>
      </c>
      <c r="C185" s="871"/>
      <c r="D185" s="871"/>
      <c r="E185" s="492"/>
      <c r="S185" s="280"/>
      <c r="U185" s="354">
        <v>128</v>
      </c>
      <c r="V185" s="871"/>
      <c r="W185" s="871"/>
      <c r="X185" s="492"/>
      <c r="AL185" s="280"/>
    </row>
    <row r="186" spans="1:38">
      <c r="B186" s="354">
        <v>129</v>
      </c>
      <c r="C186" s="871"/>
      <c r="D186" s="871"/>
      <c r="E186" s="492"/>
      <c r="S186" s="280"/>
      <c r="U186" s="354">
        <v>129</v>
      </c>
      <c r="V186" s="871"/>
      <c r="W186" s="871"/>
      <c r="X186" s="492"/>
      <c r="AL186" s="280"/>
    </row>
    <row r="187" spans="1:38">
      <c r="B187" s="354">
        <v>130</v>
      </c>
      <c r="C187" s="871"/>
      <c r="D187" s="871"/>
      <c r="E187" s="492"/>
      <c r="S187" s="280"/>
      <c r="U187" s="354">
        <v>130</v>
      </c>
      <c r="V187" s="871"/>
      <c r="W187" s="871"/>
      <c r="X187" s="492"/>
      <c r="AL187" s="280"/>
    </row>
    <row r="188" spans="1:38">
      <c r="B188" s="354">
        <v>131</v>
      </c>
      <c r="C188" s="871"/>
      <c r="D188" s="871"/>
      <c r="E188" s="492"/>
      <c r="S188" s="280"/>
      <c r="U188" s="354">
        <v>131</v>
      </c>
      <c r="V188" s="871"/>
      <c r="W188" s="871"/>
      <c r="X188" s="492"/>
      <c r="AL188" s="280"/>
    </row>
    <row r="189" spans="1:38">
      <c r="B189" s="354">
        <v>132</v>
      </c>
      <c r="C189" s="871"/>
      <c r="D189" s="871"/>
      <c r="E189" s="492"/>
      <c r="S189" s="280"/>
      <c r="U189" s="354">
        <v>132</v>
      </c>
      <c r="V189" s="871"/>
      <c r="W189" s="871"/>
      <c r="X189" s="492"/>
      <c r="AL189" s="280"/>
    </row>
    <row r="190" spans="1:38">
      <c r="B190" s="354">
        <v>133</v>
      </c>
      <c r="C190" s="871"/>
      <c r="D190" s="871"/>
      <c r="E190" s="492"/>
      <c r="S190" s="280"/>
      <c r="U190" s="354">
        <v>133</v>
      </c>
      <c r="V190" s="871"/>
      <c r="W190" s="871"/>
      <c r="X190" s="492"/>
      <c r="AL190" s="280"/>
    </row>
    <row r="191" spans="1:38">
      <c r="B191" s="354">
        <v>134</v>
      </c>
      <c r="C191" s="871"/>
      <c r="D191" s="871"/>
      <c r="E191" s="492"/>
      <c r="S191" s="280"/>
      <c r="U191" s="354">
        <v>134</v>
      </c>
      <c r="V191" s="871"/>
      <c r="W191" s="871"/>
      <c r="X191" s="492"/>
      <c r="AL191" s="280"/>
    </row>
    <row r="192" spans="1:38">
      <c r="B192" s="354">
        <v>135</v>
      </c>
      <c r="C192" s="871"/>
      <c r="D192" s="871"/>
      <c r="E192" s="492"/>
      <c r="S192" s="280"/>
      <c r="U192" s="354">
        <v>135</v>
      </c>
      <c r="V192" s="871"/>
      <c r="W192" s="871"/>
      <c r="X192" s="492"/>
      <c r="AL192" s="280"/>
    </row>
    <row r="193" spans="2:38">
      <c r="B193" s="354">
        <v>136</v>
      </c>
      <c r="C193" s="871"/>
      <c r="D193" s="871"/>
      <c r="E193" s="492"/>
      <c r="S193" s="280"/>
      <c r="U193" s="354">
        <v>136</v>
      </c>
      <c r="V193" s="871"/>
      <c r="W193" s="871"/>
      <c r="X193" s="492"/>
      <c r="AL193" s="280"/>
    </row>
    <row r="194" spans="2:38">
      <c r="B194" s="354">
        <v>137</v>
      </c>
      <c r="C194" s="871"/>
      <c r="D194" s="871"/>
      <c r="E194" s="492"/>
      <c r="S194" s="280"/>
      <c r="U194" s="354">
        <v>137</v>
      </c>
      <c r="V194" s="871"/>
      <c r="W194" s="871"/>
      <c r="X194" s="492"/>
      <c r="AL194" s="280"/>
    </row>
    <row r="195" spans="2:38">
      <c r="B195" s="354">
        <v>138</v>
      </c>
      <c r="C195" s="871"/>
      <c r="D195" s="871"/>
      <c r="E195" s="492"/>
      <c r="S195" s="280"/>
      <c r="U195" s="354">
        <v>138</v>
      </c>
      <c r="V195" s="871"/>
      <c r="W195" s="871"/>
      <c r="X195" s="492"/>
      <c r="AL195" s="280"/>
    </row>
    <row r="196" spans="2:38">
      <c r="B196" s="354">
        <v>139</v>
      </c>
      <c r="C196" s="871"/>
      <c r="D196" s="871"/>
      <c r="E196" s="492"/>
      <c r="S196" s="280"/>
      <c r="U196" s="354">
        <v>139</v>
      </c>
      <c r="V196" s="871"/>
      <c r="W196" s="871"/>
      <c r="X196" s="492"/>
      <c r="AL196" s="280"/>
    </row>
    <row r="197" spans="2:38">
      <c r="B197" s="354">
        <v>140</v>
      </c>
      <c r="C197" s="871"/>
      <c r="D197" s="871"/>
      <c r="E197" s="492"/>
      <c r="S197" s="280"/>
      <c r="U197" s="354">
        <v>140</v>
      </c>
      <c r="V197" s="871"/>
      <c r="W197" s="871"/>
      <c r="X197" s="492"/>
      <c r="AL197" s="280"/>
    </row>
    <row r="198" spans="2:38">
      <c r="B198" s="354">
        <v>141</v>
      </c>
      <c r="C198" s="871"/>
      <c r="D198" s="871"/>
      <c r="E198" s="492"/>
      <c r="S198" s="280"/>
      <c r="U198" s="354">
        <v>141</v>
      </c>
      <c r="V198" s="871"/>
      <c r="W198" s="871"/>
      <c r="X198" s="492"/>
      <c r="AL198" s="280"/>
    </row>
    <row r="199" spans="2:38">
      <c r="B199" s="354">
        <v>142</v>
      </c>
      <c r="C199" s="871"/>
      <c r="D199" s="871"/>
      <c r="E199" s="492"/>
      <c r="S199" s="280"/>
      <c r="U199" s="354">
        <v>142</v>
      </c>
      <c r="V199" s="871"/>
      <c r="W199" s="871"/>
      <c r="X199" s="492"/>
      <c r="AL199" s="280"/>
    </row>
    <row r="200" spans="2:38">
      <c r="B200" s="354">
        <v>143</v>
      </c>
      <c r="C200" s="871"/>
      <c r="D200" s="871"/>
      <c r="E200" s="492"/>
      <c r="S200" s="280"/>
      <c r="U200" s="354">
        <v>143</v>
      </c>
      <c r="V200" s="871"/>
      <c r="W200" s="871"/>
      <c r="X200" s="492"/>
      <c r="AL200" s="280"/>
    </row>
    <row r="201" spans="2:38">
      <c r="B201" s="354">
        <v>144</v>
      </c>
      <c r="C201" s="871"/>
      <c r="D201" s="871"/>
      <c r="E201" s="492"/>
      <c r="S201" s="280"/>
      <c r="U201" s="354">
        <v>144</v>
      </c>
      <c r="V201" s="871"/>
      <c r="W201" s="871"/>
      <c r="X201" s="492"/>
      <c r="AL201" s="280"/>
    </row>
    <row r="202" spans="2:38">
      <c r="B202" s="354">
        <v>145</v>
      </c>
      <c r="C202" s="871"/>
      <c r="D202" s="871"/>
      <c r="E202" s="492"/>
      <c r="S202" s="280"/>
      <c r="U202" s="354">
        <v>145</v>
      </c>
      <c r="V202" s="871"/>
      <c r="W202" s="871"/>
      <c r="X202" s="492"/>
      <c r="AL202" s="280"/>
    </row>
    <row r="203" spans="2:38">
      <c r="B203" s="354">
        <v>146</v>
      </c>
      <c r="C203" s="871"/>
      <c r="D203" s="871"/>
      <c r="E203" s="492"/>
      <c r="S203" s="280"/>
      <c r="U203" s="354">
        <v>146</v>
      </c>
      <c r="V203" s="871"/>
      <c r="W203" s="871"/>
      <c r="X203" s="492"/>
      <c r="AL203" s="280"/>
    </row>
    <row r="204" spans="2:38">
      <c r="B204" s="354">
        <v>147</v>
      </c>
      <c r="C204" s="871"/>
      <c r="D204" s="871"/>
      <c r="E204" s="492"/>
      <c r="S204" s="280"/>
      <c r="U204" s="354">
        <v>147</v>
      </c>
      <c r="V204" s="871"/>
      <c r="W204" s="871"/>
      <c r="X204" s="492"/>
      <c r="AL204" s="280"/>
    </row>
    <row r="205" spans="2:38">
      <c r="B205" s="354">
        <v>148</v>
      </c>
      <c r="C205" s="871"/>
      <c r="D205" s="871"/>
      <c r="E205" s="492"/>
      <c r="S205" s="280"/>
      <c r="U205" s="354">
        <v>148</v>
      </c>
      <c r="V205" s="871"/>
      <c r="W205" s="871"/>
      <c r="X205" s="492"/>
      <c r="AL205" s="280"/>
    </row>
    <row r="206" spans="2:38">
      <c r="B206" s="354">
        <v>149</v>
      </c>
      <c r="C206" s="871"/>
      <c r="D206" s="871"/>
      <c r="E206" s="492"/>
      <c r="S206" s="280"/>
      <c r="U206" s="354">
        <v>149</v>
      </c>
      <c r="V206" s="871"/>
      <c r="W206" s="871"/>
      <c r="X206" s="492"/>
      <c r="AL206" s="280"/>
    </row>
    <row r="207" spans="2:38">
      <c r="B207" s="354">
        <v>150</v>
      </c>
      <c r="C207" s="871"/>
      <c r="D207" s="871"/>
      <c r="E207" s="492"/>
      <c r="S207" s="280"/>
      <c r="U207" s="354">
        <v>150</v>
      </c>
      <c r="V207" s="871"/>
      <c r="W207" s="871"/>
      <c r="X207" s="492"/>
      <c r="AL207" s="280"/>
    </row>
    <row r="208" spans="2:38">
      <c r="B208" s="354">
        <v>151</v>
      </c>
      <c r="C208" s="871"/>
      <c r="D208" s="871"/>
      <c r="E208" s="492"/>
      <c r="S208" s="280"/>
      <c r="U208" s="354">
        <v>151</v>
      </c>
      <c r="V208" s="871"/>
      <c r="W208" s="871"/>
      <c r="X208" s="492"/>
      <c r="AL208" s="280"/>
    </row>
    <row r="209" spans="2:38">
      <c r="B209" s="354">
        <v>152</v>
      </c>
      <c r="C209" s="871"/>
      <c r="D209" s="871"/>
      <c r="E209" s="492"/>
      <c r="S209" s="280"/>
      <c r="U209" s="354">
        <v>152</v>
      </c>
      <c r="V209" s="871"/>
      <c r="W209" s="871"/>
      <c r="X209" s="492"/>
      <c r="AL209" s="280"/>
    </row>
    <row r="210" spans="2:38">
      <c r="B210" s="354">
        <v>153</v>
      </c>
      <c r="C210" s="871"/>
      <c r="D210" s="871"/>
      <c r="E210" s="492"/>
      <c r="S210" s="280"/>
      <c r="U210" s="354">
        <v>153</v>
      </c>
      <c r="V210" s="871"/>
      <c r="W210" s="871"/>
      <c r="X210" s="492"/>
      <c r="AL210" s="280"/>
    </row>
    <row r="211" spans="2:38">
      <c r="B211" s="354">
        <v>154</v>
      </c>
      <c r="C211" s="871"/>
      <c r="D211" s="871"/>
      <c r="E211" s="492"/>
      <c r="S211" s="280"/>
      <c r="U211" s="354">
        <v>154</v>
      </c>
      <c r="V211" s="871"/>
      <c r="W211" s="871"/>
      <c r="X211" s="492"/>
      <c r="AL211" s="280"/>
    </row>
    <row r="212" spans="2:38">
      <c r="B212" s="354">
        <v>155</v>
      </c>
      <c r="C212" s="871"/>
      <c r="D212" s="871"/>
      <c r="E212" s="492"/>
      <c r="S212" s="280"/>
      <c r="U212" s="354">
        <v>155</v>
      </c>
      <c r="V212" s="871"/>
      <c r="W212" s="871"/>
      <c r="X212" s="492"/>
      <c r="AL212" s="280"/>
    </row>
    <row r="213" spans="2:38">
      <c r="B213" s="354">
        <v>156</v>
      </c>
      <c r="C213" s="871"/>
      <c r="D213" s="871"/>
      <c r="E213" s="492"/>
      <c r="S213" s="280"/>
      <c r="U213" s="354">
        <v>156</v>
      </c>
      <c r="V213" s="871"/>
      <c r="W213" s="871"/>
      <c r="X213" s="492"/>
      <c r="AL213" s="280"/>
    </row>
    <row r="214" spans="2:38">
      <c r="B214" s="354">
        <v>157</v>
      </c>
      <c r="C214" s="871"/>
      <c r="D214" s="871"/>
      <c r="E214" s="492"/>
      <c r="S214" s="280"/>
      <c r="U214" s="354">
        <v>157</v>
      </c>
      <c r="V214" s="871"/>
      <c r="W214" s="871"/>
      <c r="X214" s="492"/>
      <c r="AL214" s="280"/>
    </row>
    <row r="215" spans="2:38">
      <c r="B215" s="354">
        <v>158</v>
      </c>
      <c r="C215" s="871"/>
      <c r="D215" s="871"/>
      <c r="E215" s="492"/>
      <c r="S215" s="280"/>
      <c r="U215" s="354">
        <v>158</v>
      </c>
      <c r="V215" s="871"/>
      <c r="W215" s="871"/>
      <c r="X215" s="492"/>
      <c r="AL215" s="280"/>
    </row>
    <row r="216" spans="2:38">
      <c r="B216" s="354">
        <v>159</v>
      </c>
      <c r="C216" s="871"/>
      <c r="D216" s="871"/>
      <c r="E216" s="492"/>
      <c r="S216" s="280"/>
      <c r="U216" s="354">
        <v>159</v>
      </c>
      <c r="V216" s="871"/>
      <c r="W216" s="871"/>
      <c r="X216" s="492"/>
      <c r="AL216" s="280"/>
    </row>
    <row r="217" spans="2:38">
      <c r="B217" s="354">
        <v>160</v>
      </c>
      <c r="C217" s="871"/>
      <c r="D217" s="871"/>
      <c r="E217" s="492"/>
      <c r="S217" s="280"/>
      <c r="U217" s="354">
        <v>160</v>
      </c>
      <c r="V217" s="871"/>
      <c r="W217" s="871"/>
      <c r="X217" s="492"/>
      <c r="AL217" s="280"/>
    </row>
    <row r="218" spans="2:38">
      <c r="B218" s="354">
        <v>161</v>
      </c>
      <c r="C218" s="871"/>
      <c r="D218" s="871"/>
      <c r="E218" s="492"/>
      <c r="S218" s="280"/>
      <c r="U218" s="354">
        <v>161</v>
      </c>
      <c r="V218" s="871"/>
      <c r="W218" s="871"/>
      <c r="X218" s="492"/>
      <c r="AL218" s="280"/>
    </row>
    <row r="219" spans="2:38">
      <c r="B219" s="354">
        <v>162</v>
      </c>
      <c r="C219" s="871"/>
      <c r="D219" s="871"/>
      <c r="E219" s="492"/>
      <c r="S219" s="280"/>
      <c r="U219" s="354">
        <v>162</v>
      </c>
      <c r="V219" s="871"/>
      <c r="W219" s="871"/>
      <c r="X219" s="492"/>
      <c r="AL219" s="280"/>
    </row>
    <row r="220" spans="2:38">
      <c r="B220" s="354">
        <v>163</v>
      </c>
      <c r="C220" s="871"/>
      <c r="D220" s="871"/>
      <c r="E220" s="492"/>
      <c r="S220" s="280"/>
      <c r="U220" s="354">
        <v>163</v>
      </c>
      <c r="V220" s="871"/>
      <c r="W220" s="871"/>
      <c r="X220" s="492"/>
      <c r="AL220" s="280"/>
    </row>
    <row r="221" spans="2:38">
      <c r="B221" s="354">
        <v>164</v>
      </c>
      <c r="C221" s="871"/>
      <c r="D221" s="871"/>
      <c r="E221" s="492"/>
      <c r="S221" s="280"/>
      <c r="U221" s="354">
        <v>164</v>
      </c>
      <c r="V221" s="871"/>
      <c r="W221" s="871"/>
      <c r="X221" s="492"/>
      <c r="AL221" s="280"/>
    </row>
    <row r="222" spans="2:38">
      <c r="B222" s="354">
        <v>165</v>
      </c>
      <c r="C222" s="871"/>
      <c r="D222" s="871"/>
      <c r="E222" s="492"/>
      <c r="S222" s="280"/>
      <c r="U222" s="354">
        <v>165</v>
      </c>
      <c r="V222" s="871"/>
      <c r="W222" s="871"/>
      <c r="X222" s="492"/>
      <c r="AL222" s="280"/>
    </row>
    <row r="223" spans="2:38">
      <c r="B223" s="354">
        <v>166</v>
      </c>
      <c r="C223" s="871"/>
      <c r="D223" s="871"/>
      <c r="E223" s="492"/>
      <c r="S223" s="280"/>
      <c r="U223" s="354">
        <v>166</v>
      </c>
      <c r="V223" s="871"/>
      <c r="W223" s="871"/>
      <c r="X223" s="492"/>
      <c r="AL223" s="280"/>
    </row>
    <row r="224" spans="2:38">
      <c r="B224" s="354">
        <v>167</v>
      </c>
      <c r="C224" s="871"/>
      <c r="D224" s="871"/>
      <c r="E224" s="492"/>
      <c r="S224" s="280"/>
      <c r="U224" s="354">
        <v>167</v>
      </c>
      <c r="V224" s="871"/>
      <c r="W224" s="871"/>
      <c r="X224" s="492"/>
      <c r="AL224" s="280"/>
    </row>
    <row r="225" spans="2:38">
      <c r="B225" s="354">
        <v>168</v>
      </c>
      <c r="C225" s="871"/>
      <c r="D225" s="871"/>
      <c r="E225" s="492"/>
      <c r="S225" s="280"/>
      <c r="U225" s="354">
        <v>168</v>
      </c>
      <c r="V225" s="871"/>
      <c r="W225" s="871"/>
      <c r="X225" s="492"/>
      <c r="AL225" s="280"/>
    </row>
    <row r="226" spans="2:38">
      <c r="B226" s="354">
        <v>169</v>
      </c>
      <c r="C226" s="871"/>
      <c r="D226" s="871"/>
      <c r="E226" s="492"/>
      <c r="S226" s="280"/>
      <c r="U226" s="354">
        <v>169</v>
      </c>
      <c r="V226" s="871"/>
      <c r="W226" s="871"/>
      <c r="X226" s="492"/>
      <c r="AL226" s="280"/>
    </row>
    <row r="227" spans="2:38">
      <c r="B227" s="354">
        <v>170</v>
      </c>
      <c r="C227" s="871"/>
      <c r="D227" s="871"/>
      <c r="E227" s="492"/>
      <c r="S227" s="280"/>
      <c r="U227" s="354">
        <v>170</v>
      </c>
      <c r="V227" s="871"/>
      <c r="W227" s="871"/>
      <c r="X227" s="492"/>
      <c r="AL227" s="280"/>
    </row>
    <row r="228" spans="2:38">
      <c r="B228" s="354">
        <v>171</v>
      </c>
      <c r="C228" s="871"/>
      <c r="D228" s="871"/>
      <c r="E228" s="492"/>
      <c r="S228" s="280"/>
      <c r="U228" s="354">
        <v>171</v>
      </c>
      <c r="V228" s="871"/>
      <c r="W228" s="871"/>
      <c r="X228" s="492"/>
      <c r="AL228" s="280"/>
    </row>
    <row r="229" spans="2:38">
      <c r="B229" s="354">
        <v>172</v>
      </c>
      <c r="C229" s="871"/>
      <c r="D229" s="871"/>
      <c r="E229" s="369"/>
      <c r="S229" s="280"/>
      <c r="U229" s="354">
        <v>172</v>
      </c>
      <c r="V229" s="871"/>
      <c r="W229" s="871"/>
      <c r="X229" s="369"/>
      <c r="AL229" s="280"/>
    </row>
    <row r="230" spans="2:38">
      <c r="B230" s="354">
        <v>173</v>
      </c>
      <c r="C230" s="870"/>
      <c r="D230" s="870"/>
      <c r="E230" s="369"/>
      <c r="S230" s="280"/>
      <c r="U230" s="354">
        <v>173</v>
      </c>
      <c r="V230" s="870"/>
      <c r="W230" s="870"/>
      <c r="X230" s="369"/>
      <c r="AL230" s="280"/>
    </row>
    <row r="231" spans="2:38">
      <c r="B231" s="354">
        <v>174</v>
      </c>
      <c r="C231" s="870"/>
      <c r="D231" s="870"/>
      <c r="E231" s="369"/>
      <c r="S231" s="280"/>
      <c r="U231" s="354">
        <v>174</v>
      </c>
      <c r="V231" s="870"/>
      <c r="W231" s="870"/>
      <c r="X231" s="369"/>
      <c r="AL231" s="280"/>
    </row>
    <row r="232" spans="2:38">
      <c r="B232" s="354">
        <v>175</v>
      </c>
      <c r="C232" s="870"/>
      <c r="D232" s="870"/>
      <c r="E232" s="369"/>
      <c r="S232" s="280"/>
      <c r="U232" s="354">
        <v>175</v>
      </c>
      <c r="V232" s="870"/>
      <c r="W232" s="870"/>
      <c r="X232" s="369"/>
      <c r="AL232" s="280"/>
    </row>
    <row r="233" spans="2:38">
      <c r="B233" s="354">
        <v>176</v>
      </c>
      <c r="C233" s="870"/>
      <c r="D233" s="870"/>
      <c r="E233" s="369"/>
      <c r="S233" s="280"/>
      <c r="U233" s="354">
        <v>176</v>
      </c>
      <c r="V233" s="870"/>
      <c r="W233" s="870"/>
      <c r="X233" s="369"/>
      <c r="AL233" s="280"/>
    </row>
    <row r="234" spans="2:38">
      <c r="B234" s="354">
        <v>177</v>
      </c>
      <c r="C234" s="870"/>
      <c r="D234" s="870"/>
      <c r="E234" s="369"/>
      <c r="S234" s="280"/>
      <c r="U234" s="354">
        <v>177</v>
      </c>
      <c r="V234" s="870"/>
      <c r="W234" s="870"/>
      <c r="X234" s="369"/>
      <c r="AL234" s="280"/>
    </row>
    <row r="235" spans="2:38">
      <c r="B235" s="354">
        <v>178</v>
      </c>
      <c r="C235" s="870"/>
      <c r="D235" s="870"/>
      <c r="E235" s="369"/>
      <c r="S235" s="280"/>
      <c r="U235" s="354">
        <v>178</v>
      </c>
      <c r="V235" s="870"/>
      <c r="W235" s="870"/>
      <c r="X235" s="369"/>
      <c r="AL235" s="280"/>
    </row>
    <row r="236" spans="2:38">
      <c r="B236" s="354">
        <v>179</v>
      </c>
      <c r="C236" s="870"/>
      <c r="D236" s="870"/>
      <c r="E236" s="369"/>
      <c r="S236" s="280"/>
      <c r="U236" s="354">
        <v>179</v>
      </c>
      <c r="V236" s="870"/>
      <c r="W236" s="870"/>
      <c r="X236" s="369"/>
      <c r="AL236" s="280"/>
    </row>
    <row r="237" spans="2:38">
      <c r="B237" s="354">
        <v>180</v>
      </c>
      <c r="C237" s="870"/>
      <c r="D237" s="870"/>
      <c r="E237" s="369"/>
      <c r="S237" s="280"/>
      <c r="U237" s="354">
        <v>180</v>
      </c>
      <c r="V237" s="870"/>
      <c r="W237" s="870"/>
      <c r="X237" s="369"/>
      <c r="AL237" s="280"/>
    </row>
    <row r="238" spans="2:38">
      <c r="B238" s="354">
        <v>181</v>
      </c>
      <c r="C238" s="870"/>
      <c r="D238" s="870"/>
      <c r="E238" s="369"/>
      <c r="S238" s="280"/>
      <c r="U238" s="354">
        <v>181</v>
      </c>
      <c r="V238" s="870"/>
      <c r="W238" s="870"/>
      <c r="X238" s="369"/>
      <c r="AL238" s="280"/>
    </row>
    <row r="239" spans="2:38">
      <c r="B239" s="354">
        <v>182</v>
      </c>
      <c r="C239" s="870"/>
      <c r="D239" s="870"/>
      <c r="E239" s="369"/>
      <c r="S239" s="280"/>
      <c r="U239" s="354">
        <v>182</v>
      </c>
      <c r="V239" s="870"/>
      <c r="W239" s="870"/>
      <c r="X239" s="369"/>
      <c r="AL239" s="280"/>
    </row>
    <row r="240" spans="2:38">
      <c r="B240" s="354">
        <v>183</v>
      </c>
      <c r="C240" s="870"/>
      <c r="D240" s="870"/>
      <c r="E240" s="369"/>
      <c r="S240" s="280"/>
      <c r="U240" s="354">
        <v>183</v>
      </c>
      <c r="V240" s="870"/>
      <c r="W240" s="870"/>
      <c r="X240" s="369"/>
      <c r="AL240" s="280"/>
    </row>
    <row r="241" spans="2:38">
      <c r="B241" s="354">
        <v>184</v>
      </c>
      <c r="C241" s="870"/>
      <c r="D241" s="870"/>
      <c r="E241" s="369"/>
      <c r="S241" s="280"/>
      <c r="U241" s="354">
        <v>184</v>
      </c>
      <c r="V241" s="870"/>
      <c r="W241" s="870"/>
      <c r="X241" s="369"/>
      <c r="AL241" s="280"/>
    </row>
    <row r="242" spans="2:38">
      <c r="B242" s="354">
        <v>185</v>
      </c>
      <c r="C242" s="870"/>
      <c r="D242" s="870"/>
      <c r="E242" s="369"/>
      <c r="S242" s="280"/>
      <c r="U242" s="354">
        <v>185</v>
      </c>
      <c r="V242" s="870"/>
      <c r="W242" s="870"/>
      <c r="X242" s="369"/>
      <c r="AL242" s="280"/>
    </row>
    <row r="243" spans="2:38">
      <c r="B243" s="354">
        <v>186</v>
      </c>
      <c r="C243" s="870"/>
      <c r="D243" s="870"/>
      <c r="E243" s="369"/>
      <c r="S243" s="280"/>
      <c r="U243" s="354">
        <v>186</v>
      </c>
      <c r="V243" s="870"/>
      <c r="W243" s="870"/>
      <c r="X243" s="369"/>
      <c r="AL243" s="280"/>
    </row>
    <row r="244" spans="2:38">
      <c r="B244" s="354">
        <v>187</v>
      </c>
      <c r="C244" s="870"/>
      <c r="D244" s="870"/>
      <c r="E244" s="369"/>
      <c r="S244" s="280"/>
      <c r="U244" s="354">
        <v>187</v>
      </c>
      <c r="V244" s="870"/>
      <c r="W244" s="870"/>
      <c r="X244" s="369"/>
      <c r="AL244" s="280"/>
    </row>
    <row r="245" spans="2:38">
      <c r="B245" s="354">
        <v>188</v>
      </c>
      <c r="C245" s="870"/>
      <c r="D245" s="870"/>
      <c r="E245" s="369"/>
      <c r="S245" s="280"/>
      <c r="U245" s="354">
        <v>188</v>
      </c>
      <c r="V245" s="870"/>
      <c r="W245" s="870"/>
      <c r="X245" s="369"/>
      <c r="AL245" s="280"/>
    </row>
    <row r="246" spans="2:38">
      <c r="B246" s="354">
        <v>189</v>
      </c>
      <c r="C246" s="870"/>
      <c r="D246" s="870"/>
      <c r="E246" s="369"/>
      <c r="S246" s="280"/>
      <c r="U246" s="354">
        <v>189</v>
      </c>
      <c r="V246" s="870"/>
      <c r="W246" s="870"/>
      <c r="X246" s="369"/>
      <c r="AL246" s="280"/>
    </row>
    <row r="247" spans="2:38">
      <c r="B247" s="354">
        <v>190</v>
      </c>
      <c r="C247" s="870"/>
      <c r="D247" s="870"/>
      <c r="E247" s="369"/>
      <c r="S247" s="280"/>
      <c r="U247" s="354">
        <v>190</v>
      </c>
      <c r="V247" s="870"/>
      <c r="W247" s="870"/>
      <c r="X247" s="369"/>
      <c r="AL247" s="280"/>
    </row>
    <row r="248" spans="2:38">
      <c r="B248" s="354">
        <v>191</v>
      </c>
      <c r="C248" s="870"/>
      <c r="D248" s="870"/>
      <c r="E248" s="369"/>
      <c r="S248" s="280"/>
      <c r="U248" s="354">
        <v>191</v>
      </c>
      <c r="V248" s="870"/>
      <c r="W248" s="870"/>
      <c r="X248" s="369"/>
      <c r="AL248" s="280"/>
    </row>
    <row r="249" spans="2:38">
      <c r="B249" s="354">
        <v>192</v>
      </c>
      <c r="C249" s="870"/>
      <c r="D249" s="870"/>
      <c r="E249" s="369"/>
      <c r="S249" s="280"/>
      <c r="U249" s="354">
        <v>192</v>
      </c>
      <c r="V249" s="870"/>
      <c r="W249" s="870"/>
      <c r="X249" s="369"/>
      <c r="AL249" s="280"/>
    </row>
    <row r="250" spans="2:38">
      <c r="B250" s="354">
        <v>193</v>
      </c>
      <c r="C250" s="870"/>
      <c r="D250" s="870"/>
      <c r="E250" s="369"/>
      <c r="S250" s="280"/>
      <c r="U250" s="354">
        <v>193</v>
      </c>
      <c r="V250" s="870"/>
      <c r="W250" s="870"/>
      <c r="X250" s="369"/>
      <c r="AL250" s="280"/>
    </row>
    <row r="251" spans="2:38">
      <c r="B251" s="354">
        <v>194</v>
      </c>
      <c r="C251" s="870"/>
      <c r="D251" s="870"/>
      <c r="E251" s="369"/>
      <c r="S251" s="280"/>
      <c r="U251" s="354">
        <v>194</v>
      </c>
      <c r="V251" s="870"/>
      <c r="W251" s="870"/>
      <c r="X251" s="369"/>
      <c r="AL251" s="280"/>
    </row>
    <row r="252" spans="2:38">
      <c r="B252" s="354">
        <v>195</v>
      </c>
      <c r="C252" s="870"/>
      <c r="D252" s="870"/>
      <c r="E252" s="369"/>
      <c r="S252" s="280"/>
      <c r="U252" s="354">
        <v>195</v>
      </c>
      <c r="V252" s="870"/>
      <c r="W252" s="870"/>
      <c r="X252" s="369"/>
      <c r="AL252" s="280"/>
    </row>
    <row r="253" spans="2:38">
      <c r="B253" s="354">
        <v>196</v>
      </c>
      <c r="C253" s="870"/>
      <c r="D253" s="870"/>
      <c r="E253" s="369"/>
      <c r="S253" s="280"/>
      <c r="U253" s="354">
        <v>196</v>
      </c>
      <c r="V253" s="870"/>
      <c r="W253" s="870"/>
      <c r="X253" s="369"/>
      <c r="AL253" s="280"/>
    </row>
    <row r="254" spans="2:38">
      <c r="B254" s="354">
        <v>197</v>
      </c>
      <c r="C254" s="870"/>
      <c r="D254" s="870"/>
      <c r="E254" s="369"/>
      <c r="S254" s="280"/>
      <c r="U254" s="354">
        <v>197</v>
      </c>
      <c r="V254" s="870"/>
      <c r="W254" s="870"/>
      <c r="X254" s="369"/>
      <c r="AL254" s="280"/>
    </row>
    <row r="255" spans="2:38">
      <c r="B255" s="354">
        <v>198</v>
      </c>
      <c r="C255" s="870"/>
      <c r="D255" s="870"/>
      <c r="E255" s="369"/>
      <c r="S255" s="280"/>
      <c r="U255" s="354">
        <v>198</v>
      </c>
      <c r="V255" s="870"/>
      <c r="W255" s="870"/>
      <c r="X255" s="369"/>
      <c r="AL255" s="280"/>
    </row>
    <row r="256" spans="2:38">
      <c r="B256" s="354">
        <v>199</v>
      </c>
      <c r="C256" s="870"/>
      <c r="D256" s="870"/>
      <c r="E256" s="369"/>
      <c r="S256" s="280"/>
      <c r="U256" s="354">
        <v>199</v>
      </c>
      <c r="V256" s="870"/>
      <c r="W256" s="870"/>
      <c r="X256" s="369"/>
      <c r="AL256" s="280"/>
    </row>
    <row r="257" spans="2:38">
      <c r="B257" s="354">
        <v>200</v>
      </c>
      <c r="C257" s="870"/>
      <c r="D257" s="870"/>
      <c r="E257" s="369"/>
      <c r="S257" s="280"/>
      <c r="U257" s="354">
        <v>200</v>
      </c>
      <c r="V257" s="870"/>
      <c r="W257" s="870"/>
      <c r="X257" s="369"/>
      <c r="AL257" s="280"/>
    </row>
    <row r="258" spans="2:38">
      <c r="B258" s="354">
        <v>201</v>
      </c>
      <c r="C258" s="870"/>
      <c r="D258" s="870"/>
      <c r="E258" s="369"/>
      <c r="S258" s="280"/>
      <c r="U258" s="354">
        <v>201</v>
      </c>
      <c r="V258" s="870"/>
      <c r="W258" s="870"/>
      <c r="X258" s="369"/>
      <c r="AL258" s="280"/>
    </row>
    <row r="259" spans="2:38">
      <c r="B259" s="354">
        <v>202</v>
      </c>
      <c r="C259" s="870"/>
      <c r="D259" s="870"/>
      <c r="E259" s="369"/>
      <c r="S259" s="280"/>
      <c r="U259" s="354">
        <v>202</v>
      </c>
      <c r="V259" s="870"/>
      <c r="W259" s="870"/>
      <c r="X259" s="369"/>
      <c r="AL259" s="280"/>
    </row>
    <row r="260" spans="2:38">
      <c r="B260" s="354">
        <v>203</v>
      </c>
      <c r="C260" s="870"/>
      <c r="D260" s="870"/>
      <c r="E260" s="369"/>
      <c r="S260" s="280"/>
      <c r="U260" s="354">
        <v>203</v>
      </c>
      <c r="V260" s="870"/>
      <c r="W260" s="870"/>
      <c r="X260" s="369"/>
      <c r="AL260" s="280"/>
    </row>
    <row r="261" spans="2:38">
      <c r="B261" s="354">
        <v>204</v>
      </c>
      <c r="C261" s="870"/>
      <c r="D261" s="870"/>
      <c r="E261" s="369"/>
      <c r="S261" s="280"/>
      <c r="U261" s="354">
        <v>204</v>
      </c>
      <c r="V261" s="870"/>
      <c r="W261" s="870"/>
      <c r="X261" s="369"/>
      <c r="AL261" s="280"/>
    </row>
    <row r="262" spans="2:38">
      <c r="B262" s="354">
        <v>205</v>
      </c>
      <c r="C262" s="870"/>
      <c r="D262" s="870"/>
      <c r="E262" s="369"/>
      <c r="S262" s="280"/>
      <c r="U262" s="354">
        <v>205</v>
      </c>
      <c r="V262" s="870"/>
      <c r="W262" s="870"/>
      <c r="X262" s="369"/>
      <c r="AL262" s="280"/>
    </row>
    <row r="263" spans="2:38">
      <c r="B263" s="354">
        <v>206</v>
      </c>
      <c r="C263" s="870"/>
      <c r="D263" s="870"/>
      <c r="E263" s="369"/>
      <c r="S263" s="280"/>
      <c r="U263" s="354">
        <v>206</v>
      </c>
      <c r="V263" s="870"/>
      <c r="W263" s="870"/>
      <c r="X263" s="369"/>
      <c r="AL263" s="280"/>
    </row>
    <row r="264" spans="2:38">
      <c r="B264" s="354">
        <v>207</v>
      </c>
      <c r="C264" s="870"/>
      <c r="D264" s="870"/>
      <c r="E264" s="369"/>
      <c r="S264" s="280"/>
      <c r="U264" s="354">
        <v>207</v>
      </c>
      <c r="V264" s="870"/>
      <c r="W264" s="870"/>
      <c r="X264" s="369"/>
      <c r="AL264" s="280"/>
    </row>
    <row r="265" spans="2:38">
      <c r="B265" s="354">
        <v>208</v>
      </c>
      <c r="C265" s="870"/>
      <c r="D265" s="870"/>
      <c r="E265" s="369"/>
      <c r="S265" s="280"/>
      <c r="U265" s="354">
        <v>208</v>
      </c>
      <c r="V265" s="870"/>
      <c r="W265" s="870"/>
      <c r="X265" s="369"/>
      <c r="AL265" s="280"/>
    </row>
    <row r="266" spans="2:38">
      <c r="B266" s="354">
        <v>209</v>
      </c>
      <c r="C266" s="870"/>
      <c r="D266" s="870"/>
      <c r="E266" s="369"/>
      <c r="S266" s="280"/>
      <c r="U266" s="354">
        <v>209</v>
      </c>
      <c r="V266" s="870"/>
      <c r="W266" s="870"/>
      <c r="X266" s="369"/>
      <c r="AL266" s="280"/>
    </row>
    <row r="267" spans="2:38">
      <c r="B267" s="354">
        <v>210</v>
      </c>
      <c r="C267" s="870"/>
      <c r="D267" s="870"/>
      <c r="E267" s="369"/>
      <c r="S267" s="280"/>
      <c r="U267" s="354">
        <v>210</v>
      </c>
      <c r="V267" s="870"/>
      <c r="W267" s="870"/>
      <c r="X267" s="369"/>
      <c r="AL267" s="280"/>
    </row>
    <row r="268" spans="2:38">
      <c r="B268" s="354">
        <v>211</v>
      </c>
      <c r="C268" s="870"/>
      <c r="D268" s="870"/>
      <c r="E268" s="369"/>
      <c r="S268" s="280"/>
      <c r="U268" s="354">
        <v>211</v>
      </c>
      <c r="V268" s="870"/>
      <c r="W268" s="870"/>
      <c r="X268" s="369"/>
      <c r="AL268" s="280"/>
    </row>
    <row r="269" spans="2:38">
      <c r="B269" s="354">
        <v>212</v>
      </c>
      <c r="C269" s="870"/>
      <c r="D269" s="870"/>
      <c r="E269" s="369"/>
      <c r="S269" s="280"/>
      <c r="U269" s="354">
        <v>212</v>
      </c>
      <c r="V269" s="870"/>
      <c r="W269" s="870"/>
      <c r="X269" s="369"/>
      <c r="AL269" s="280"/>
    </row>
    <row r="270" spans="2:38">
      <c r="B270" s="354">
        <v>213</v>
      </c>
      <c r="C270" s="870"/>
      <c r="D270" s="870"/>
      <c r="E270" s="369"/>
      <c r="S270" s="280"/>
      <c r="U270" s="354">
        <v>213</v>
      </c>
      <c r="V270" s="870"/>
      <c r="W270" s="870"/>
      <c r="X270" s="369"/>
      <c r="AL270" s="280"/>
    </row>
    <row r="271" spans="2:38">
      <c r="B271" s="354">
        <v>214</v>
      </c>
      <c r="C271" s="870"/>
      <c r="D271" s="870"/>
      <c r="E271" s="369"/>
      <c r="S271" s="280"/>
      <c r="U271" s="354">
        <v>214</v>
      </c>
      <c r="V271" s="870"/>
      <c r="W271" s="870"/>
      <c r="X271" s="369"/>
      <c r="AL271" s="280"/>
    </row>
    <row r="272" spans="2:38">
      <c r="B272" s="354">
        <v>215</v>
      </c>
      <c r="C272" s="870"/>
      <c r="D272" s="870"/>
      <c r="E272" s="369"/>
      <c r="S272" s="280"/>
      <c r="U272" s="354">
        <v>215</v>
      </c>
      <c r="V272" s="870"/>
      <c r="W272" s="870"/>
      <c r="X272" s="369"/>
      <c r="AL272" s="280"/>
    </row>
    <row r="273" spans="2:38">
      <c r="B273" s="354">
        <v>216</v>
      </c>
      <c r="C273" s="870"/>
      <c r="D273" s="870"/>
      <c r="E273" s="369"/>
      <c r="S273" s="280"/>
      <c r="U273" s="354">
        <v>216</v>
      </c>
      <c r="V273" s="870"/>
      <c r="W273" s="870"/>
      <c r="X273" s="369"/>
      <c r="AL273" s="280"/>
    </row>
    <row r="274" spans="2:38">
      <c r="B274" s="354">
        <v>217</v>
      </c>
      <c r="C274" s="870"/>
      <c r="D274" s="870"/>
      <c r="E274" s="369"/>
      <c r="S274" s="280"/>
      <c r="U274" s="354">
        <v>217</v>
      </c>
      <c r="V274" s="870"/>
      <c r="W274" s="870"/>
      <c r="X274" s="369"/>
      <c r="AL274" s="280"/>
    </row>
    <row r="275" spans="2:38">
      <c r="B275" s="354">
        <v>218</v>
      </c>
      <c r="C275" s="870"/>
      <c r="D275" s="870"/>
      <c r="E275" s="369"/>
      <c r="S275" s="280"/>
      <c r="U275" s="354">
        <v>218</v>
      </c>
      <c r="V275" s="870"/>
      <c r="W275" s="870"/>
      <c r="X275" s="369"/>
      <c r="AL275" s="280"/>
    </row>
    <row r="276" spans="2:38">
      <c r="B276" s="354">
        <v>219</v>
      </c>
      <c r="C276" s="870"/>
      <c r="D276" s="870"/>
      <c r="E276" s="369"/>
      <c r="S276" s="280"/>
      <c r="U276" s="354">
        <v>219</v>
      </c>
      <c r="V276" s="870"/>
      <c r="W276" s="870"/>
      <c r="X276" s="369"/>
      <c r="AL276" s="280"/>
    </row>
    <row r="277" spans="2:38">
      <c r="B277" s="354">
        <v>220</v>
      </c>
      <c r="C277" s="870"/>
      <c r="D277" s="870"/>
      <c r="E277" s="369"/>
      <c r="S277" s="280"/>
      <c r="U277" s="354">
        <v>220</v>
      </c>
      <c r="V277" s="870"/>
      <c r="W277" s="870"/>
      <c r="X277" s="369"/>
      <c r="AL277" s="280"/>
    </row>
    <row r="278" spans="2:38">
      <c r="B278" s="354">
        <v>221</v>
      </c>
      <c r="C278" s="870"/>
      <c r="D278" s="870"/>
      <c r="E278" s="369"/>
      <c r="S278" s="280"/>
      <c r="U278" s="354">
        <v>221</v>
      </c>
      <c r="V278" s="870"/>
      <c r="W278" s="870"/>
      <c r="X278" s="369"/>
      <c r="AL278" s="280"/>
    </row>
    <row r="279" spans="2:38">
      <c r="B279" s="354">
        <v>222</v>
      </c>
      <c r="C279" s="870"/>
      <c r="D279" s="870"/>
      <c r="E279" s="369"/>
      <c r="S279" s="280"/>
      <c r="U279" s="354">
        <v>222</v>
      </c>
      <c r="V279" s="870"/>
      <c r="W279" s="870"/>
      <c r="X279" s="369"/>
      <c r="AL279" s="280"/>
    </row>
    <row r="280" spans="2:38">
      <c r="B280" s="354">
        <v>223</v>
      </c>
      <c r="C280" s="870"/>
      <c r="D280" s="870"/>
      <c r="E280" s="369"/>
      <c r="S280" s="280"/>
      <c r="U280" s="354">
        <v>223</v>
      </c>
      <c r="V280" s="870"/>
      <c r="W280" s="870"/>
      <c r="X280" s="369"/>
      <c r="AL280" s="280"/>
    </row>
    <row r="281" spans="2:38">
      <c r="B281" s="354">
        <v>224</v>
      </c>
      <c r="C281" s="870"/>
      <c r="D281" s="870"/>
      <c r="E281" s="369"/>
      <c r="S281" s="280"/>
      <c r="U281" s="354">
        <v>224</v>
      </c>
      <c r="V281" s="870"/>
      <c r="W281" s="870"/>
      <c r="X281" s="369"/>
      <c r="AL281" s="280"/>
    </row>
    <row r="282" spans="2:38">
      <c r="B282" s="354">
        <v>225</v>
      </c>
      <c r="C282" s="870"/>
      <c r="D282" s="870"/>
      <c r="E282" s="369"/>
      <c r="S282" s="280"/>
      <c r="U282" s="354">
        <v>225</v>
      </c>
      <c r="V282" s="870"/>
      <c r="W282" s="870"/>
      <c r="X282" s="369"/>
      <c r="AL282" s="280"/>
    </row>
    <row r="283" spans="2:38">
      <c r="B283" s="354">
        <v>226</v>
      </c>
      <c r="C283" s="870"/>
      <c r="D283" s="870"/>
      <c r="E283" s="369"/>
      <c r="S283" s="280"/>
      <c r="U283" s="354">
        <v>226</v>
      </c>
      <c r="V283" s="870"/>
      <c r="W283" s="870"/>
      <c r="X283" s="369"/>
      <c r="AL283" s="280"/>
    </row>
    <row r="284" spans="2:38">
      <c r="B284" s="354">
        <v>227</v>
      </c>
      <c r="C284" s="870"/>
      <c r="D284" s="870"/>
      <c r="E284" s="369"/>
      <c r="S284" s="280"/>
      <c r="U284" s="354">
        <v>227</v>
      </c>
      <c r="V284" s="870"/>
      <c r="W284" s="870"/>
      <c r="X284" s="369"/>
      <c r="AL284" s="280"/>
    </row>
    <row r="285" spans="2:38">
      <c r="B285" s="354">
        <v>228</v>
      </c>
      <c r="C285" s="870"/>
      <c r="D285" s="870"/>
      <c r="E285" s="369"/>
      <c r="S285" s="280"/>
      <c r="U285" s="354">
        <v>228</v>
      </c>
      <c r="V285" s="870"/>
      <c r="W285" s="870"/>
      <c r="X285" s="369"/>
      <c r="AL285" s="280"/>
    </row>
    <row r="286" spans="2:38">
      <c r="B286" s="354">
        <v>229</v>
      </c>
      <c r="C286" s="870"/>
      <c r="D286" s="870"/>
      <c r="E286" s="369"/>
      <c r="S286" s="280"/>
      <c r="U286" s="354">
        <v>229</v>
      </c>
      <c r="V286" s="870"/>
      <c r="W286" s="870"/>
      <c r="X286" s="369"/>
      <c r="AL286" s="280"/>
    </row>
    <row r="287" spans="2:38">
      <c r="B287" s="354">
        <v>230</v>
      </c>
      <c r="C287" s="870"/>
      <c r="D287" s="870"/>
      <c r="E287" s="369"/>
      <c r="S287" s="280"/>
      <c r="U287" s="354">
        <v>230</v>
      </c>
      <c r="V287" s="870"/>
      <c r="W287" s="870"/>
      <c r="X287" s="369"/>
      <c r="AL287" s="280"/>
    </row>
    <row r="288" spans="2:38">
      <c r="B288" s="354">
        <v>231</v>
      </c>
      <c r="C288" s="870"/>
      <c r="D288" s="870"/>
      <c r="E288" s="369"/>
      <c r="S288" s="280"/>
      <c r="U288" s="354">
        <v>231</v>
      </c>
      <c r="V288" s="870"/>
      <c r="W288" s="870"/>
      <c r="X288" s="369"/>
      <c r="AL288" s="280"/>
    </row>
    <row r="289" spans="2:38">
      <c r="B289" s="354">
        <v>232</v>
      </c>
      <c r="C289" s="870"/>
      <c r="D289" s="870"/>
      <c r="E289" s="369"/>
      <c r="S289" s="280"/>
      <c r="U289" s="354">
        <v>232</v>
      </c>
      <c r="V289" s="870"/>
      <c r="W289" s="870"/>
      <c r="X289" s="369"/>
      <c r="AL289" s="280"/>
    </row>
    <row r="290" spans="2:38">
      <c r="B290" s="354">
        <v>233</v>
      </c>
      <c r="C290" s="870"/>
      <c r="D290" s="870"/>
      <c r="E290" s="369"/>
      <c r="S290" s="280"/>
      <c r="U290" s="354">
        <v>233</v>
      </c>
      <c r="V290" s="870"/>
      <c r="W290" s="870"/>
      <c r="X290" s="369"/>
      <c r="AL290" s="280"/>
    </row>
    <row r="291" spans="2:38">
      <c r="B291" s="354">
        <v>234</v>
      </c>
      <c r="C291" s="870"/>
      <c r="D291" s="870"/>
      <c r="E291" s="369"/>
      <c r="S291" s="280"/>
      <c r="U291" s="354">
        <v>234</v>
      </c>
      <c r="V291" s="870"/>
      <c r="W291" s="870"/>
      <c r="X291" s="369"/>
      <c r="AL291" s="280"/>
    </row>
    <row r="292" spans="2:38">
      <c r="B292" s="354">
        <v>235</v>
      </c>
      <c r="C292" s="870"/>
      <c r="D292" s="870"/>
      <c r="E292" s="369"/>
      <c r="S292" s="280"/>
      <c r="U292" s="354">
        <v>235</v>
      </c>
      <c r="V292" s="870"/>
      <c r="W292" s="870"/>
      <c r="X292" s="369"/>
      <c r="AL292" s="280"/>
    </row>
    <row r="293" spans="2:38">
      <c r="B293" s="354">
        <v>236</v>
      </c>
      <c r="C293" s="870"/>
      <c r="D293" s="870"/>
      <c r="E293" s="369"/>
      <c r="S293" s="280"/>
      <c r="U293" s="354">
        <v>236</v>
      </c>
      <c r="V293" s="870"/>
      <c r="W293" s="870"/>
      <c r="X293" s="369"/>
      <c r="AL293" s="280"/>
    </row>
    <row r="294" spans="2:38">
      <c r="B294" s="354">
        <v>237</v>
      </c>
      <c r="C294" s="870"/>
      <c r="D294" s="870"/>
      <c r="E294" s="369"/>
      <c r="S294" s="280"/>
      <c r="U294" s="354">
        <v>237</v>
      </c>
      <c r="V294" s="870"/>
      <c r="W294" s="870"/>
      <c r="X294" s="369"/>
      <c r="AL294" s="280"/>
    </row>
    <row r="295" spans="2:38">
      <c r="B295" s="354">
        <v>238</v>
      </c>
      <c r="C295" s="870"/>
      <c r="D295" s="870"/>
      <c r="E295" s="369"/>
      <c r="S295" s="280"/>
      <c r="U295" s="354">
        <v>238</v>
      </c>
      <c r="V295" s="870"/>
      <c r="W295" s="870"/>
      <c r="X295" s="369"/>
      <c r="AL295" s="280"/>
    </row>
    <row r="296" spans="2:38">
      <c r="B296" s="354">
        <v>239</v>
      </c>
      <c r="C296" s="870"/>
      <c r="D296" s="870"/>
      <c r="E296" s="369"/>
      <c r="S296" s="280"/>
      <c r="U296" s="354">
        <v>239</v>
      </c>
      <c r="V296" s="870"/>
      <c r="W296" s="870"/>
      <c r="X296" s="369"/>
      <c r="AL296" s="280"/>
    </row>
    <row r="297" spans="2:38">
      <c r="B297" s="354">
        <v>240</v>
      </c>
      <c r="C297" s="870"/>
      <c r="D297" s="870"/>
      <c r="E297" s="369"/>
      <c r="S297" s="280"/>
      <c r="U297" s="354">
        <v>240</v>
      </c>
      <c r="V297" s="870"/>
      <c r="W297" s="870"/>
      <c r="X297" s="369"/>
      <c r="AL297" s="280"/>
    </row>
    <row r="298" spans="2:38">
      <c r="B298" s="354">
        <v>241</v>
      </c>
      <c r="C298" s="870"/>
      <c r="D298" s="870"/>
      <c r="E298" s="369"/>
      <c r="S298" s="280"/>
      <c r="U298" s="354">
        <v>241</v>
      </c>
      <c r="V298" s="870"/>
      <c r="W298" s="870"/>
      <c r="X298" s="369"/>
      <c r="AL298" s="280"/>
    </row>
    <row r="299" spans="2:38">
      <c r="B299" s="354">
        <v>242</v>
      </c>
      <c r="C299" s="870"/>
      <c r="D299" s="870"/>
      <c r="E299" s="369"/>
      <c r="S299" s="280"/>
      <c r="U299" s="354">
        <v>242</v>
      </c>
      <c r="V299" s="870"/>
      <c r="W299" s="870"/>
      <c r="X299" s="369"/>
      <c r="AL299" s="280"/>
    </row>
    <row r="300" spans="2:38">
      <c r="B300" s="354">
        <v>243</v>
      </c>
      <c r="C300" s="870"/>
      <c r="D300" s="870"/>
      <c r="E300" s="369"/>
      <c r="S300" s="280"/>
      <c r="U300" s="354">
        <v>243</v>
      </c>
      <c r="V300" s="870"/>
      <c r="W300" s="870"/>
      <c r="X300" s="369"/>
      <c r="AL300" s="280"/>
    </row>
    <row r="301" spans="2:38">
      <c r="B301" s="354">
        <v>244</v>
      </c>
      <c r="C301" s="870"/>
      <c r="D301" s="870"/>
      <c r="E301" s="369"/>
      <c r="S301" s="280"/>
      <c r="U301" s="354">
        <v>244</v>
      </c>
      <c r="V301" s="870"/>
      <c r="W301" s="870"/>
      <c r="X301" s="369"/>
      <c r="AL301" s="280"/>
    </row>
    <row r="302" spans="2:38">
      <c r="B302" s="354">
        <v>245</v>
      </c>
      <c r="C302" s="870"/>
      <c r="D302" s="870"/>
      <c r="E302" s="369"/>
      <c r="S302" s="280"/>
      <c r="U302" s="354">
        <v>245</v>
      </c>
      <c r="V302" s="870"/>
      <c r="W302" s="870"/>
      <c r="X302" s="369"/>
      <c r="AL302" s="280"/>
    </row>
    <row r="303" spans="2:38">
      <c r="B303" s="354">
        <v>246</v>
      </c>
      <c r="C303" s="870"/>
      <c r="D303" s="870"/>
      <c r="E303" s="369"/>
      <c r="S303" s="280"/>
      <c r="U303" s="354">
        <v>246</v>
      </c>
      <c r="V303" s="870"/>
      <c r="W303" s="870"/>
      <c r="X303" s="369"/>
      <c r="AL303" s="280"/>
    </row>
    <row r="304" spans="2:38">
      <c r="B304" s="354">
        <v>247</v>
      </c>
      <c r="C304" s="870"/>
      <c r="D304" s="870"/>
      <c r="E304" s="369"/>
      <c r="S304" s="280"/>
      <c r="U304" s="354">
        <v>247</v>
      </c>
      <c r="V304" s="870"/>
      <c r="W304" s="870"/>
      <c r="X304" s="369"/>
      <c r="AL304" s="280"/>
    </row>
    <row r="305" spans="2:38">
      <c r="B305" s="354">
        <v>248</v>
      </c>
      <c r="C305" s="870"/>
      <c r="D305" s="870"/>
      <c r="E305" s="369"/>
      <c r="S305" s="280"/>
      <c r="U305" s="354">
        <v>248</v>
      </c>
      <c r="V305" s="870"/>
      <c r="W305" s="870"/>
      <c r="X305" s="369"/>
      <c r="AL305" s="280"/>
    </row>
    <row r="306" spans="2:38">
      <c r="B306" s="354">
        <v>249</v>
      </c>
      <c r="C306" s="870"/>
      <c r="D306" s="870"/>
      <c r="E306" s="369"/>
      <c r="S306" s="280"/>
      <c r="U306" s="354">
        <v>249</v>
      </c>
      <c r="V306" s="870"/>
      <c r="W306" s="870"/>
      <c r="X306" s="369"/>
      <c r="AL306" s="280"/>
    </row>
    <row r="307" spans="2:38">
      <c r="B307" s="354">
        <v>250</v>
      </c>
      <c r="C307" s="870"/>
      <c r="D307" s="870"/>
      <c r="E307" s="369"/>
      <c r="S307" s="280"/>
      <c r="U307" s="354">
        <v>250</v>
      </c>
      <c r="V307" s="870"/>
      <c r="W307" s="870"/>
      <c r="X307" s="369"/>
      <c r="AL307" s="280"/>
    </row>
    <row r="308" spans="2:38">
      <c r="B308" s="354">
        <v>251</v>
      </c>
      <c r="C308" s="870"/>
      <c r="D308" s="870"/>
      <c r="E308" s="369"/>
      <c r="S308" s="280"/>
      <c r="U308" s="354">
        <v>251</v>
      </c>
      <c r="V308" s="870"/>
      <c r="W308" s="870"/>
      <c r="X308" s="369"/>
      <c r="AL308" s="280"/>
    </row>
    <row r="309" spans="2:38">
      <c r="B309" s="354">
        <v>252</v>
      </c>
      <c r="C309" s="870"/>
      <c r="D309" s="870"/>
      <c r="E309" s="369"/>
      <c r="S309" s="280"/>
      <c r="U309" s="354">
        <v>252</v>
      </c>
      <c r="V309" s="870"/>
      <c r="W309" s="870"/>
      <c r="X309" s="369"/>
      <c r="AL309" s="280"/>
    </row>
    <row r="310" spans="2:38">
      <c r="B310" s="354">
        <v>253</v>
      </c>
      <c r="C310" s="870"/>
      <c r="D310" s="870"/>
      <c r="E310" s="369"/>
      <c r="S310" s="280"/>
      <c r="U310" s="354">
        <v>253</v>
      </c>
      <c r="V310" s="870"/>
      <c r="W310" s="870"/>
      <c r="X310" s="369"/>
      <c r="AL310" s="280"/>
    </row>
    <row r="311" spans="2:38">
      <c r="B311" s="354">
        <v>254</v>
      </c>
      <c r="C311" s="870"/>
      <c r="D311" s="870"/>
      <c r="E311" s="369"/>
      <c r="S311" s="280"/>
      <c r="U311" s="354">
        <v>254</v>
      </c>
      <c r="V311" s="870"/>
      <c r="W311" s="870"/>
      <c r="X311" s="369"/>
      <c r="AL311" s="280"/>
    </row>
    <row r="312" spans="2:38">
      <c r="B312" s="354">
        <v>255</v>
      </c>
      <c r="C312" s="870"/>
      <c r="D312" s="870"/>
      <c r="E312" s="369"/>
      <c r="S312" s="280"/>
      <c r="U312" s="354">
        <v>255</v>
      </c>
      <c r="V312" s="870"/>
      <c r="W312" s="870"/>
      <c r="X312" s="369"/>
      <c r="AL312" s="280"/>
    </row>
    <row r="313" spans="2:38">
      <c r="B313" s="354">
        <v>256</v>
      </c>
      <c r="C313" s="870"/>
      <c r="D313" s="870"/>
      <c r="E313" s="369"/>
      <c r="S313" s="280"/>
      <c r="U313" s="354">
        <v>256</v>
      </c>
      <c r="V313" s="870"/>
      <c r="W313" s="870"/>
      <c r="X313" s="369"/>
      <c r="AL313" s="280"/>
    </row>
    <row r="314" spans="2:38">
      <c r="B314" s="354">
        <v>257</v>
      </c>
      <c r="C314" s="870"/>
      <c r="D314" s="870"/>
      <c r="E314" s="369"/>
      <c r="S314" s="280"/>
      <c r="U314" s="354">
        <v>257</v>
      </c>
      <c r="V314" s="870"/>
      <c r="W314" s="870"/>
      <c r="X314" s="369"/>
      <c r="AL314" s="280"/>
    </row>
    <row r="315" spans="2:38">
      <c r="B315" s="354">
        <v>258</v>
      </c>
      <c r="C315" s="870"/>
      <c r="D315" s="870"/>
      <c r="E315" s="369"/>
      <c r="S315" s="280"/>
      <c r="U315" s="354">
        <v>258</v>
      </c>
      <c r="V315" s="870"/>
      <c r="W315" s="870"/>
      <c r="X315" s="369"/>
      <c r="AL315" s="280"/>
    </row>
    <row r="316" spans="2:38">
      <c r="B316" s="354">
        <v>259</v>
      </c>
      <c r="C316" s="870"/>
      <c r="D316" s="870"/>
      <c r="E316" s="369"/>
      <c r="S316" s="280"/>
      <c r="U316" s="354">
        <v>259</v>
      </c>
      <c r="V316" s="870"/>
      <c r="W316" s="870"/>
      <c r="X316" s="369"/>
      <c r="AL316" s="280"/>
    </row>
    <row r="317" spans="2:38">
      <c r="B317" s="354">
        <v>260</v>
      </c>
      <c r="C317" s="870"/>
      <c r="D317" s="870"/>
      <c r="E317" s="369"/>
      <c r="S317" s="280"/>
      <c r="U317" s="354">
        <v>260</v>
      </c>
      <c r="V317" s="870"/>
      <c r="W317" s="870"/>
      <c r="X317" s="369"/>
      <c r="AL317" s="280"/>
    </row>
    <row r="318" spans="2:38">
      <c r="B318" s="354">
        <v>261</v>
      </c>
      <c r="C318" s="870"/>
      <c r="D318" s="870"/>
      <c r="E318" s="369"/>
      <c r="S318" s="280"/>
      <c r="U318" s="354">
        <v>261</v>
      </c>
      <c r="V318" s="870"/>
      <c r="W318" s="870"/>
      <c r="X318" s="369"/>
      <c r="AL318" s="280"/>
    </row>
    <row r="319" spans="2:38">
      <c r="B319" s="354">
        <v>262</v>
      </c>
      <c r="C319" s="870"/>
      <c r="D319" s="870"/>
      <c r="E319" s="369"/>
      <c r="S319" s="280"/>
      <c r="U319" s="354">
        <v>262</v>
      </c>
      <c r="V319" s="870"/>
      <c r="W319" s="870"/>
      <c r="X319" s="369"/>
      <c r="AL319" s="280"/>
    </row>
    <row r="320" spans="2:38">
      <c r="B320" s="354">
        <v>263</v>
      </c>
      <c r="C320" s="870"/>
      <c r="D320" s="870"/>
      <c r="E320" s="369"/>
      <c r="S320" s="280"/>
      <c r="U320" s="354">
        <v>263</v>
      </c>
      <c r="V320" s="870"/>
      <c r="W320" s="870"/>
      <c r="X320" s="369"/>
      <c r="AL320" s="280"/>
    </row>
    <row r="321" spans="2:38">
      <c r="B321" s="354">
        <v>264</v>
      </c>
      <c r="C321" s="870"/>
      <c r="D321" s="870"/>
      <c r="E321" s="369"/>
      <c r="S321" s="280"/>
      <c r="U321" s="354">
        <v>264</v>
      </c>
      <c r="V321" s="870"/>
      <c r="W321" s="870"/>
      <c r="X321" s="369"/>
      <c r="AL321" s="280"/>
    </row>
    <row r="322" spans="2:38">
      <c r="B322" s="354">
        <v>265</v>
      </c>
      <c r="C322" s="870"/>
      <c r="D322" s="870"/>
      <c r="E322" s="369"/>
      <c r="S322" s="280"/>
      <c r="U322" s="354">
        <v>265</v>
      </c>
      <c r="V322" s="870"/>
      <c r="W322" s="870"/>
      <c r="X322" s="369"/>
      <c r="AL322" s="280"/>
    </row>
    <row r="323" spans="2:38">
      <c r="B323" s="354">
        <v>266</v>
      </c>
      <c r="C323" s="870"/>
      <c r="D323" s="870"/>
      <c r="E323" s="369"/>
      <c r="S323" s="280"/>
      <c r="U323" s="354">
        <v>266</v>
      </c>
      <c r="V323" s="870"/>
      <c r="W323" s="870"/>
      <c r="X323" s="369"/>
      <c r="AL323" s="280"/>
    </row>
    <row r="324" spans="2:38">
      <c r="B324" s="354">
        <v>267</v>
      </c>
      <c r="C324" s="870"/>
      <c r="D324" s="870"/>
      <c r="E324" s="369"/>
      <c r="S324" s="280"/>
      <c r="U324" s="354">
        <v>267</v>
      </c>
      <c r="V324" s="870"/>
      <c r="W324" s="870"/>
      <c r="X324" s="369"/>
      <c r="AL324" s="280"/>
    </row>
    <row r="325" spans="2:38">
      <c r="B325" s="354">
        <v>268</v>
      </c>
      <c r="C325" s="870"/>
      <c r="D325" s="870"/>
      <c r="E325" s="369"/>
      <c r="S325" s="280"/>
      <c r="U325" s="354">
        <v>268</v>
      </c>
      <c r="V325" s="870"/>
      <c r="W325" s="870"/>
      <c r="X325" s="369"/>
      <c r="AL325" s="280"/>
    </row>
    <row r="326" spans="2:38">
      <c r="B326" s="354">
        <v>269</v>
      </c>
      <c r="C326" s="870"/>
      <c r="D326" s="870"/>
      <c r="E326" s="369"/>
      <c r="S326" s="280"/>
      <c r="U326" s="354">
        <v>269</v>
      </c>
      <c r="V326" s="870"/>
      <c r="W326" s="870"/>
      <c r="X326" s="369"/>
      <c r="AL326" s="280"/>
    </row>
    <row r="327" spans="2:38">
      <c r="B327" s="354">
        <v>270</v>
      </c>
      <c r="C327" s="870"/>
      <c r="D327" s="870"/>
      <c r="E327" s="369"/>
      <c r="S327" s="280"/>
      <c r="U327" s="354">
        <v>270</v>
      </c>
      <c r="V327" s="870"/>
      <c r="W327" s="870"/>
      <c r="X327" s="369"/>
      <c r="AL327" s="280"/>
    </row>
    <row r="328" spans="2:38">
      <c r="B328" s="354">
        <v>271</v>
      </c>
      <c r="C328" s="870"/>
      <c r="D328" s="870"/>
      <c r="E328" s="369"/>
      <c r="S328" s="280"/>
      <c r="U328" s="354">
        <v>271</v>
      </c>
      <c r="V328" s="870"/>
      <c r="W328" s="870"/>
      <c r="X328" s="369"/>
      <c r="AL328" s="280"/>
    </row>
    <row r="329" spans="2:38">
      <c r="B329" s="354">
        <v>272</v>
      </c>
      <c r="C329" s="870"/>
      <c r="D329" s="870"/>
      <c r="E329" s="369"/>
      <c r="S329" s="280"/>
      <c r="U329" s="354">
        <v>272</v>
      </c>
      <c r="V329" s="870"/>
      <c r="W329" s="870"/>
      <c r="X329" s="369"/>
      <c r="AL329" s="280"/>
    </row>
    <row r="330" spans="2:38">
      <c r="B330" s="354">
        <v>273</v>
      </c>
      <c r="C330" s="870"/>
      <c r="D330" s="870"/>
      <c r="E330" s="369"/>
      <c r="S330" s="280"/>
      <c r="U330" s="354">
        <v>273</v>
      </c>
      <c r="V330" s="870"/>
      <c r="W330" s="870"/>
      <c r="X330" s="369"/>
      <c r="AL330" s="280"/>
    </row>
    <row r="331" spans="2:38">
      <c r="B331" s="354">
        <v>274</v>
      </c>
      <c r="C331" s="870"/>
      <c r="D331" s="870"/>
      <c r="E331" s="369"/>
      <c r="S331" s="280"/>
      <c r="U331" s="354">
        <v>274</v>
      </c>
      <c r="V331" s="870"/>
      <c r="W331" s="870"/>
      <c r="X331" s="369"/>
      <c r="AL331" s="280"/>
    </row>
    <row r="332" spans="2:38">
      <c r="B332" s="354">
        <v>275</v>
      </c>
      <c r="C332" s="870"/>
      <c r="D332" s="870"/>
      <c r="E332" s="369"/>
      <c r="S332" s="280"/>
      <c r="U332" s="354">
        <v>275</v>
      </c>
      <c r="V332" s="870"/>
      <c r="W332" s="870"/>
      <c r="X332" s="369"/>
      <c r="AL332" s="280"/>
    </row>
    <row r="333" spans="2:38">
      <c r="B333" s="354">
        <v>276</v>
      </c>
      <c r="C333" s="870"/>
      <c r="D333" s="870"/>
      <c r="E333" s="369"/>
      <c r="S333" s="280"/>
      <c r="U333" s="354">
        <v>276</v>
      </c>
      <c r="V333" s="870"/>
      <c r="W333" s="870"/>
      <c r="X333" s="369"/>
      <c r="AL333" s="280"/>
    </row>
    <row r="334" spans="2:38">
      <c r="B334" s="354">
        <v>277</v>
      </c>
      <c r="C334" s="870"/>
      <c r="D334" s="870"/>
      <c r="E334" s="369"/>
      <c r="S334" s="280"/>
      <c r="U334" s="354">
        <v>277</v>
      </c>
      <c r="V334" s="870"/>
      <c r="W334" s="870"/>
      <c r="X334" s="369"/>
      <c r="AL334" s="280"/>
    </row>
    <row r="335" spans="2:38">
      <c r="B335" s="354">
        <v>278</v>
      </c>
      <c r="C335" s="870"/>
      <c r="D335" s="870"/>
      <c r="E335" s="369"/>
      <c r="S335" s="280"/>
      <c r="U335" s="354">
        <v>278</v>
      </c>
      <c r="V335" s="870"/>
      <c r="W335" s="870"/>
      <c r="X335" s="369"/>
      <c r="AL335" s="280"/>
    </row>
    <row r="336" spans="2:38">
      <c r="B336" s="354">
        <v>279</v>
      </c>
      <c r="C336" s="870"/>
      <c r="D336" s="870"/>
      <c r="E336" s="369"/>
      <c r="S336" s="280"/>
      <c r="U336" s="354">
        <v>279</v>
      </c>
      <c r="V336" s="870"/>
      <c r="W336" s="870"/>
      <c r="X336" s="369"/>
      <c r="AL336" s="280"/>
    </row>
    <row r="337" spans="2:38">
      <c r="B337" s="354">
        <v>280</v>
      </c>
      <c r="C337" s="870"/>
      <c r="D337" s="870"/>
      <c r="E337" s="369"/>
      <c r="S337" s="280"/>
      <c r="U337" s="354">
        <v>280</v>
      </c>
      <c r="V337" s="870"/>
      <c r="W337" s="870"/>
      <c r="X337" s="369"/>
      <c r="AL337" s="280"/>
    </row>
    <row r="338" spans="2:38">
      <c r="B338" s="354">
        <v>281</v>
      </c>
      <c r="C338" s="870"/>
      <c r="D338" s="870"/>
      <c r="E338" s="369"/>
      <c r="S338" s="280"/>
      <c r="U338" s="354">
        <v>281</v>
      </c>
      <c r="V338" s="870"/>
      <c r="W338" s="870"/>
      <c r="X338" s="369"/>
      <c r="AL338" s="280"/>
    </row>
    <row r="339" spans="2:38">
      <c r="B339" s="354">
        <v>282</v>
      </c>
      <c r="C339" s="870"/>
      <c r="D339" s="870"/>
      <c r="E339" s="369"/>
      <c r="S339" s="280"/>
      <c r="U339" s="354">
        <v>282</v>
      </c>
      <c r="V339" s="870"/>
      <c r="W339" s="870"/>
      <c r="X339" s="369"/>
      <c r="AL339" s="280"/>
    </row>
    <row r="340" spans="2:38">
      <c r="B340" s="354">
        <v>283</v>
      </c>
      <c r="C340" s="870"/>
      <c r="D340" s="870"/>
      <c r="E340" s="369"/>
      <c r="S340" s="280"/>
      <c r="U340" s="354">
        <v>283</v>
      </c>
      <c r="V340" s="870"/>
      <c r="W340" s="870"/>
      <c r="X340" s="369"/>
      <c r="AL340" s="280"/>
    </row>
    <row r="341" spans="2:38">
      <c r="B341" s="354">
        <v>284</v>
      </c>
      <c r="C341" s="870"/>
      <c r="D341" s="870"/>
      <c r="E341" s="369"/>
      <c r="S341" s="280"/>
      <c r="U341" s="354">
        <v>284</v>
      </c>
      <c r="V341" s="870"/>
      <c r="W341" s="870"/>
      <c r="X341" s="369"/>
      <c r="AL341" s="280"/>
    </row>
    <row r="342" spans="2:38">
      <c r="B342" s="354">
        <v>285</v>
      </c>
      <c r="C342" s="870"/>
      <c r="D342" s="870"/>
      <c r="E342" s="369"/>
      <c r="S342" s="280"/>
      <c r="U342" s="354">
        <v>285</v>
      </c>
      <c r="V342" s="870"/>
      <c r="W342" s="870"/>
      <c r="X342" s="369"/>
      <c r="AL342" s="280"/>
    </row>
    <row r="343" spans="2:38">
      <c r="B343" s="354">
        <v>286</v>
      </c>
      <c r="C343" s="870"/>
      <c r="D343" s="870"/>
      <c r="E343" s="369"/>
      <c r="S343" s="280"/>
      <c r="U343" s="354">
        <v>286</v>
      </c>
      <c r="V343" s="870"/>
      <c r="W343" s="870"/>
      <c r="X343" s="369"/>
      <c r="AL343" s="280"/>
    </row>
    <row r="344" spans="2:38">
      <c r="B344" s="354">
        <v>287</v>
      </c>
      <c r="C344" s="870"/>
      <c r="D344" s="870"/>
      <c r="E344" s="369"/>
      <c r="S344" s="280"/>
      <c r="U344" s="354">
        <v>287</v>
      </c>
      <c r="V344" s="870"/>
      <c r="W344" s="870"/>
      <c r="X344" s="369"/>
      <c r="AL344" s="280"/>
    </row>
    <row r="345" spans="2:38">
      <c r="B345" s="354">
        <v>288</v>
      </c>
      <c r="C345" s="870"/>
      <c r="D345" s="870"/>
      <c r="E345" s="369"/>
      <c r="S345" s="280"/>
      <c r="U345" s="354">
        <v>288</v>
      </c>
      <c r="V345" s="870"/>
      <c r="W345" s="870"/>
      <c r="X345" s="369"/>
      <c r="AL345" s="280"/>
    </row>
    <row r="346" spans="2:38">
      <c r="B346" s="354">
        <v>289</v>
      </c>
      <c r="C346" s="870"/>
      <c r="D346" s="870"/>
      <c r="E346" s="369"/>
      <c r="S346" s="280"/>
      <c r="U346" s="354">
        <v>289</v>
      </c>
      <c r="V346" s="870"/>
      <c r="W346" s="870"/>
      <c r="X346" s="369"/>
      <c r="AL346" s="280"/>
    </row>
    <row r="347" spans="2:38">
      <c r="B347" s="354">
        <v>290</v>
      </c>
      <c r="C347" s="870"/>
      <c r="D347" s="870"/>
      <c r="E347" s="369"/>
      <c r="S347" s="280"/>
      <c r="U347" s="354">
        <v>290</v>
      </c>
      <c r="V347" s="870"/>
      <c r="W347" s="870"/>
      <c r="X347" s="369"/>
      <c r="AL347" s="280"/>
    </row>
    <row r="348" spans="2:38">
      <c r="B348" s="354">
        <v>291</v>
      </c>
      <c r="C348" s="870"/>
      <c r="D348" s="870"/>
      <c r="E348" s="369"/>
      <c r="S348" s="280"/>
      <c r="U348" s="354">
        <v>291</v>
      </c>
      <c r="V348" s="870"/>
      <c r="W348" s="870"/>
      <c r="X348" s="369"/>
      <c r="AL348" s="280"/>
    </row>
    <row r="349" spans="2:38">
      <c r="B349" s="354">
        <v>292</v>
      </c>
      <c r="C349" s="870"/>
      <c r="D349" s="870"/>
      <c r="E349" s="369"/>
      <c r="S349" s="280"/>
      <c r="U349" s="354">
        <v>292</v>
      </c>
      <c r="V349" s="870"/>
      <c r="W349" s="870"/>
      <c r="X349" s="369"/>
      <c r="AL349" s="280"/>
    </row>
    <row r="350" spans="2:38">
      <c r="B350" s="354">
        <v>293</v>
      </c>
      <c r="C350" s="870"/>
      <c r="D350" s="870"/>
      <c r="E350" s="369"/>
      <c r="S350" s="280"/>
      <c r="U350" s="354">
        <v>293</v>
      </c>
      <c r="V350" s="870"/>
      <c r="W350" s="870"/>
      <c r="X350" s="369"/>
      <c r="AL350" s="280"/>
    </row>
    <row r="351" spans="2:38">
      <c r="B351" s="354">
        <v>294</v>
      </c>
      <c r="C351" s="870"/>
      <c r="D351" s="870"/>
      <c r="E351" s="369"/>
      <c r="S351" s="280"/>
      <c r="U351" s="354">
        <v>294</v>
      </c>
      <c r="V351" s="870"/>
      <c r="W351" s="870"/>
      <c r="X351" s="369"/>
      <c r="AL351" s="280"/>
    </row>
    <row r="352" spans="2:38">
      <c r="B352" s="354">
        <v>295</v>
      </c>
      <c r="C352" s="870"/>
      <c r="D352" s="870"/>
      <c r="E352" s="369"/>
      <c r="S352" s="280"/>
      <c r="U352" s="354">
        <v>295</v>
      </c>
      <c r="V352" s="870"/>
      <c r="W352" s="870"/>
      <c r="X352" s="369"/>
      <c r="AL352" s="280"/>
    </row>
    <row r="353" spans="1:38">
      <c r="B353" s="354">
        <v>296</v>
      </c>
      <c r="C353" s="870"/>
      <c r="D353" s="870"/>
      <c r="E353" s="369"/>
      <c r="S353" s="280"/>
      <c r="U353" s="354">
        <v>296</v>
      </c>
      <c r="V353" s="870"/>
      <c r="W353" s="870"/>
      <c r="X353" s="369"/>
      <c r="AL353" s="280"/>
    </row>
    <row r="354" spans="1:38">
      <c r="B354" s="354">
        <v>297</v>
      </c>
      <c r="C354" s="870"/>
      <c r="D354" s="870"/>
      <c r="E354" s="369"/>
      <c r="S354" s="280"/>
      <c r="U354" s="354">
        <v>297</v>
      </c>
      <c r="V354" s="870"/>
      <c r="W354" s="870"/>
      <c r="X354" s="369"/>
      <c r="AL354" s="280"/>
    </row>
    <row r="355" spans="1:38">
      <c r="B355" s="354">
        <v>298</v>
      </c>
      <c r="C355" s="870"/>
      <c r="D355" s="870"/>
      <c r="E355" s="369"/>
      <c r="S355" s="280"/>
      <c r="U355" s="354">
        <v>298</v>
      </c>
      <c r="V355" s="870"/>
      <c r="W355" s="870"/>
      <c r="X355" s="369"/>
      <c r="AL355" s="280"/>
    </row>
    <row r="356" spans="1:38">
      <c r="B356" s="354">
        <v>299</v>
      </c>
      <c r="C356" s="870"/>
      <c r="D356" s="870"/>
      <c r="E356" s="369"/>
      <c r="S356" s="280"/>
      <c r="U356" s="354">
        <v>299</v>
      </c>
      <c r="V356" s="870"/>
      <c r="W356" s="870"/>
      <c r="X356" s="369"/>
      <c r="AL356" s="280"/>
    </row>
    <row r="357" spans="1:38">
      <c r="B357" s="354">
        <v>300</v>
      </c>
      <c r="C357" s="870"/>
      <c r="D357" s="870"/>
      <c r="E357" s="369"/>
      <c r="S357" s="280"/>
      <c r="U357" s="354">
        <v>300</v>
      </c>
      <c r="V357" s="870"/>
      <c r="W357" s="870"/>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8" zoomScale="85" zoomScaleNormal="70" zoomScaleSheetLayoutView="85" zoomScalePageLayoutView="140" workbookViewId="0">
      <selection activeCell="P40" sqref="P40"/>
    </sheetView>
  </sheetViews>
  <sheetFormatPr baseColWidth="10" defaultColWidth="8.88671875" defaultRowHeight="13.2"/>
  <cols>
    <col min="1" max="1" width="4.21875" style="493" customWidth="1"/>
    <col min="2" max="2" width="21.44140625" style="493" customWidth="1"/>
    <col min="3" max="3" width="37.21875" style="493" customWidth="1"/>
    <col min="4" max="4" width="36.109375" style="493" customWidth="1"/>
    <col min="5" max="5" width="20" style="493" customWidth="1"/>
    <col min="6" max="6" width="7.44140625" style="493" customWidth="1"/>
    <col min="7" max="7" width="9.109375" style="493" customWidth="1"/>
    <col min="8" max="8" width="7.44140625" style="493" customWidth="1"/>
    <col min="9" max="9" width="6.109375" style="493" customWidth="1"/>
    <col min="10" max="1025" width="11.44140625" style="493" customWidth="1"/>
  </cols>
  <sheetData>
    <row r="1" spans="2:29" ht="15.6">
      <c r="B1" s="494" t="s">
        <v>124</v>
      </c>
      <c r="C1" s="494"/>
    </row>
    <row r="2" spans="2:29" ht="15.6">
      <c r="B2" s="494"/>
      <c r="C2" s="494"/>
      <c r="I2" s="28"/>
      <c r="J2" s="28"/>
    </row>
    <row r="3" spans="2:29">
      <c r="B3" s="882" t="s">
        <v>546</v>
      </c>
      <c r="C3" s="882"/>
      <c r="D3" s="495" t="str">
        <f>IF(OR(AND(E24="PASS",B11="PASS",C15="Yes",'Cover Sheet'!D17:J17="Internal Combustion"),AND(E39="PASS",E32="PASS",B11="PASS",C15="Yes",'Cover Sheet'!D17:J17="Electric Vehicle")),"PASS","FAIL")</f>
        <v>PASS</v>
      </c>
      <c r="E3" s="496"/>
      <c r="F3" s="883"/>
      <c r="G3" s="883"/>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84"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84"/>
      <c r="C7" s="509" t="s">
        <v>551</v>
      </c>
      <c r="D7" s="510" t="s">
        <v>898</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84"/>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84"/>
      <c r="C9" s="516" t="s">
        <v>553</v>
      </c>
      <c r="D9" s="517" t="s">
        <v>899</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84"/>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85" t="str">
        <f>IF(ISBLANK(D8),"",IF(D8&lt;25,"Insufficient air gap, check design",IF((AND(D7="No direct contact",D9="8mm heat insulation with reflective layer")),"Conduction &amp; Radiation insulation do not match, check input","")))</f>
        <v/>
      </c>
      <c r="D11" s="885"/>
      <c r="E11" s="885"/>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4">
      <c r="B14" s="525" t="s">
        <v>554</v>
      </c>
      <c r="C14" s="526" t="s">
        <v>900</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6"/>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6"/>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6"/>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8">
      <c r="B21" s="537" t="s">
        <v>558</v>
      </c>
      <c r="C21" s="880"/>
      <c r="D21" s="886"/>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6"/>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78"/>
      <c r="E27" s="879"/>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2" customHeight="1">
      <c r="B28" s="554"/>
      <c r="C28" s="880" t="s">
        <v>910</v>
      </c>
      <c r="D28" s="878"/>
      <c r="E28" s="879"/>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78"/>
      <c r="E29" s="879"/>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78"/>
      <c r="E30" s="879"/>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78"/>
      <c r="E31" s="879"/>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8">
      <c r="B33" s="537" t="s">
        <v>562</v>
      </c>
      <c r="C33" s="553" t="s">
        <v>563</v>
      </c>
      <c r="D33" s="881"/>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911</v>
      </c>
      <c r="D34" s="881"/>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1"/>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1"/>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1"/>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76"/>
      <c r="C40" s="876"/>
      <c r="D40" s="876"/>
      <c r="E40" s="876"/>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77" t="s">
        <v>564</v>
      </c>
      <c r="C41" s="877"/>
      <c r="D41" s="877"/>
      <c r="E41" s="877"/>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77"/>
      <c r="C42" s="877"/>
      <c r="D42" s="877"/>
      <c r="E42" s="877"/>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3:C3"/>
    <mergeCell ref="F3:G3"/>
    <mergeCell ref="B6:B10"/>
    <mergeCell ref="C11:E11"/>
    <mergeCell ref="C18:C22"/>
    <mergeCell ref="D18:D22"/>
    <mergeCell ref="B40:E40"/>
    <mergeCell ref="B41:E42"/>
    <mergeCell ref="D27:D31"/>
    <mergeCell ref="E27:E31"/>
    <mergeCell ref="C28:C31"/>
    <mergeCell ref="D33:D37"/>
    <mergeCell ref="C34:C37"/>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topLeftCell="A60" zoomScale="85" zoomScaleNormal="100" zoomScaleSheetLayoutView="85" zoomScalePageLayoutView="140" workbookViewId="0">
      <selection activeCell="V45" sqref="V45"/>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6" t="s">
        <v>566</v>
      </c>
      <c r="B1" s="756"/>
      <c r="C1" s="756"/>
      <c r="D1" s="756"/>
      <c r="E1" s="756"/>
      <c r="F1" s="756"/>
      <c r="G1" s="756"/>
      <c r="H1" s="756"/>
      <c r="I1" s="756"/>
      <c r="J1" s="756"/>
      <c r="K1" s="756"/>
      <c r="L1" s="756"/>
      <c r="M1" s="756"/>
      <c r="N1" s="756"/>
      <c r="O1" s="756"/>
      <c r="P1" s="756"/>
      <c r="Q1" s="756"/>
      <c r="R1" s="756"/>
      <c r="S1" s="902"/>
      <c r="T1" s="902"/>
      <c r="U1" s="902"/>
      <c r="V1" s="902"/>
      <c r="W1" s="902"/>
      <c r="X1" s="902"/>
      <c r="Y1" s="902"/>
      <c r="Z1" s="902"/>
      <c r="AA1" s="902"/>
      <c r="AB1" s="902"/>
      <c r="AC1" s="902"/>
      <c r="AD1" s="902"/>
      <c r="AE1" s="902"/>
      <c r="AF1" s="902"/>
      <c r="AG1" s="902"/>
      <c r="AH1" s="902"/>
      <c r="AI1" s="902"/>
      <c r="AJ1" s="902"/>
      <c r="AK1" s="902"/>
      <c r="AL1" s="58"/>
      <c r="AM1" s="58"/>
      <c r="AN1" s="58"/>
      <c r="AO1" s="58"/>
      <c r="AP1" s="58"/>
      <c r="AQ1" s="58"/>
      <c r="AR1" s="58"/>
      <c r="AS1" s="58"/>
    </row>
    <row r="2" spans="1:45" ht="12.75" customHeight="1">
      <c r="S2" s="902"/>
      <c r="T2" s="902"/>
      <c r="U2" s="902"/>
      <c r="V2" s="902"/>
      <c r="W2" s="902"/>
      <c r="X2" s="902"/>
      <c r="Y2" s="902"/>
      <c r="Z2" s="902"/>
      <c r="AA2" s="902"/>
      <c r="AB2" s="902"/>
      <c r="AC2" s="902"/>
      <c r="AD2" s="902"/>
      <c r="AE2" s="902"/>
      <c r="AF2" s="902"/>
      <c r="AG2" s="902"/>
      <c r="AH2" s="902"/>
      <c r="AI2" s="902"/>
      <c r="AJ2" s="902"/>
      <c r="AK2" s="902"/>
      <c r="AL2" s="58"/>
      <c r="AM2" s="58"/>
      <c r="AN2" s="58"/>
      <c r="AO2" s="58"/>
      <c r="AP2" s="58"/>
      <c r="AQ2" s="58"/>
      <c r="AR2" s="58"/>
      <c r="AS2" s="58"/>
    </row>
    <row r="3" spans="1:45">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902"/>
      <c r="T3" s="902"/>
      <c r="U3" s="902"/>
      <c r="V3" s="902"/>
      <c r="W3" s="902"/>
      <c r="X3" s="902"/>
      <c r="Y3" s="902"/>
      <c r="Z3" s="902"/>
      <c r="AA3" s="902"/>
      <c r="AB3" s="902"/>
      <c r="AC3" s="902"/>
      <c r="AD3" s="902"/>
      <c r="AE3" s="902"/>
      <c r="AF3" s="902"/>
      <c r="AG3" s="902"/>
      <c r="AH3" s="902"/>
      <c r="AI3" s="902"/>
      <c r="AJ3" s="902"/>
      <c r="AK3" s="902"/>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903" t="s">
        <v>567</v>
      </c>
      <c r="B5" s="903"/>
      <c r="C5" s="903"/>
      <c r="D5" s="903"/>
      <c r="E5" s="903"/>
      <c r="F5" s="903"/>
      <c r="G5" s="903"/>
      <c r="H5" s="903"/>
      <c r="I5" s="903"/>
      <c r="J5" s="903"/>
      <c r="K5" s="903"/>
      <c r="L5" s="903"/>
      <c r="M5" s="903"/>
      <c r="N5" s="903"/>
      <c r="O5" s="903"/>
      <c r="P5" s="903"/>
      <c r="Q5" s="903"/>
      <c r="R5" s="903"/>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903"/>
      <c r="B6" s="903"/>
      <c r="C6" s="903"/>
      <c r="D6" s="903"/>
      <c r="E6" s="903"/>
      <c r="F6" s="903"/>
      <c r="G6" s="903"/>
      <c r="H6" s="903"/>
      <c r="I6" s="903"/>
      <c r="J6" s="903"/>
      <c r="K6" s="903"/>
      <c r="L6" s="903"/>
      <c r="M6" s="903"/>
      <c r="N6" s="903"/>
      <c r="O6" s="903"/>
      <c r="P6" s="903"/>
      <c r="Q6" s="903"/>
      <c r="R6" s="903"/>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901" t="s">
        <v>184</v>
      </c>
      <c r="I7" s="901"/>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901">
        <v>2.5</v>
      </c>
      <c r="I8" s="901"/>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901" t="s">
        <v>912</v>
      </c>
      <c r="I9" s="901"/>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901" t="s">
        <v>184</v>
      </c>
      <c r="I10" s="901"/>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901">
        <v>2.5</v>
      </c>
      <c r="I11" s="901"/>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901">
        <v>246</v>
      </c>
      <c r="I12" s="901"/>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901" t="s">
        <v>184</v>
      </c>
      <c r="I13" s="901"/>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901">
        <v>2.5</v>
      </c>
      <c r="I14" s="901"/>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901">
        <v>186</v>
      </c>
      <c r="I15" s="901"/>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901" t="s">
        <v>184</v>
      </c>
      <c r="I16" s="901"/>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901">
        <v>2.5</v>
      </c>
      <c r="I17" s="901"/>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901" t="s">
        <v>912</v>
      </c>
      <c r="I18" s="901"/>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9" t="s">
        <v>576</v>
      </c>
      <c r="I19" s="899"/>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9" t="s">
        <v>576</v>
      </c>
      <c r="I20" s="899"/>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9" t="s">
        <v>576</v>
      </c>
      <c r="I21" s="899"/>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9" t="s">
        <v>576</v>
      </c>
      <c r="I22" s="899"/>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900" t="s">
        <v>576</v>
      </c>
      <c r="I23" s="900"/>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9" t="s">
        <v>576</v>
      </c>
      <c r="I24" s="899"/>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9" t="s">
        <v>576</v>
      </c>
      <c r="I25" s="899"/>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9" t="s">
        <v>576</v>
      </c>
      <c r="I26" s="899"/>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9" t="s">
        <v>576</v>
      </c>
      <c r="I27" s="899"/>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9" t="s">
        <v>576</v>
      </c>
      <c r="I28" s="899"/>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5" t="s">
        <v>586</v>
      </c>
      <c r="C29" s="895"/>
      <c r="D29" s="895"/>
      <c r="E29" s="895"/>
      <c r="F29" s="895"/>
      <c r="G29" s="895"/>
      <c r="H29" s="895"/>
      <c r="I29" s="895"/>
      <c r="J29" s="895"/>
      <c r="K29" s="895"/>
      <c r="L29" s="895"/>
      <c r="M29" s="895"/>
      <c r="N29" s="895"/>
      <c r="O29" s="895"/>
      <c r="P29" s="895"/>
      <c r="Q29" s="895"/>
      <c r="R29" s="895"/>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5" t="s">
        <v>587</v>
      </c>
      <c r="C30" s="895"/>
      <c r="D30" s="895"/>
      <c r="E30" s="895"/>
      <c r="F30" s="895"/>
      <c r="G30" s="895"/>
      <c r="H30" s="895"/>
      <c r="I30" s="895"/>
      <c r="J30" s="895"/>
      <c r="K30" s="895"/>
      <c r="L30" s="895"/>
      <c r="M30" s="895"/>
      <c r="N30" s="895"/>
      <c r="O30" s="895"/>
      <c r="P30" s="895"/>
      <c r="Q30" s="895"/>
      <c r="R30" s="895"/>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6" t="s">
        <v>588</v>
      </c>
      <c r="C32" s="896"/>
      <c r="D32" s="896"/>
      <c r="E32" s="897" t="s">
        <v>589</v>
      </c>
      <c r="F32" s="897"/>
      <c r="G32" s="897"/>
      <c r="H32" s="898" t="s">
        <v>590</v>
      </c>
      <c r="I32" s="898"/>
      <c r="J32" s="898" t="s">
        <v>591</v>
      </c>
      <c r="K32" s="898"/>
      <c r="L32" s="898" t="s">
        <v>592</v>
      </c>
      <c r="M32" s="898"/>
      <c r="N32" s="898"/>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6"/>
      <c r="C33" s="896"/>
      <c r="D33" s="896"/>
      <c r="E33" s="897"/>
      <c r="F33" s="897"/>
      <c r="G33" s="897"/>
      <c r="H33" s="898"/>
      <c r="I33" s="898"/>
      <c r="J33" s="898"/>
      <c r="K33" s="898"/>
      <c r="L33" s="898"/>
      <c r="M33" s="898"/>
      <c r="N33" s="898"/>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4" t="s">
        <v>593</v>
      </c>
      <c r="C34" s="894"/>
      <c r="D34" s="894"/>
      <c r="E34" s="888" t="s">
        <v>133</v>
      </c>
      <c r="F34" s="888"/>
      <c r="G34" s="888"/>
      <c r="H34" s="889" t="s">
        <v>594</v>
      </c>
      <c r="I34" s="889"/>
      <c r="J34" s="889" t="s">
        <v>595</v>
      </c>
      <c r="K34" s="889"/>
      <c r="L34" s="889" t="s">
        <v>595</v>
      </c>
      <c r="M34" s="889"/>
      <c r="N34" s="889"/>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4" t="s">
        <v>596</v>
      </c>
      <c r="C35" s="894"/>
      <c r="D35" s="894"/>
      <c r="E35" s="888" t="s">
        <v>133</v>
      </c>
      <c r="F35" s="888"/>
      <c r="G35" s="888"/>
      <c r="H35" s="889" t="s">
        <v>594</v>
      </c>
      <c r="I35" s="889"/>
      <c r="J35" s="889" t="s">
        <v>595</v>
      </c>
      <c r="K35" s="889"/>
      <c r="L35" s="889" t="s">
        <v>595</v>
      </c>
      <c r="M35" s="889"/>
      <c r="N35" s="889"/>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4" t="s">
        <v>597</v>
      </c>
      <c r="C36" s="894"/>
      <c r="D36" s="894"/>
      <c r="E36" s="888" t="s">
        <v>501</v>
      </c>
      <c r="F36" s="888"/>
      <c r="G36" s="888"/>
      <c r="H36" s="889" t="s">
        <v>594</v>
      </c>
      <c r="I36" s="889"/>
      <c r="J36" s="889" t="s">
        <v>595</v>
      </c>
      <c r="K36" s="889"/>
      <c r="L36" s="889" t="s">
        <v>595</v>
      </c>
      <c r="M36" s="889"/>
      <c r="N36" s="889"/>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4" t="s">
        <v>598</v>
      </c>
      <c r="C37" s="894"/>
      <c r="D37" s="894"/>
      <c r="E37" s="888" t="s">
        <v>501</v>
      </c>
      <c r="F37" s="888"/>
      <c r="G37" s="888"/>
      <c r="H37" s="889" t="s">
        <v>595</v>
      </c>
      <c r="I37" s="889"/>
      <c r="J37" s="889" t="s">
        <v>595</v>
      </c>
      <c r="K37" s="889"/>
      <c r="L37" s="889" t="s">
        <v>594</v>
      </c>
      <c r="M37" s="889"/>
      <c r="N37" s="889"/>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4" t="s">
        <v>599</v>
      </c>
      <c r="C38" s="894"/>
      <c r="D38" s="894"/>
      <c r="E38" s="888" t="s">
        <v>133</v>
      </c>
      <c r="F38" s="888"/>
      <c r="G38" s="888"/>
      <c r="H38" s="889" t="s">
        <v>594</v>
      </c>
      <c r="I38" s="889"/>
      <c r="J38" s="889" t="s">
        <v>595</v>
      </c>
      <c r="K38" s="889"/>
      <c r="L38" s="889" t="s">
        <v>594</v>
      </c>
      <c r="M38" s="889"/>
      <c r="N38" s="889"/>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4" t="s">
        <v>600</v>
      </c>
      <c r="C39" s="894"/>
      <c r="D39" s="894"/>
      <c r="E39" s="888" t="s">
        <v>501</v>
      </c>
      <c r="F39" s="888"/>
      <c r="G39" s="888"/>
      <c r="H39" s="889" t="s">
        <v>594</v>
      </c>
      <c r="I39" s="889"/>
      <c r="J39" s="889" t="s">
        <v>594</v>
      </c>
      <c r="K39" s="889"/>
      <c r="L39" s="889" t="s">
        <v>595</v>
      </c>
      <c r="M39" s="889"/>
      <c r="N39" s="889"/>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4" t="s">
        <v>601</v>
      </c>
      <c r="C40" s="894"/>
      <c r="D40" s="894"/>
      <c r="E40" s="888" t="s">
        <v>501</v>
      </c>
      <c r="F40" s="888"/>
      <c r="G40" s="888"/>
      <c r="H40" s="889" t="s">
        <v>594</v>
      </c>
      <c r="I40" s="889"/>
      <c r="J40" s="889" t="s">
        <v>595</v>
      </c>
      <c r="K40" s="889"/>
      <c r="L40" s="889" t="s">
        <v>595</v>
      </c>
      <c r="M40" s="889"/>
      <c r="N40" s="889"/>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4" t="s">
        <v>602</v>
      </c>
      <c r="C41" s="894"/>
      <c r="D41" s="894"/>
      <c r="E41" s="888" t="s">
        <v>133</v>
      </c>
      <c r="F41" s="888"/>
      <c r="G41" s="888"/>
      <c r="H41" s="889" t="s">
        <v>594</v>
      </c>
      <c r="I41" s="889"/>
      <c r="J41" s="889" t="s">
        <v>595</v>
      </c>
      <c r="K41" s="889"/>
      <c r="L41" s="889" t="s">
        <v>594</v>
      </c>
      <c r="M41" s="889"/>
      <c r="N41" s="889"/>
      <c r="O41" s="12"/>
      <c r="P41" s="12"/>
      <c r="Q41" s="12"/>
      <c r="R41" s="586"/>
      <c r="S41" s="589" t="s">
        <v>913</v>
      </c>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4" t="s">
        <v>603</v>
      </c>
      <c r="C42" s="894"/>
      <c r="D42" s="894"/>
      <c r="E42" s="888" t="s">
        <v>501</v>
      </c>
      <c r="F42" s="888"/>
      <c r="G42" s="888"/>
      <c r="H42" s="889" t="s">
        <v>595</v>
      </c>
      <c r="I42" s="889"/>
      <c r="J42" s="889" t="s">
        <v>595</v>
      </c>
      <c r="K42" s="889"/>
      <c r="L42" s="889" t="s">
        <v>595</v>
      </c>
      <c r="M42" s="889"/>
      <c r="N42" s="889"/>
      <c r="O42" s="12"/>
      <c r="P42" s="12"/>
      <c r="Q42" s="12"/>
      <c r="R42" s="586"/>
      <c r="S42" s="58" t="s">
        <v>914</v>
      </c>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4" t="s">
        <v>604</v>
      </c>
      <c r="C43" s="894"/>
      <c r="D43" s="894"/>
      <c r="E43" s="888" t="s">
        <v>133</v>
      </c>
      <c r="F43" s="888"/>
      <c r="G43" s="888"/>
      <c r="H43" s="889" t="s">
        <v>594</v>
      </c>
      <c r="I43" s="889"/>
      <c r="J43" s="889" t="s">
        <v>595</v>
      </c>
      <c r="K43" s="889"/>
      <c r="L43" s="889" t="s">
        <v>595</v>
      </c>
      <c r="M43" s="889"/>
      <c r="N43" s="889"/>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4" t="s">
        <v>605</v>
      </c>
      <c r="C44" s="894"/>
      <c r="D44" s="894"/>
      <c r="E44" s="888" t="s">
        <v>133</v>
      </c>
      <c r="F44" s="888"/>
      <c r="G44" s="888"/>
      <c r="H44" s="889" t="s">
        <v>595</v>
      </c>
      <c r="I44" s="889"/>
      <c r="J44" s="889" t="s">
        <v>595</v>
      </c>
      <c r="K44" s="889"/>
      <c r="L44" s="889" t="s">
        <v>595</v>
      </c>
      <c r="M44" s="889"/>
      <c r="N44" s="889"/>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4" t="s">
        <v>606</v>
      </c>
      <c r="C45" s="894"/>
      <c r="D45" s="894"/>
      <c r="E45" s="888" t="s">
        <v>133</v>
      </c>
      <c r="F45" s="888"/>
      <c r="G45" s="888"/>
      <c r="H45" s="889" t="s">
        <v>594</v>
      </c>
      <c r="I45" s="889"/>
      <c r="J45" s="889" t="s">
        <v>595</v>
      </c>
      <c r="K45" s="889"/>
      <c r="L45" s="889" t="s">
        <v>595</v>
      </c>
      <c r="M45" s="889"/>
      <c r="N45" s="889"/>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4" t="s">
        <v>607</v>
      </c>
      <c r="C46" s="894"/>
      <c r="D46" s="894"/>
      <c r="E46" s="888" t="s">
        <v>133</v>
      </c>
      <c r="F46" s="888"/>
      <c r="G46" s="888"/>
      <c r="H46" s="889" t="s">
        <v>595</v>
      </c>
      <c r="I46" s="889"/>
      <c r="J46" s="889" t="s">
        <v>594</v>
      </c>
      <c r="K46" s="889"/>
      <c r="L46" s="889" t="s">
        <v>594</v>
      </c>
      <c r="M46" s="889"/>
      <c r="N46" s="889"/>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3" t="s">
        <v>608</v>
      </c>
      <c r="C47" s="893"/>
      <c r="D47" s="893"/>
      <c r="E47" s="888" t="s">
        <v>133</v>
      </c>
      <c r="F47" s="888"/>
      <c r="G47" s="888"/>
      <c r="H47" s="889" t="s">
        <v>594</v>
      </c>
      <c r="I47" s="889"/>
      <c r="J47" s="889" t="s">
        <v>595</v>
      </c>
      <c r="K47" s="889"/>
      <c r="L47" s="889" t="s">
        <v>594</v>
      </c>
      <c r="M47" s="889"/>
      <c r="N47" s="889"/>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892" t="s">
        <v>609</v>
      </c>
      <c r="C48" s="892"/>
      <c r="D48" s="892"/>
      <c r="E48" s="888" t="s">
        <v>133</v>
      </c>
      <c r="F48" s="888"/>
      <c r="G48" s="888"/>
      <c r="H48" s="889" t="s">
        <v>594</v>
      </c>
      <c r="I48" s="889"/>
      <c r="J48" s="889" t="s">
        <v>595</v>
      </c>
      <c r="K48" s="889"/>
      <c r="L48" s="889" t="s">
        <v>595</v>
      </c>
      <c r="M48" s="889"/>
      <c r="N48" s="889"/>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892" t="s">
        <v>610</v>
      </c>
      <c r="C49" s="892"/>
      <c r="D49" s="892"/>
      <c r="E49" s="888" t="s">
        <v>133</v>
      </c>
      <c r="F49" s="888"/>
      <c r="G49" s="888"/>
      <c r="H49" s="889" t="s">
        <v>594</v>
      </c>
      <c r="I49" s="889"/>
      <c r="J49" s="889" t="s">
        <v>595</v>
      </c>
      <c r="K49" s="889"/>
      <c r="L49" s="889" t="s">
        <v>595</v>
      </c>
      <c r="M49" s="889"/>
      <c r="N49" s="889"/>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892" t="s">
        <v>611</v>
      </c>
      <c r="C50" s="892"/>
      <c r="D50" s="892"/>
      <c r="E50" s="888" t="s">
        <v>133</v>
      </c>
      <c r="F50" s="888"/>
      <c r="G50" s="888"/>
      <c r="H50" s="889" t="s">
        <v>594</v>
      </c>
      <c r="I50" s="889"/>
      <c r="J50" s="889" t="s">
        <v>595</v>
      </c>
      <c r="K50" s="889"/>
      <c r="L50" s="889" t="s">
        <v>595</v>
      </c>
      <c r="M50" s="889"/>
      <c r="N50" s="889"/>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892" t="s">
        <v>612</v>
      </c>
      <c r="C51" s="892"/>
      <c r="D51" s="892"/>
      <c r="E51" s="888" t="s">
        <v>133</v>
      </c>
      <c r="F51" s="888"/>
      <c r="G51" s="888"/>
      <c r="H51" s="860" t="s">
        <v>594</v>
      </c>
      <c r="I51" s="860"/>
      <c r="J51" s="860" t="s">
        <v>595</v>
      </c>
      <c r="K51" s="860"/>
      <c r="L51" s="860" t="s">
        <v>594</v>
      </c>
      <c r="M51" s="860"/>
      <c r="N51" s="860"/>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892" t="s">
        <v>613</v>
      </c>
      <c r="C52" s="892"/>
      <c r="D52" s="892"/>
      <c r="E52" s="888" t="s">
        <v>133</v>
      </c>
      <c r="F52" s="888"/>
      <c r="G52" s="888"/>
      <c r="H52" s="889" t="s">
        <v>594</v>
      </c>
      <c r="I52" s="889"/>
      <c r="J52" s="860" t="s">
        <v>595</v>
      </c>
      <c r="K52" s="860"/>
      <c r="L52" s="889" t="s">
        <v>594</v>
      </c>
      <c r="M52" s="889"/>
      <c r="N52" s="889"/>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887" t="s">
        <v>614</v>
      </c>
      <c r="C53" s="887"/>
      <c r="D53" s="887"/>
      <c r="E53" s="888" t="s">
        <v>133</v>
      </c>
      <c r="F53" s="888"/>
      <c r="G53" s="888"/>
      <c r="H53" s="889" t="s">
        <v>595</v>
      </c>
      <c r="I53" s="889"/>
      <c r="J53" s="860" t="s">
        <v>594</v>
      </c>
      <c r="K53" s="860"/>
      <c r="L53" s="889" t="s">
        <v>595</v>
      </c>
      <c r="M53" s="889"/>
      <c r="N53" s="889"/>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890" t="s">
        <v>615</v>
      </c>
      <c r="C56" s="890"/>
      <c r="D56" s="890"/>
      <c r="E56" s="890" t="str">
        <f>IF(COUNTIF($E$34:$G$53,"No")&gt;0,"No compliance shown","Yes")</f>
        <v>No compliance shown</v>
      </c>
      <c r="F56" s="890"/>
      <c r="G56" s="890"/>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890"/>
      <c r="C57" s="890"/>
      <c r="D57" s="890"/>
      <c r="E57" s="890"/>
      <c r="F57" s="890"/>
      <c r="G57" s="890"/>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891" t="s">
        <v>617</v>
      </c>
      <c r="B62" s="891"/>
      <c r="C62" s="891"/>
      <c r="D62" s="891"/>
      <c r="E62" s="891"/>
      <c r="F62" s="891"/>
      <c r="G62" s="891"/>
      <c r="H62" s="891"/>
      <c r="I62" s="891"/>
      <c r="J62" s="891"/>
      <c r="K62" s="891"/>
      <c r="L62" s="891"/>
      <c r="M62" s="891"/>
      <c r="N62" s="891"/>
      <c r="O62" s="891"/>
      <c r="P62" s="891"/>
      <c r="Q62" s="891"/>
      <c r="R62" s="891"/>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891"/>
      <c r="B63" s="891"/>
      <c r="C63" s="891"/>
      <c r="D63" s="891"/>
      <c r="E63" s="891"/>
      <c r="F63" s="891"/>
      <c r="G63" s="891"/>
      <c r="H63" s="891"/>
      <c r="I63" s="891"/>
      <c r="J63" s="891"/>
      <c r="K63" s="891"/>
      <c r="L63" s="891"/>
      <c r="M63" s="891"/>
      <c r="N63" s="891"/>
      <c r="O63" s="891"/>
      <c r="P63" s="891"/>
      <c r="Q63" s="891"/>
      <c r="R63" s="891"/>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topLeftCell="A21" zoomScaleNormal="100" zoomScaleSheetLayoutView="100" zoomScalePageLayoutView="140" workbookViewId="0">
      <selection activeCell="H8" sqref="H8:I8"/>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77734375" style="167" customWidth="1"/>
    <col min="29" max="29" width="6.109375" style="167" customWidth="1"/>
    <col min="30" max="30" width="6.7773437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20" t="s">
        <v>618</v>
      </c>
      <c r="B1" s="920"/>
      <c r="C1" s="920"/>
      <c r="D1" s="920"/>
      <c r="E1" s="920"/>
      <c r="F1" s="920"/>
      <c r="G1" s="920"/>
      <c r="H1" s="920"/>
      <c r="I1" s="920"/>
      <c r="J1" s="920"/>
      <c r="K1" s="920"/>
      <c r="L1" s="920"/>
      <c r="M1" s="920"/>
      <c r="N1" s="920"/>
      <c r="O1" s="920"/>
      <c r="P1" s="920"/>
      <c r="Q1" s="920"/>
      <c r="R1" s="920"/>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21" t="str">
        <f>IF('Cover Sheet'!D14:J14&gt;0,'Cover Sheet'!D14:J14,"")</f>
        <v>Ecole Centrale Lyon</v>
      </c>
      <c r="E3" s="921"/>
      <c r="F3" s="921"/>
      <c r="G3" s="921"/>
      <c r="H3" s="921"/>
      <c r="I3" s="921"/>
      <c r="J3" s="921"/>
      <c r="K3" s="167" t="s">
        <v>50</v>
      </c>
      <c r="O3" s="922" t="str">
        <f>IF('Cover Sheet'!O14:S14&gt;0,'Cover Sheet'!O14:S14,"")</f>
        <v>81</v>
      </c>
      <c r="P3" s="922"/>
      <c r="Q3" s="922"/>
      <c r="R3" s="922"/>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23" t="s">
        <v>619</v>
      </c>
      <c r="B5" s="923"/>
      <c r="C5" s="923"/>
      <c r="D5" s="923"/>
      <c r="E5" s="923"/>
      <c r="F5" s="923"/>
      <c r="G5" s="923"/>
      <c r="H5" s="923"/>
      <c r="I5" s="923"/>
      <c r="J5" s="923"/>
      <c r="K5" s="923"/>
      <c r="L5" s="923"/>
      <c r="M5" s="923"/>
      <c r="N5" s="923"/>
      <c r="O5" s="923"/>
      <c r="P5" s="923"/>
      <c r="Q5" s="923"/>
      <c r="R5" s="923"/>
      <c r="S5" s="610"/>
      <c r="T5" s="605"/>
      <c r="U5" s="605"/>
      <c r="V5" s="605"/>
      <c r="W5" s="605"/>
      <c r="X5" s="605"/>
      <c r="Y5" s="605"/>
      <c r="Z5" s="605"/>
      <c r="AA5" s="605"/>
      <c r="AB5" s="605"/>
      <c r="AC5" s="605"/>
      <c r="AD5" s="605"/>
      <c r="AE5" s="605"/>
      <c r="AF5" s="605"/>
      <c r="AG5" s="605"/>
      <c r="AH5" s="605"/>
      <c r="AI5" s="397"/>
    </row>
    <row r="6" spans="1:36">
      <c r="A6" s="923"/>
      <c r="B6" s="923"/>
      <c r="C6" s="923"/>
      <c r="D6" s="923"/>
      <c r="E6" s="923"/>
      <c r="F6" s="923"/>
      <c r="G6" s="923"/>
      <c r="H6" s="923"/>
      <c r="I6" s="923"/>
      <c r="J6" s="923"/>
      <c r="K6" s="923"/>
      <c r="L6" s="923"/>
      <c r="M6" s="923"/>
      <c r="N6" s="923"/>
      <c r="O6" s="923"/>
      <c r="P6" s="923"/>
      <c r="Q6" s="923"/>
      <c r="R6" s="923"/>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9"/>
      <c r="I7" s="909"/>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17" t="s">
        <v>620</v>
      </c>
      <c r="C8" s="917"/>
      <c r="D8" s="917"/>
      <c r="E8" s="917"/>
      <c r="F8" s="917"/>
      <c r="G8" s="917"/>
      <c r="H8" s="918" t="s">
        <v>621</v>
      </c>
      <c r="I8" s="918"/>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9"/>
      <c r="I9" s="909"/>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9" t="s">
        <v>588</v>
      </c>
      <c r="C10" s="919"/>
      <c r="D10" s="919"/>
      <c r="E10" s="915" t="s">
        <v>589</v>
      </c>
      <c r="F10" s="915"/>
      <c r="G10" s="915"/>
      <c r="H10" s="915" t="s">
        <v>590</v>
      </c>
      <c r="I10" s="915"/>
      <c r="J10" s="915" t="s">
        <v>591</v>
      </c>
      <c r="K10" s="915"/>
      <c r="L10" s="915" t="s">
        <v>592</v>
      </c>
      <c r="M10" s="915"/>
      <c r="N10" s="915"/>
      <c r="O10" s="916"/>
      <c r="P10" s="916"/>
      <c r="Q10" s="916"/>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9"/>
      <c r="C11" s="919"/>
      <c r="D11" s="919"/>
      <c r="E11" s="915"/>
      <c r="F11" s="915"/>
      <c r="G11" s="915"/>
      <c r="H11" s="915"/>
      <c r="I11" s="915"/>
      <c r="J11" s="915"/>
      <c r="K11" s="915"/>
      <c r="L11" s="915"/>
      <c r="M11" s="915"/>
      <c r="N11" s="915"/>
      <c r="O11" s="916"/>
      <c r="P11" s="916"/>
      <c r="Q11" s="916"/>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1" t="s">
        <v>593</v>
      </c>
      <c r="C12" s="911"/>
      <c r="D12" s="911"/>
      <c r="E12" s="912" t="s">
        <v>133</v>
      </c>
      <c r="F12" s="912"/>
      <c r="G12" s="912"/>
      <c r="H12" s="913" t="s">
        <v>594</v>
      </c>
      <c r="I12" s="913"/>
      <c r="J12" s="913" t="s">
        <v>595</v>
      </c>
      <c r="K12" s="913"/>
      <c r="L12" s="913" t="s">
        <v>595</v>
      </c>
      <c r="M12" s="913"/>
      <c r="N12" s="913"/>
      <c r="R12" s="613"/>
      <c r="S12" s="614"/>
      <c r="T12" s="605"/>
      <c r="U12" s="605"/>
      <c r="V12" s="605"/>
      <c r="W12" s="605"/>
      <c r="X12" s="605"/>
      <c r="Y12" s="605"/>
      <c r="Z12" s="605"/>
      <c r="AA12" s="605"/>
      <c r="AB12" s="605"/>
      <c r="AC12" s="605"/>
      <c r="AD12" s="605"/>
      <c r="AE12" s="605"/>
      <c r="AF12" s="605"/>
      <c r="AG12" s="605"/>
      <c r="AH12" s="605"/>
      <c r="AI12" s="397"/>
    </row>
    <row r="13" spans="1:36">
      <c r="A13" s="603"/>
      <c r="B13" s="911" t="s">
        <v>596</v>
      </c>
      <c r="C13" s="911"/>
      <c r="D13" s="911"/>
      <c r="E13" s="912" t="s">
        <v>133</v>
      </c>
      <c r="F13" s="912"/>
      <c r="G13" s="912"/>
      <c r="H13" s="913" t="s">
        <v>595</v>
      </c>
      <c r="I13" s="913"/>
      <c r="J13" s="913" t="s">
        <v>595</v>
      </c>
      <c r="K13" s="913"/>
      <c r="L13" s="913" t="s">
        <v>595</v>
      </c>
      <c r="M13" s="913"/>
      <c r="N13" s="913"/>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1" t="s">
        <v>602</v>
      </c>
      <c r="C14" s="911"/>
      <c r="D14" s="911"/>
      <c r="E14" s="912" t="s">
        <v>133</v>
      </c>
      <c r="F14" s="912"/>
      <c r="G14" s="912"/>
      <c r="H14" s="913" t="s">
        <v>594</v>
      </c>
      <c r="I14" s="913"/>
      <c r="J14" s="913" t="s">
        <v>595</v>
      </c>
      <c r="K14" s="913"/>
      <c r="L14" s="913" t="s">
        <v>594</v>
      </c>
      <c r="M14" s="913"/>
      <c r="N14" s="913"/>
      <c r="R14" s="613"/>
      <c r="S14" s="614"/>
      <c r="T14" s="605"/>
      <c r="U14" s="605"/>
      <c r="V14" s="605"/>
      <c r="W14" s="605"/>
      <c r="X14" s="605"/>
      <c r="Y14" s="605"/>
      <c r="Z14" s="605"/>
      <c r="AA14" s="605"/>
      <c r="AB14" s="605"/>
      <c r="AC14" s="605"/>
      <c r="AD14" s="605"/>
      <c r="AE14" s="605"/>
      <c r="AF14" s="605"/>
      <c r="AG14" s="605"/>
      <c r="AH14" s="605"/>
      <c r="AI14" s="397"/>
    </row>
    <row r="15" spans="1:36">
      <c r="A15" s="603"/>
      <c r="B15" s="911" t="s">
        <v>622</v>
      </c>
      <c r="C15" s="911"/>
      <c r="D15" s="911"/>
      <c r="E15" s="912" t="s">
        <v>133</v>
      </c>
      <c r="F15" s="912"/>
      <c r="G15" s="912"/>
      <c r="H15" s="913" t="s">
        <v>594</v>
      </c>
      <c r="I15" s="913"/>
      <c r="J15" s="913" t="s">
        <v>595</v>
      </c>
      <c r="K15" s="913"/>
      <c r="L15" s="913" t="s">
        <v>595</v>
      </c>
      <c r="M15" s="913"/>
      <c r="N15" s="913"/>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1" t="s">
        <v>603</v>
      </c>
      <c r="C16" s="911"/>
      <c r="D16" s="911"/>
      <c r="E16" s="912" t="s">
        <v>133</v>
      </c>
      <c r="F16" s="912"/>
      <c r="G16" s="912"/>
      <c r="H16" s="913" t="s">
        <v>595</v>
      </c>
      <c r="I16" s="913"/>
      <c r="J16" s="913" t="s">
        <v>595</v>
      </c>
      <c r="K16" s="913"/>
      <c r="L16" s="913" t="s">
        <v>595</v>
      </c>
      <c r="M16" s="913"/>
      <c r="N16" s="913"/>
      <c r="R16" s="613"/>
      <c r="S16" s="614"/>
      <c r="T16" s="605"/>
      <c r="U16" s="605"/>
      <c r="V16" s="605"/>
      <c r="W16" s="605"/>
      <c r="X16" s="605"/>
      <c r="Y16" s="605"/>
      <c r="Z16" s="605"/>
      <c r="AA16" s="605"/>
      <c r="AB16" s="605"/>
      <c r="AC16" s="605"/>
      <c r="AD16" s="605"/>
      <c r="AE16" s="605"/>
      <c r="AF16" s="605"/>
      <c r="AG16" s="605"/>
      <c r="AH16" s="605"/>
      <c r="AI16" s="397"/>
    </row>
    <row r="17" spans="1:35">
      <c r="A17" s="603"/>
      <c r="B17" s="911" t="s">
        <v>623</v>
      </c>
      <c r="C17" s="911"/>
      <c r="D17" s="911"/>
      <c r="E17" s="912" t="s">
        <v>133</v>
      </c>
      <c r="F17" s="912"/>
      <c r="G17" s="912"/>
      <c r="H17" s="913" t="s">
        <v>594</v>
      </c>
      <c r="I17" s="913"/>
      <c r="J17" s="913" t="s">
        <v>595</v>
      </c>
      <c r="K17" s="913"/>
      <c r="L17" s="913" t="s">
        <v>595</v>
      </c>
      <c r="M17" s="913"/>
      <c r="N17" s="913"/>
      <c r="R17" s="613"/>
      <c r="S17" s="614"/>
      <c r="T17" s="605"/>
      <c r="U17" s="605"/>
      <c r="V17" s="605"/>
      <c r="W17" s="605"/>
      <c r="X17" s="605"/>
      <c r="Y17" s="605"/>
      <c r="Z17" s="605"/>
      <c r="AA17" s="605"/>
      <c r="AB17" s="605"/>
      <c r="AC17" s="605"/>
      <c r="AD17" s="605"/>
      <c r="AE17" s="605"/>
      <c r="AF17" s="605"/>
      <c r="AG17" s="605"/>
      <c r="AH17" s="605"/>
      <c r="AI17" s="605"/>
    </row>
    <row r="18" spans="1:35">
      <c r="A18" s="603"/>
      <c r="B18" s="911" t="s">
        <v>605</v>
      </c>
      <c r="C18" s="911"/>
      <c r="D18" s="911"/>
      <c r="E18" s="912" t="s">
        <v>133</v>
      </c>
      <c r="F18" s="912"/>
      <c r="G18" s="912"/>
      <c r="H18" s="913" t="s">
        <v>595</v>
      </c>
      <c r="I18" s="913"/>
      <c r="J18" s="913" t="s">
        <v>595</v>
      </c>
      <c r="K18" s="913"/>
      <c r="L18" s="913" t="s">
        <v>595</v>
      </c>
      <c r="M18" s="913"/>
      <c r="N18" s="913"/>
      <c r="R18" s="613"/>
      <c r="S18" s="614"/>
      <c r="T18" s="605"/>
      <c r="U18" s="605"/>
      <c r="V18" s="605"/>
      <c r="W18" s="605"/>
      <c r="X18" s="605"/>
      <c r="Y18" s="605"/>
      <c r="Z18" s="605"/>
      <c r="AA18" s="605"/>
      <c r="AB18" s="605"/>
      <c r="AC18" s="605"/>
      <c r="AD18" s="605"/>
      <c r="AE18" s="605"/>
      <c r="AF18" s="605"/>
      <c r="AG18" s="605"/>
      <c r="AH18" s="605"/>
      <c r="AI18" s="397"/>
    </row>
    <row r="19" spans="1:35">
      <c r="A19" s="603"/>
      <c r="B19" s="914" t="s">
        <v>624</v>
      </c>
      <c r="C19" s="914"/>
      <c r="D19" s="914"/>
      <c r="E19" s="912" t="s">
        <v>133</v>
      </c>
      <c r="F19" s="912"/>
      <c r="G19" s="912"/>
      <c r="H19" s="913" t="s">
        <v>594</v>
      </c>
      <c r="I19" s="913"/>
      <c r="J19" s="913" t="s">
        <v>595</v>
      </c>
      <c r="K19" s="913"/>
      <c r="L19" s="913" t="s">
        <v>594</v>
      </c>
      <c r="M19" s="913"/>
      <c r="N19" s="913"/>
      <c r="R19" s="613"/>
      <c r="S19" s="614"/>
      <c r="T19" s="605"/>
      <c r="U19" s="605"/>
      <c r="V19" s="605"/>
      <c r="W19" s="605"/>
      <c r="X19" s="605"/>
      <c r="Y19" s="605"/>
      <c r="Z19" s="605"/>
      <c r="AA19" s="605"/>
      <c r="AB19" s="605"/>
      <c r="AC19" s="605"/>
      <c r="AD19" s="605"/>
      <c r="AE19" s="605"/>
      <c r="AF19" s="605"/>
      <c r="AG19" s="605"/>
      <c r="AH19" s="605"/>
      <c r="AI19" s="605"/>
    </row>
    <row r="20" spans="1:35">
      <c r="A20" s="603"/>
      <c r="B20" s="894" t="s">
        <v>607</v>
      </c>
      <c r="C20" s="894"/>
      <c r="D20" s="894"/>
      <c r="E20" s="888" t="s">
        <v>133</v>
      </c>
      <c r="F20" s="888"/>
      <c r="G20" s="888"/>
      <c r="H20" s="889" t="s">
        <v>595</v>
      </c>
      <c r="I20" s="889"/>
      <c r="J20" s="889" t="s">
        <v>594</v>
      </c>
      <c r="K20" s="889"/>
      <c r="L20" s="889" t="s">
        <v>594</v>
      </c>
      <c r="M20" s="889"/>
      <c r="N20" s="889"/>
      <c r="R20" s="613"/>
      <c r="S20" s="614"/>
      <c r="T20" s="605"/>
      <c r="U20" s="605"/>
      <c r="V20" s="605"/>
      <c r="W20" s="605"/>
      <c r="X20" s="605"/>
      <c r="Y20" s="605"/>
      <c r="Z20" s="605"/>
      <c r="AA20" s="605"/>
      <c r="AB20" s="605"/>
      <c r="AC20" s="605"/>
      <c r="AD20" s="605"/>
      <c r="AE20" s="605"/>
      <c r="AF20" s="605"/>
      <c r="AG20" s="605"/>
      <c r="AH20" s="605"/>
      <c r="AI20" s="605"/>
    </row>
    <row r="21" spans="1:35">
      <c r="A21" s="603"/>
      <c r="B21" s="911" t="s">
        <v>625</v>
      </c>
      <c r="C21" s="911"/>
      <c r="D21" s="911"/>
      <c r="E21" s="912" t="s">
        <v>133</v>
      </c>
      <c r="F21" s="912"/>
      <c r="G21" s="912"/>
      <c r="H21" s="913" t="s">
        <v>594</v>
      </c>
      <c r="I21" s="913"/>
      <c r="J21" s="913" t="s">
        <v>595</v>
      </c>
      <c r="K21" s="913"/>
      <c r="L21" s="913" t="s">
        <v>595</v>
      </c>
      <c r="M21" s="913"/>
      <c r="N21" s="913"/>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887" t="s">
        <v>614</v>
      </c>
      <c r="C22" s="887"/>
      <c r="D22" s="887"/>
      <c r="E22" s="888" t="s">
        <v>133</v>
      </c>
      <c r="F22" s="888"/>
      <c r="G22" s="888"/>
      <c r="H22" s="889" t="s">
        <v>595</v>
      </c>
      <c r="I22" s="889"/>
      <c r="J22" s="860" t="s">
        <v>594</v>
      </c>
      <c r="K22" s="860"/>
      <c r="L22" s="889" t="s">
        <v>595</v>
      </c>
      <c r="M22" s="889"/>
      <c r="N22" s="889"/>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08" t="s">
        <v>615</v>
      </c>
      <c r="C24" s="908"/>
      <c r="D24" s="908"/>
      <c r="E24" s="908" t="str">
        <f>IF(COUNTIF($E$12:$G$22,"No")=0,"Compliance shown","No compliance shown")</f>
        <v>No compliance shown</v>
      </c>
      <c r="F24" s="908"/>
      <c r="G24" s="90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08"/>
      <c r="C25" s="908"/>
      <c r="D25" s="908"/>
      <c r="E25" s="908"/>
      <c r="F25" s="908"/>
      <c r="G25" s="90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9"/>
      <c r="I26" s="909"/>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0" t="s">
        <v>575</v>
      </c>
      <c r="C27" s="910"/>
      <c r="D27" s="910"/>
      <c r="E27" s="910"/>
      <c r="F27" s="910"/>
      <c r="G27" s="910"/>
      <c r="H27" s="907" t="s">
        <v>576</v>
      </c>
      <c r="I27" s="907"/>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04" t="s">
        <v>577</v>
      </c>
      <c r="C28" s="904"/>
      <c r="D28" s="904"/>
      <c r="E28" s="904"/>
      <c r="F28" s="904"/>
      <c r="G28" s="904"/>
      <c r="H28" s="907" t="s">
        <v>576</v>
      </c>
      <c r="I28" s="907"/>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04" t="s">
        <v>578</v>
      </c>
      <c r="C29" s="904"/>
      <c r="D29" s="904"/>
      <c r="E29" s="904"/>
      <c r="F29" s="904"/>
      <c r="G29" s="904"/>
      <c r="H29" s="907" t="s">
        <v>576</v>
      </c>
      <c r="I29" s="907"/>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04" t="s">
        <v>579</v>
      </c>
      <c r="C30" s="904"/>
      <c r="D30" s="904"/>
      <c r="E30" s="904"/>
      <c r="F30" s="904"/>
      <c r="G30" s="904"/>
      <c r="H30" s="907" t="s">
        <v>576</v>
      </c>
      <c r="I30" s="907"/>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04" t="s">
        <v>580</v>
      </c>
      <c r="C31" s="904"/>
      <c r="D31" s="904"/>
      <c r="E31" s="904"/>
      <c r="F31" s="904"/>
      <c r="G31" s="904"/>
      <c r="H31" s="907" t="s">
        <v>576</v>
      </c>
      <c r="I31" s="907"/>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04" t="s">
        <v>581</v>
      </c>
      <c r="C32" s="904"/>
      <c r="D32" s="904"/>
      <c r="E32" s="904"/>
      <c r="F32" s="904"/>
      <c r="G32" s="904"/>
      <c r="H32" s="905" t="s">
        <v>576</v>
      </c>
      <c r="I32" s="905"/>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04" t="s">
        <v>582</v>
      </c>
      <c r="C33" s="904"/>
      <c r="D33" s="904"/>
      <c r="E33" s="904"/>
      <c r="F33" s="904"/>
      <c r="G33" s="904"/>
      <c r="H33" s="905" t="s">
        <v>122</v>
      </c>
      <c r="I33" s="905"/>
      <c r="J33" s="625" t="str">
        <f t="shared" si="0"/>
        <v/>
      </c>
      <c r="K33" s="596" t="str">
        <f t="shared" si="1"/>
        <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04" t="s">
        <v>583</v>
      </c>
      <c r="C34" s="904"/>
      <c r="D34" s="904"/>
      <c r="E34" s="904"/>
      <c r="F34" s="904"/>
      <c r="G34" s="904"/>
      <c r="H34" s="905" t="s">
        <v>122</v>
      </c>
      <c r="I34" s="905"/>
      <c r="J34" s="625" t="str">
        <f t="shared" si="0"/>
        <v/>
      </c>
      <c r="K34" s="596" t="str">
        <f t="shared" si="1"/>
        <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04" t="s">
        <v>584</v>
      </c>
      <c r="C35" s="904"/>
      <c r="D35" s="904"/>
      <c r="E35" s="904"/>
      <c r="F35" s="904"/>
      <c r="G35" s="904"/>
      <c r="H35" s="905" t="s">
        <v>122</v>
      </c>
      <c r="I35" s="905"/>
      <c r="J35" s="625" t="str">
        <f t="shared" si="0"/>
        <v/>
      </c>
      <c r="K35" s="596" t="str">
        <f t="shared" si="1"/>
        <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06" t="s">
        <v>585</v>
      </c>
      <c r="C36" s="906"/>
      <c r="D36" s="906"/>
      <c r="E36" s="906"/>
      <c r="F36" s="906"/>
      <c r="G36" s="906"/>
      <c r="H36" s="905" t="s">
        <v>122</v>
      </c>
      <c r="I36" s="905"/>
      <c r="J36" s="626" t="str">
        <f t="shared" si="0"/>
        <v/>
      </c>
      <c r="K36" s="627" t="str">
        <f t="shared" si="1"/>
        <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626</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tabSelected="1" view="pageBreakPreview" topLeftCell="A59" zoomScaleNormal="100" zoomScaleSheetLayoutView="100" zoomScalePageLayoutView="140" workbookViewId="0">
      <selection activeCell="I72" sqref="I72"/>
    </sheetView>
  </sheetViews>
  <sheetFormatPr baseColWidth="10" defaultColWidth="8.88671875" defaultRowHeight="13.2"/>
  <cols>
    <col min="1" max="1" width="4.21875" customWidth="1"/>
    <col min="2" max="2" width="36" customWidth="1"/>
    <col min="3" max="22" width="7.77734375" customWidth="1"/>
    <col min="23" max="1025" width="11.44140625" customWidth="1"/>
  </cols>
  <sheetData>
    <row r="1" spans="2:22" ht="15.6">
      <c r="B1" s="924" t="s">
        <v>627</v>
      </c>
      <c r="C1" s="924"/>
    </row>
    <row r="2" spans="2:22" ht="12.75" customHeight="1">
      <c r="C2" s="137"/>
      <c r="D2" s="137"/>
    </row>
    <row r="3" spans="2:22" ht="12.75" customHeight="1">
      <c r="B3" s="14" t="s">
        <v>628</v>
      </c>
      <c r="C3" s="15"/>
      <c r="D3" s="15"/>
      <c r="E3" s="15"/>
      <c r="F3" s="15"/>
      <c r="G3" s="15"/>
      <c r="H3" s="15"/>
      <c r="I3" s="15"/>
      <c r="J3" s="15"/>
      <c r="K3" s="15"/>
      <c r="M3" s="631"/>
      <c r="N3" s="631"/>
    </row>
    <row r="4" spans="2:22" ht="12.75" customHeight="1">
      <c r="B4" s="14" t="s">
        <v>629</v>
      </c>
      <c r="I4" s="632"/>
      <c r="M4" s="631"/>
      <c r="N4" s="631"/>
    </row>
    <row r="5" spans="2:22" ht="12.75" customHeight="1">
      <c r="B5" s="14" t="s">
        <v>630</v>
      </c>
      <c r="C5" s="10"/>
      <c r="I5" s="632"/>
      <c r="M5" s="631"/>
      <c r="N5" s="631"/>
    </row>
    <row r="6" spans="2:22" ht="12.75" customHeight="1">
      <c r="B6" s="14" t="s">
        <v>631</v>
      </c>
      <c r="C6" s="10"/>
      <c r="I6" s="632"/>
      <c r="M6" s="631"/>
      <c r="N6" s="631"/>
    </row>
    <row r="7" spans="2:22" ht="12.75" customHeight="1">
      <c r="B7" s="14"/>
      <c r="C7" s="10"/>
      <c r="I7" s="632"/>
      <c r="M7" s="631"/>
      <c r="N7" s="631"/>
    </row>
    <row r="8" spans="2:22" ht="12.75" customHeight="1">
      <c r="B8" s="376" t="s">
        <v>626</v>
      </c>
      <c r="C8" s="10"/>
      <c r="I8" s="632"/>
      <c r="M8" s="631"/>
      <c r="N8" s="631"/>
      <c r="S8" s="28" t="s">
        <v>258</v>
      </c>
    </row>
    <row r="9" spans="2:22" ht="12.75" customHeight="1">
      <c r="B9" s="5"/>
      <c r="I9" s="632"/>
      <c r="M9" s="631"/>
      <c r="N9" s="633"/>
    </row>
    <row r="10" spans="2:22" s="345" customFormat="1" ht="13.2" customHeight="1">
      <c r="B10" s="925" t="s">
        <v>632</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v>9</v>
      </c>
      <c r="D12" s="433" t="str">
        <f>IF(C12&gt;=4,"PASS","FAIL")</f>
        <v>PASS</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633</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8671875" defaultRowHeight="13.2"/>
  <cols>
    <col min="1" max="95" width="5" customWidth="1"/>
    <col min="96" max="1025" width="11.44140625" customWidth="1"/>
  </cols>
  <sheetData>
    <row r="1" spans="1:95">
      <c r="A1" s="836" t="s">
        <v>634</v>
      </c>
      <c r="B1" s="836"/>
      <c r="C1" s="836"/>
      <c r="D1" s="836"/>
      <c r="E1" s="836"/>
      <c r="F1" s="836"/>
      <c r="G1" s="836"/>
      <c r="H1" s="836"/>
      <c r="I1" s="836"/>
      <c r="J1" s="836"/>
      <c r="K1" s="836"/>
      <c r="L1" s="836"/>
      <c r="M1" s="836"/>
      <c r="N1" s="836"/>
      <c r="O1" s="836"/>
      <c r="P1" s="836"/>
      <c r="Q1" s="836"/>
      <c r="R1" s="836"/>
      <c r="S1" s="836"/>
      <c r="T1" s="836" t="s">
        <v>635</v>
      </c>
      <c r="U1" s="836"/>
      <c r="V1" s="836"/>
      <c r="W1" s="836"/>
      <c r="X1" s="836"/>
      <c r="Y1" s="836"/>
      <c r="Z1" s="836"/>
      <c r="AA1" s="836"/>
      <c r="AB1" s="836"/>
      <c r="AC1" s="836"/>
      <c r="AD1" s="836"/>
      <c r="AE1" s="836"/>
      <c r="AF1" s="836"/>
      <c r="AG1" s="836"/>
      <c r="AH1" s="836"/>
      <c r="AI1" s="836"/>
      <c r="AJ1" s="836"/>
      <c r="AK1" s="836"/>
      <c r="AL1" s="836"/>
      <c r="AM1" s="836" t="s">
        <v>636</v>
      </c>
      <c r="AN1" s="836"/>
      <c r="AO1" s="836"/>
      <c r="AP1" s="836"/>
      <c r="AQ1" s="836"/>
      <c r="AR1" s="836"/>
      <c r="AS1" s="836"/>
      <c r="AT1" s="836"/>
      <c r="AU1" s="836"/>
      <c r="AV1" s="836"/>
      <c r="AW1" s="836"/>
      <c r="AX1" s="836"/>
      <c r="AY1" s="836"/>
      <c r="AZ1" s="836"/>
      <c r="BA1" s="836"/>
      <c r="BB1" s="836"/>
      <c r="BC1" s="836"/>
      <c r="BD1" s="836"/>
      <c r="BE1" s="836"/>
      <c r="BF1" s="836" t="s">
        <v>637</v>
      </c>
      <c r="BG1" s="836"/>
      <c r="BH1" s="836"/>
      <c r="BI1" s="836"/>
      <c r="BJ1" s="836"/>
      <c r="BK1" s="836"/>
      <c r="BL1" s="836"/>
      <c r="BM1" s="836"/>
      <c r="BN1" s="836"/>
      <c r="BO1" s="836"/>
      <c r="BP1" s="836"/>
      <c r="BQ1" s="836"/>
      <c r="BR1" s="836"/>
      <c r="BS1" s="836"/>
      <c r="BT1" s="836"/>
      <c r="BU1" s="836"/>
      <c r="BV1" s="836"/>
      <c r="BW1" s="836"/>
      <c r="BX1" s="836"/>
      <c r="BY1" s="836" t="s">
        <v>638</v>
      </c>
      <c r="BZ1" s="836"/>
      <c r="CA1" s="836"/>
      <c r="CB1" s="836"/>
      <c r="CC1" s="836"/>
      <c r="CD1" s="836"/>
      <c r="CE1" s="836"/>
      <c r="CF1" s="836"/>
      <c r="CG1" s="836"/>
      <c r="CH1" s="836"/>
      <c r="CI1" s="836"/>
      <c r="CJ1" s="836"/>
      <c r="CK1" s="836"/>
      <c r="CL1" s="836"/>
      <c r="CM1" s="836"/>
      <c r="CN1" s="836"/>
      <c r="CO1" s="836"/>
      <c r="CP1" s="836"/>
      <c r="CQ1" s="836"/>
    </row>
    <row r="2" spans="1:95">
      <c r="A2" s="279"/>
      <c r="S2" s="280"/>
      <c r="T2" s="279"/>
      <c r="AL2" s="280"/>
      <c r="AM2" s="279"/>
      <c r="BE2" s="280"/>
      <c r="BF2" s="279"/>
      <c r="BX2" s="280"/>
      <c r="BY2" s="279"/>
      <c r="CQ2" s="280"/>
    </row>
    <row r="3" spans="1:95">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934" t="str">
        <f>IF('Cover Sheet'!$O$14&gt;0,'Cover Sheet'!$O$14,"")</f>
        <v>81</v>
      </c>
      <c r="AI3" s="934"/>
      <c r="AJ3" s="934"/>
      <c r="AK3" s="934"/>
      <c r="AL3" s="934"/>
      <c r="AM3" t="s">
        <v>48</v>
      </c>
      <c r="AP3" s="799" t="str">
        <f>IF('Cover Sheet'!$D$14&gt;0,'Cover Sheet'!$D$14,"")</f>
        <v>Ecole Centrale Lyon</v>
      </c>
      <c r="AQ3" s="799"/>
      <c r="AR3" s="799"/>
      <c r="AS3" s="799"/>
      <c r="AT3" s="799"/>
      <c r="AU3" s="799"/>
      <c r="AV3" s="799"/>
      <c r="AW3" t="s">
        <v>50</v>
      </c>
      <c r="BA3" s="934" t="str">
        <f>IF('Cover Sheet'!$O$14&gt;0,'Cover Sheet'!$O$14,"")</f>
        <v>81</v>
      </c>
      <c r="BB3" s="934"/>
      <c r="BC3" s="934"/>
      <c r="BD3" s="934"/>
      <c r="BE3" s="934"/>
      <c r="BF3" t="s">
        <v>48</v>
      </c>
      <c r="BI3" s="799" t="str">
        <f>IF('Cover Sheet'!$D$14&gt;0,'Cover Sheet'!$D$14,"")</f>
        <v>Ecole Centrale Lyon</v>
      </c>
      <c r="BJ3" s="799"/>
      <c r="BK3" s="799"/>
      <c r="BL3" s="799"/>
      <c r="BM3" s="799"/>
      <c r="BN3" s="799"/>
      <c r="BO3" s="799"/>
      <c r="BP3" t="s">
        <v>50</v>
      </c>
      <c r="BT3" s="934" t="str">
        <f>IF('Cover Sheet'!$O$14&gt;0,'Cover Sheet'!$O$14,"")</f>
        <v>81</v>
      </c>
      <c r="BU3" s="934"/>
      <c r="BV3" s="934"/>
      <c r="BW3" s="934"/>
      <c r="BX3" s="934"/>
      <c r="BY3" t="s">
        <v>48</v>
      </c>
      <c r="CB3" s="799" t="str">
        <f>IF('Cover Sheet'!$D$14&gt;0,'Cover Sheet'!$D$14,"")</f>
        <v>Ecole Centrale Lyon</v>
      </c>
      <c r="CC3" s="799"/>
      <c r="CD3" s="799"/>
      <c r="CE3" s="799"/>
      <c r="CF3" s="799"/>
      <c r="CG3" s="799"/>
      <c r="CH3" s="799"/>
      <c r="CI3" t="s">
        <v>50</v>
      </c>
      <c r="CM3" s="934" t="str">
        <f>IF('Cover Sheet'!$O$14&gt;0,'Cover Sheet'!$O$14,"")</f>
        <v>81</v>
      </c>
      <c r="CN3" s="934"/>
      <c r="CO3" s="934"/>
      <c r="CP3" s="934"/>
      <c r="CQ3" s="934"/>
    </row>
    <row r="4" spans="1:95">
      <c r="A4" s="279"/>
      <c r="S4" s="280"/>
      <c r="T4" s="279"/>
      <c r="AL4" s="280"/>
      <c r="AM4" s="279"/>
      <c r="BE4" s="280"/>
      <c r="BF4" s="279"/>
      <c r="BX4" s="280"/>
      <c r="BY4" s="279"/>
      <c r="CQ4" s="280"/>
    </row>
    <row r="5" spans="1:95"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639</v>
      </c>
      <c r="B43" s="57"/>
      <c r="C43" s="57"/>
      <c r="D43" s="57"/>
      <c r="E43" s="57"/>
      <c r="F43" s="57"/>
      <c r="G43" s="57"/>
      <c r="H43" s="57"/>
      <c r="I43" s="57"/>
      <c r="J43" s="57"/>
      <c r="K43" s="57"/>
      <c r="L43" s="57"/>
      <c r="M43" s="57"/>
      <c r="N43" s="57"/>
      <c r="O43" s="57"/>
      <c r="P43" s="57"/>
      <c r="Q43" s="57"/>
      <c r="R43" s="57"/>
      <c r="S43" s="316"/>
      <c r="T43" s="315" t="s">
        <v>639</v>
      </c>
      <c r="U43" s="57"/>
      <c r="V43" s="57"/>
      <c r="W43" s="57"/>
      <c r="X43" s="57"/>
      <c r="Y43" s="57"/>
      <c r="Z43" s="57"/>
      <c r="AA43" s="57"/>
      <c r="AB43" s="57"/>
      <c r="AC43" s="57"/>
      <c r="AD43" s="57"/>
      <c r="AE43" s="57"/>
      <c r="AF43" s="57"/>
      <c r="AG43" s="57"/>
      <c r="AH43" s="57"/>
      <c r="AI43" s="57"/>
      <c r="AJ43" s="57"/>
      <c r="AK43" s="57"/>
      <c r="AL43" s="316"/>
      <c r="AM43" s="315" t="s">
        <v>639</v>
      </c>
      <c r="AN43" s="57"/>
      <c r="AO43" s="57"/>
      <c r="AP43" s="57"/>
      <c r="AQ43" s="57"/>
      <c r="AR43" s="57"/>
      <c r="AS43" s="57"/>
      <c r="AT43" s="57"/>
      <c r="AU43" s="57"/>
      <c r="AV43" s="57"/>
      <c r="AW43" s="57"/>
      <c r="AX43" s="57"/>
      <c r="AY43" s="57"/>
      <c r="AZ43" s="57"/>
      <c r="BA43" s="57"/>
      <c r="BB43" s="57"/>
      <c r="BC43" s="57"/>
      <c r="BD43" s="57"/>
      <c r="BE43" s="316"/>
      <c r="BF43" s="315" t="s">
        <v>639</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31" t="s">
        <v>377</v>
      </c>
      <c r="B46" s="831"/>
      <c r="C46" s="824">
        <v>0</v>
      </c>
      <c r="D46" s="824"/>
      <c r="E46" s="830" t="s">
        <v>378</v>
      </c>
      <c r="F46" s="830"/>
      <c r="G46" s="824">
        <v>0</v>
      </c>
      <c r="H46" s="824"/>
      <c r="I46" s="319"/>
      <c r="J46" s="322"/>
      <c r="K46" s="322"/>
      <c r="L46" s="322"/>
      <c r="M46" s="326" t="s">
        <v>379</v>
      </c>
      <c r="N46" s="840">
        <f>IF(C47&gt;0,(((G47-G46)/(C47-C46))^-1-IF(CL52&gt;0,CL52^-1,0))^-1,0)</f>
        <v>0</v>
      </c>
      <c r="O46" s="840"/>
      <c r="P46" s="835"/>
      <c r="Q46" s="835"/>
      <c r="R46" s="835"/>
      <c r="S46" s="323"/>
      <c r="T46" s="831" t="s">
        <v>377</v>
      </c>
      <c r="U46" s="831"/>
      <c r="V46" s="824">
        <v>0</v>
      </c>
      <c r="W46" s="824"/>
      <c r="X46" s="830" t="s">
        <v>378</v>
      </c>
      <c r="Y46" s="830"/>
      <c r="Z46" s="824">
        <v>0</v>
      </c>
      <c r="AA46" s="824"/>
      <c r="AB46" s="319"/>
      <c r="AC46" s="322"/>
      <c r="AD46" s="322"/>
      <c r="AE46" s="322"/>
      <c r="AF46" s="326" t="s">
        <v>379</v>
      </c>
      <c r="AG46" s="840">
        <f>IF(V47&gt;0,(((Z47-Z46)/(V47-V46))^-1-IF(CL52&gt;0,CL52^-1,0))^-1,0)</f>
        <v>0</v>
      </c>
      <c r="AH46" s="840"/>
      <c r="AI46" s="835"/>
      <c r="AJ46" s="835"/>
      <c r="AK46" s="835"/>
      <c r="AL46" s="323"/>
      <c r="AM46" s="831" t="s">
        <v>377</v>
      </c>
      <c r="AN46" s="831"/>
      <c r="AO46" s="824">
        <v>0</v>
      </c>
      <c r="AP46" s="824"/>
      <c r="AQ46" s="830" t="s">
        <v>378</v>
      </c>
      <c r="AR46" s="830"/>
      <c r="AS46" s="824">
        <v>0</v>
      </c>
      <c r="AT46" s="824"/>
      <c r="AU46" s="319"/>
      <c r="AV46" s="322"/>
      <c r="AW46" s="322"/>
      <c r="AX46" s="322"/>
      <c r="AY46" s="326" t="s">
        <v>379</v>
      </c>
      <c r="AZ46" s="840">
        <f>IF(AO47&gt;0,(((AS47-AS46)/(AO47-AO46))^-1-IF(CL52&gt;0,CL52^-1,0))^-1,0)</f>
        <v>0</v>
      </c>
      <c r="BA46" s="840"/>
      <c r="BB46" s="835"/>
      <c r="BC46" s="835"/>
      <c r="BD46" s="835"/>
      <c r="BE46" s="323"/>
      <c r="BF46" s="831" t="s">
        <v>377</v>
      </c>
      <c r="BG46" s="831"/>
      <c r="BH46" s="824">
        <v>0</v>
      </c>
      <c r="BI46" s="824"/>
      <c r="BJ46" s="830" t="s">
        <v>378</v>
      </c>
      <c r="BK46" s="830"/>
      <c r="BL46" s="824">
        <v>0</v>
      </c>
      <c r="BM46" s="824"/>
      <c r="BN46" s="319"/>
      <c r="BO46" s="322"/>
      <c r="BP46" s="322"/>
      <c r="BQ46" s="322"/>
      <c r="BR46" s="326" t="s">
        <v>379</v>
      </c>
      <c r="BS46" s="840">
        <f>IF(BH47&gt;0,(((BL47-BL46)/(BH47-BH46))^-1-IF(CL52&gt;0,CL52^-1,0))^-1,0)</f>
        <v>0</v>
      </c>
      <c r="BT46" s="840"/>
      <c r="BU46" s="835"/>
      <c r="BV46" s="835"/>
      <c r="BW46" s="835"/>
      <c r="BX46" s="323"/>
      <c r="BY46" s="831" t="s">
        <v>377</v>
      </c>
      <c r="BZ46" s="831"/>
      <c r="CA46" s="824">
        <v>0</v>
      </c>
      <c r="CB46" s="824"/>
      <c r="CC46" s="830" t="s">
        <v>378</v>
      </c>
      <c r="CD46" s="830"/>
      <c r="CE46" s="824">
        <v>0</v>
      </c>
      <c r="CF46" s="824"/>
      <c r="CG46" s="319"/>
      <c r="CH46" s="322"/>
      <c r="CI46" s="322"/>
      <c r="CJ46" s="322"/>
      <c r="CK46" s="326" t="s">
        <v>379</v>
      </c>
      <c r="CL46" s="819">
        <f>IF((CA47-CA46)&gt;0,(CE47-CE46)/(CA47-CA46),0)</f>
        <v>0</v>
      </c>
      <c r="CM46" s="819"/>
      <c r="CN46" s="322"/>
      <c r="CO46" s="322"/>
      <c r="CP46" s="322"/>
      <c r="CQ46" s="323"/>
    </row>
    <row r="47" spans="1:95" ht="14.25" customHeight="1">
      <c r="A47" s="831" t="s">
        <v>380</v>
      </c>
      <c r="B47" s="831"/>
      <c r="C47" s="824">
        <v>0</v>
      </c>
      <c r="D47" s="824"/>
      <c r="E47" s="830" t="s">
        <v>381</v>
      </c>
      <c r="F47" s="830"/>
      <c r="G47" s="824">
        <v>0</v>
      </c>
      <c r="H47" s="824"/>
      <c r="I47" s="319"/>
      <c r="P47" s="322"/>
      <c r="Q47" s="322"/>
      <c r="R47" s="322"/>
      <c r="S47" s="323"/>
      <c r="T47" s="831" t="s">
        <v>380</v>
      </c>
      <c r="U47" s="831"/>
      <c r="V47" s="824">
        <v>0</v>
      </c>
      <c r="W47" s="824"/>
      <c r="X47" s="830" t="s">
        <v>381</v>
      </c>
      <c r="Y47" s="830"/>
      <c r="Z47" s="824">
        <v>0</v>
      </c>
      <c r="AA47" s="824"/>
      <c r="AB47" s="319"/>
      <c r="AI47" s="322"/>
      <c r="AJ47" s="322"/>
      <c r="AK47" s="322"/>
      <c r="AL47" s="323"/>
      <c r="AM47" s="831" t="s">
        <v>380</v>
      </c>
      <c r="AN47" s="831"/>
      <c r="AO47" s="824">
        <v>0</v>
      </c>
      <c r="AP47" s="824"/>
      <c r="AQ47" s="830" t="s">
        <v>381</v>
      </c>
      <c r="AR47" s="830"/>
      <c r="AS47" s="824">
        <v>0</v>
      </c>
      <c r="AT47" s="824"/>
      <c r="AU47" s="319"/>
      <c r="BB47" s="322"/>
      <c r="BC47" s="322"/>
      <c r="BD47" s="322"/>
      <c r="BE47" s="323"/>
      <c r="BF47" s="831" t="s">
        <v>380</v>
      </c>
      <c r="BG47" s="831"/>
      <c r="BH47" s="824">
        <v>0</v>
      </c>
      <c r="BI47" s="824"/>
      <c r="BJ47" s="830" t="s">
        <v>381</v>
      </c>
      <c r="BK47" s="830"/>
      <c r="BL47" s="824">
        <v>0</v>
      </c>
      <c r="BM47" s="824"/>
      <c r="BN47" s="319"/>
      <c r="BU47" s="322"/>
      <c r="BV47" s="322"/>
      <c r="BW47" s="322"/>
      <c r="BX47" s="323"/>
      <c r="BY47" s="831" t="s">
        <v>380</v>
      </c>
      <c r="BZ47" s="831"/>
      <c r="CA47" s="824">
        <v>0</v>
      </c>
      <c r="CB47" s="824"/>
      <c r="CC47" s="830" t="s">
        <v>381</v>
      </c>
      <c r="CD47" s="830"/>
      <c r="CE47" s="824">
        <v>0</v>
      </c>
      <c r="CF47" s="824"/>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640</v>
      </c>
      <c r="B49" s="322"/>
      <c r="C49" s="322"/>
      <c r="D49" s="322"/>
      <c r="E49" s="322"/>
      <c r="F49" s="322"/>
      <c r="G49" s="322"/>
      <c r="H49" s="322"/>
      <c r="I49" s="322"/>
      <c r="J49" s="322"/>
      <c r="K49" s="322"/>
      <c r="L49" s="322"/>
      <c r="M49" s="322"/>
      <c r="N49" s="322"/>
      <c r="O49" s="322"/>
      <c r="P49" s="322"/>
      <c r="Q49" s="322"/>
      <c r="R49" s="322"/>
      <c r="S49" s="323"/>
      <c r="T49" s="315" t="s">
        <v>640</v>
      </c>
      <c r="U49" s="322"/>
      <c r="V49" s="322"/>
      <c r="W49" s="322"/>
      <c r="X49" s="322"/>
      <c r="Y49" s="322"/>
      <c r="Z49" s="322"/>
      <c r="AA49" s="322"/>
      <c r="AB49" s="322"/>
      <c r="AC49" s="322"/>
      <c r="AD49" s="322"/>
      <c r="AE49" s="322"/>
      <c r="AF49" s="322"/>
      <c r="AG49" s="322"/>
      <c r="AH49" s="322"/>
      <c r="AI49" s="322"/>
      <c r="AJ49" s="322"/>
      <c r="AK49" s="322"/>
      <c r="AL49" s="323"/>
      <c r="AM49" s="315" t="s">
        <v>640</v>
      </c>
      <c r="AN49" s="322"/>
      <c r="AO49" s="322"/>
      <c r="AP49" s="322"/>
      <c r="AQ49" s="322"/>
      <c r="AR49" s="322"/>
      <c r="AS49" s="322"/>
      <c r="AT49" s="322"/>
      <c r="AU49" s="322"/>
      <c r="AV49" s="322"/>
      <c r="AW49" s="322"/>
      <c r="AX49" s="322"/>
      <c r="AY49" s="322"/>
      <c r="AZ49" s="322"/>
      <c r="BA49" s="322"/>
      <c r="BB49" s="322"/>
      <c r="BC49" s="322"/>
      <c r="BD49" s="322"/>
      <c r="BE49" s="323"/>
      <c r="BF49" s="315" t="s">
        <v>640</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31" t="s">
        <v>384</v>
      </c>
      <c r="B50" s="831"/>
      <c r="C50" s="832">
        <v>0</v>
      </c>
      <c r="D50" s="832"/>
      <c r="E50" s="319"/>
      <c r="F50" s="322"/>
      <c r="G50" s="322"/>
      <c r="H50" s="322"/>
      <c r="I50" s="322"/>
      <c r="J50" s="322"/>
      <c r="K50" s="322"/>
      <c r="L50" s="322"/>
      <c r="M50" s="322"/>
      <c r="N50" s="322"/>
      <c r="O50" s="322"/>
      <c r="P50" s="322"/>
      <c r="Q50" s="322"/>
      <c r="R50" s="322"/>
      <c r="S50" s="323"/>
      <c r="T50" s="831" t="s">
        <v>384</v>
      </c>
      <c r="U50" s="831"/>
      <c r="V50" s="832">
        <v>0</v>
      </c>
      <c r="W50" s="832"/>
      <c r="X50" s="319"/>
      <c r="Y50" s="322"/>
      <c r="Z50" s="322"/>
      <c r="AA50" s="322"/>
      <c r="AB50" s="322"/>
      <c r="AC50" s="322"/>
      <c r="AD50" s="322"/>
      <c r="AE50" s="322"/>
      <c r="AF50" s="322"/>
      <c r="AG50" s="322"/>
      <c r="AH50" s="322"/>
      <c r="AI50" s="322"/>
      <c r="AJ50" s="322"/>
      <c r="AK50" s="322"/>
      <c r="AL50" s="323"/>
      <c r="AM50" s="831" t="s">
        <v>384</v>
      </c>
      <c r="AN50" s="831"/>
      <c r="AO50" s="832">
        <v>0</v>
      </c>
      <c r="AP50" s="832"/>
      <c r="AQ50" s="319"/>
      <c r="AR50" s="322"/>
      <c r="AS50" s="322"/>
      <c r="AT50" s="322"/>
      <c r="AU50" s="322"/>
      <c r="AV50" s="322"/>
      <c r="AW50" s="322"/>
      <c r="AX50" s="322"/>
      <c r="AY50" s="322"/>
      <c r="AZ50" s="322"/>
      <c r="BA50" s="322"/>
      <c r="BB50" s="322"/>
      <c r="BC50" s="322"/>
      <c r="BD50" s="322"/>
      <c r="BE50" s="323"/>
      <c r="BF50" s="831" t="s">
        <v>384</v>
      </c>
      <c r="BG50" s="831"/>
      <c r="BH50" s="832">
        <v>0</v>
      </c>
      <c r="BI50" s="832"/>
      <c r="BJ50" s="319"/>
      <c r="BK50" s="322"/>
      <c r="BL50" s="322"/>
      <c r="BM50" s="322"/>
      <c r="BN50" s="322"/>
      <c r="BO50" s="322"/>
      <c r="BP50" s="322"/>
      <c r="BQ50" s="322"/>
      <c r="BR50" s="322"/>
      <c r="BS50" s="322"/>
      <c r="BT50" s="322"/>
      <c r="BU50" s="322"/>
      <c r="BV50" s="322"/>
      <c r="BW50" s="322"/>
      <c r="BX50" s="323"/>
      <c r="BY50" s="315"/>
      <c r="BZ50" s="326" t="s">
        <v>389</v>
      </c>
      <c r="CA50" s="826">
        <f>C53</f>
        <v>200</v>
      </c>
      <c r="CB50" s="826"/>
      <c r="CC50" s="319" t="s">
        <v>390</v>
      </c>
      <c r="CD50" s="319"/>
      <c r="CE50" s="319"/>
      <c r="CF50" s="319"/>
      <c r="CG50" s="319"/>
      <c r="CH50" s="319"/>
      <c r="CI50" s="319"/>
      <c r="CJ50" s="319"/>
      <c r="CK50" s="326" t="s">
        <v>391</v>
      </c>
      <c r="CL50" s="827">
        <f>CA51*(1/64)*PI()*(CA52^4-CA53^4)*200000</f>
        <v>1744439000.4490404</v>
      </c>
      <c r="CM50" s="827"/>
      <c r="CN50" s="330">
        <f>CL50*48/CA50^3</f>
        <v>10466.634002694242</v>
      </c>
      <c r="CO50" s="319"/>
      <c r="CP50" s="319"/>
      <c r="CQ50" s="320"/>
    </row>
    <row r="51" spans="1:95" ht="14.4">
      <c r="A51" s="329"/>
      <c r="B51" s="322"/>
      <c r="C51" s="933"/>
      <c r="D51" s="933"/>
      <c r="E51" s="322"/>
      <c r="F51" s="322"/>
      <c r="G51" s="322"/>
      <c r="H51" s="322"/>
      <c r="I51" s="322"/>
      <c r="J51" s="322"/>
      <c r="K51" s="322"/>
      <c r="L51" s="322"/>
      <c r="M51" s="322"/>
      <c r="N51" s="322"/>
      <c r="O51" s="322"/>
      <c r="P51" s="322"/>
      <c r="Q51" s="322"/>
      <c r="R51" s="322"/>
      <c r="S51" s="323"/>
      <c r="T51" s="329"/>
      <c r="U51" s="322"/>
      <c r="V51" s="933"/>
      <c r="W51" s="933"/>
      <c r="X51" s="322"/>
      <c r="Y51" s="322"/>
      <c r="Z51" s="322"/>
      <c r="AA51" s="322"/>
      <c r="AB51" s="322"/>
      <c r="AC51" s="322"/>
      <c r="AD51" s="322"/>
      <c r="AE51" s="322"/>
      <c r="AF51" s="322"/>
      <c r="AG51" s="322"/>
      <c r="AH51" s="322"/>
      <c r="AI51" s="322"/>
      <c r="AJ51" s="322"/>
      <c r="AK51" s="322"/>
      <c r="AL51" s="323"/>
      <c r="AM51" s="329"/>
      <c r="AN51" s="322"/>
      <c r="AO51" s="933"/>
      <c r="AP51" s="933"/>
      <c r="AQ51" s="322"/>
      <c r="AR51" s="322"/>
      <c r="AS51" s="322"/>
      <c r="AT51" s="322"/>
      <c r="AU51" s="322"/>
      <c r="AV51" s="322"/>
      <c r="AW51" s="322"/>
      <c r="AX51" s="322"/>
      <c r="AY51" s="322"/>
      <c r="AZ51" s="322"/>
      <c r="BA51" s="322"/>
      <c r="BB51" s="322"/>
      <c r="BC51" s="322"/>
      <c r="BD51" s="322"/>
      <c r="BE51" s="323"/>
      <c r="BF51" s="329"/>
      <c r="BG51" s="322"/>
      <c r="BH51" s="933"/>
      <c r="BI51" s="933"/>
      <c r="BJ51" s="322"/>
      <c r="BK51" s="322"/>
      <c r="BL51" s="322"/>
      <c r="BM51" s="322"/>
      <c r="BN51" s="322"/>
      <c r="BO51" s="322"/>
      <c r="BP51" s="322"/>
      <c r="BQ51" s="322"/>
      <c r="BR51" s="322"/>
      <c r="BS51" s="322"/>
      <c r="BT51" s="322"/>
      <c r="BU51" s="322"/>
      <c r="BV51" s="322"/>
      <c r="BW51" s="322"/>
      <c r="BX51" s="323"/>
      <c r="BY51" s="315"/>
      <c r="BZ51" s="326" t="s">
        <v>392</v>
      </c>
      <c r="CA51" s="821">
        <v>1</v>
      </c>
      <c r="CB51" s="821"/>
      <c r="CC51" s="319" t="s">
        <v>393</v>
      </c>
      <c r="CD51" s="319"/>
      <c r="CE51" s="319"/>
      <c r="CF51" s="319"/>
      <c r="CG51" s="319"/>
      <c r="CH51" s="319"/>
      <c r="CI51" s="319"/>
      <c r="CJ51" s="319"/>
      <c r="CK51" s="326" t="s">
        <v>394</v>
      </c>
      <c r="CL51" s="827">
        <f>IF(CL46&gt;0,(CL46*CA50^3)/48,CL50)</f>
        <v>1744439000.4490404</v>
      </c>
      <c r="CM51" s="827"/>
      <c r="CN51" s="330">
        <f>CL51*48/CA50^3</f>
        <v>10466.634002694242</v>
      </c>
      <c r="CO51" s="319"/>
      <c r="CP51" s="319"/>
      <c r="CQ51" s="320"/>
    </row>
    <row r="52" spans="1:95" ht="1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21">
        <v>25.4</v>
      </c>
      <c r="CB52" s="821"/>
      <c r="CC52" s="319" t="s">
        <v>398</v>
      </c>
      <c r="CD52" s="319"/>
      <c r="CE52" s="319"/>
      <c r="CF52" s="319"/>
      <c r="CG52" s="319"/>
      <c r="CH52" s="319"/>
      <c r="CI52" s="319"/>
      <c r="CJ52" s="319"/>
      <c r="CK52" s="326" t="s">
        <v>399</v>
      </c>
      <c r="CL52" s="823">
        <f>IF(CL51&gt;=CL50,0,(CN51^-1-CN50^-1)^-1)</f>
        <v>0</v>
      </c>
      <c r="CM52" s="823"/>
      <c r="CN52" s="319"/>
      <c r="CO52" s="319"/>
      <c r="CP52" s="319"/>
      <c r="CQ52" s="320"/>
    </row>
    <row r="53" spans="1:95" ht="12.75" customHeight="1">
      <c r="A53" s="315"/>
      <c r="B53" s="332" t="s">
        <v>389</v>
      </c>
      <c r="C53" s="932">
        <v>200</v>
      </c>
      <c r="D53" s="932"/>
      <c r="E53" s="319" t="s">
        <v>400</v>
      </c>
      <c r="F53" s="322"/>
      <c r="G53" s="322"/>
      <c r="H53" s="322"/>
      <c r="I53" s="322"/>
      <c r="J53" s="322"/>
      <c r="K53" s="322"/>
      <c r="L53" s="322"/>
      <c r="M53" s="322"/>
      <c r="N53" s="322"/>
      <c r="O53" s="322"/>
      <c r="P53" s="322"/>
      <c r="Q53" s="322"/>
      <c r="R53" s="322"/>
      <c r="S53" s="323"/>
      <c r="T53" s="315"/>
      <c r="U53" s="332" t="s">
        <v>389</v>
      </c>
      <c r="V53" s="932">
        <v>200</v>
      </c>
      <c r="W53" s="932"/>
      <c r="X53" s="319" t="s">
        <v>400</v>
      </c>
      <c r="Y53" s="322"/>
      <c r="Z53" s="322"/>
      <c r="AA53" s="322"/>
      <c r="AB53" s="322"/>
      <c r="AC53" s="322"/>
      <c r="AD53" s="322"/>
      <c r="AE53" s="322"/>
      <c r="AF53" s="322"/>
      <c r="AG53" s="322"/>
      <c r="AH53" s="322"/>
      <c r="AI53" s="322"/>
      <c r="AJ53" s="322"/>
      <c r="AK53" s="322"/>
      <c r="AL53" s="323"/>
      <c r="AM53" s="315"/>
      <c r="AN53" s="332" t="s">
        <v>389</v>
      </c>
      <c r="AO53" s="932">
        <v>200</v>
      </c>
      <c r="AP53" s="932"/>
      <c r="AQ53" s="319" t="s">
        <v>400</v>
      </c>
      <c r="AR53" s="322"/>
      <c r="AS53" s="322"/>
      <c r="AT53" s="322"/>
      <c r="AU53" s="322"/>
      <c r="AV53" s="322"/>
      <c r="AW53" s="322"/>
      <c r="AX53" s="322"/>
      <c r="AY53" s="322"/>
      <c r="AZ53" s="322"/>
      <c r="BA53" s="322"/>
      <c r="BB53" s="322"/>
      <c r="BC53" s="322"/>
      <c r="BD53" s="322"/>
      <c r="BE53" s="323"/>
      <c r="BF53" s="315"/>
      <c r="BG53" s="332" t="s">
        <v>389</v>
      </c>
      <c r="BH53" s="932">
        <v>200</v>
      </c>
      <c r="BI53" s="932"/>
      <c r="BJ53" s="319" t="s">
        <v>400</v>
      </c>
      <c r="BK53" s="322"/>
      <c r="BL53" s="322"/>
      <c r="BM53" s="322"/>
      <c r="BN53" s="322"/>
      <c r="BO53" s="322"/>
      <c r="BP53" s="322"/>
      <c r="BQ53" s="322"/>
      <c r="BR53" s="322"/>
      <c r="BS53" s="322"/>
      <c r="BT53" s="322"/>
      <c r="BU53" s="322"/>
      <c r="BV53" s="322"/>
      <c r="BW53" s="322"/>
      <c r="BX53" s="323"/>
      <c r="BY53" s="315"/>
      <c r="BZ53" s="326" t="s">
        <v>401</v>
      </c>
      <c r="CA53" s="821">
        <v>22.1</v>
      </c>
      <c r="CB53" s="821"/>
      <c r="CC53" s="319" t="s">
        <v>402</v>
      </c>
      <c r="CD53" s="319"/>
      <c r="CE53" s="319"/>
      <c r="CF53" s="319"/>
      <c r="CG53" s="319"/>
      <c r="CH53" s="319"/>
      <c r="CI53" s="319"/>
      <c r="CJ53" s="319"/>
      <c r="CK53" s="319"/>
      <c r="CL53" s="319"/>
      <c r="CM53" s="319"/>
      <c r="CN53" s="319"/>
      <c r="CO53" s="319"/>
      <c r="CP53" s="319"/>
      <c r="CQ53" s="320"/>
    </row>
    <row r="54" spans="1:95">
      <c r="A54" s="820" t="s">
        <v>403</v>
      </c>
      <c r="B54" s="820"/>
      <c r="C54" s="846">
        <v>150</v>
      </c>
      <c r="D54" s="846"/>
      <c r="E54" s="319" t="s">
        <v>79</v>
      </c>
      <c r="F54" s="322"/>
      <c r="G54" s="322"/>
      <c r="H54" s="322"/>
      <c r="I54" s="322"/>
      <c r="J54" s="322"/>
      <c r="K54" s="322"/>
      <c r="L54" s="322"/>
      <c r="M54" s="322"/>
      <c r="N54" s="322"/>
      <c r="O54" s="322"/>
      <c r="P54" s="322"/>
      <c r="Q54" s="322"/>
      <c r="R54" s="322"/>
      <c r="S54" s="323"/>
      <c r="T54" s="820" t="s">
        <v>403</v>
      </c>
      <c r="U54" s="820"/>
      <c r="V54" s="846">
        <v>150</v>
      </c>
      <c r="W54" s="846"/>
      <c r="X54" s="319" t="s">
        <v>79</v>
      </c>
      <c r="Y54" s="322"/>
      <c r="Z54" s="322"/>
      <c r="AA54" s="322"/>
      <c r="AB54" s="322"/>
      <c r="AC54" s="322"/>
      <c r="AD54" s="322"/>
      <c r="AE54" s="322"/>
      <c r="AF54" s="322"/>
      <c r="AG54" s="322"/>
      <c r="AH54" s="322"/>
      <c r="AI54" s="322"/>
      <c r="AJ54" s="322"/>
      <c r="AK54" s="322"/>
      <c r="AL54" s="323"/>
      <c r="AM54" s="820" t="s">
        <v>403</v>
      </c>
      <c r="AN54" s="820"/>
      <c r="AO54" s="846">
        <v>150</v>
      </c>
      <c r="AP54" s="846"/>
      <c r="AQ54" s="319" t="s">
        <v>79</v>
      </c>
      <c r="AR54" s="322"/>
      <c r="AS54" s="322"/>
      <c r="AT54" s="322"/>
      <c r="AU54" s="322"/>
      <c r="AV54" s="322"/>
      <c r="AW54" s="322"/>
      <c r="AX54" s="322"/>
      <c r="AY54" s="322"/>
      <c r="AZ54" s="322"/>
      <c r="BA54" s="322"/>
      <c r="BB54" s="322"/>
      <c r="BC54" s="322"/>
      <c r="BD54" s="322"/>
      <c r="BE54" s="323"/>
      <c r="BF54" s="820" t="s">
        <v>403</v>
      </c>
      <c r="BG54" s="820"/>
      <c r="BH54" s="846">
        <v>150</v>
      </c>
      <c r="BI54" s="846"/>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20" t="s">
        <v>405</v>
      </c>
      <c r="B55" s="820"/>
      <c r="C55" s="931">
        <v>0</v>
      </c>
      <c r="D55" s="931"/>
      <c r="E55" s="319" t="s">
        <v>406</v>
      </c>
      <c r="F55" s="319"/>
      <c r="G55" s="319"/>
      <c r="H55" s="319"/>
      <c r="I55" s="319"/>
      <c r="J55" s="319"/>
      <c r="K55" s="319"/>
      <c r="L55" s="319"/>
      <c r="M55" s="319"/>
      <c r="N55" s="319"/>
      <c r="O55" s="322"/>
      <c r="P55" s="322"/>
      <c r="Q55" s="322"/>
      <c r="R55" s="322"/>
      <c r="S55" s="323"/>
      <c r="T55" s="820" t="s">
        <v>405</v>
      </c>
      <c r="U55" s="820"/>
      <c r="V55" s="931">
        <v>0</v>
      </c>
      <c r="W55" s="931"/>
      <c r="X55" s="319" t="s">
        <v>406</v>
      </c>
      <c r="Y55" s="319"/>
      <c r="Z55" s="319"/>
      <c r="AA55" s="319"/>
      <c r="AB55" s="319"/>
      <c r="AC55" s="319"/>
      <c r="AD55" s="319"/>
      <c r="AE55" s="319"/>
      <c r="AF55" s="319"/>
      <c r="AG55" s="319"/>
      <c r="AH55" s="322"/>
      <c r="AI55" s="322"/>
      <c r="AJ55" s="322"/>
      <c r="AK55" s="322"/>
      <c r="AL55" s="323"/>
      <c r="AM55" s="820" t="s">
        <v>405</v>
      </c>
      <c r="AN55" s="820"/>
      <c r="AO55" s="931">
        <v>0</v>
      </c>
      <c r="AP55" s="931"/>
      <c r="AQ55" s="319" t="s">
        <v>406</v>
      </c>
      <c r="AR55" s="319"/>
      <c r="AS55" s="319"/>
      <c r="AT55" s="319"/>
      <c r="AU55" s="319"/>
      <c r="AV55" s="319"/>
      <c r="AW55" s="319"/>
      <c r="AX55" s="319"/>
      <c r="AY55" s="319"/>
      <c r="AZ55" s="319"/>
      <c r="BA55" s="322"/>
      <c r="BB55" s="322"/>
      <c r="BC55" s="322"/>
      <c r="BD55" s="322"/>
      <c r="BE55" s="323"/>
      <c r="BF55" s="820" t="s">
        <v>405</v>
      </c>
      <c r="BG55" s="820"/>
      <c r="BH55" s="931">
        <v>0</v>
      </c>
      <c r="BI55" s="931"/>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20" t="s">
        <v>407</v>
      </c>
      <c r="B56" s="820"/>
      <c r="C56" s="930">
        <v>1</v>
      </c>
      <c r="D56" s="930"/>
      <c r="E56" s="319" t="s">
        <v>77</v>
      </c>
      <c r="F56" s="319"/>
      <c r="G56" s="319"/>
      <c r="H56" s="319"/>
      <c r="I56" s="319"/>
      <c r="J56" s="319"/>
      <c r="K56" s="319"/>
      <c r="L56" s="319"/>
      <c r="M56" s="319"/>
      <c r="N56" s="319"/>
      <c r="O56" s="322"/>
      <c r="P56" s="322"/>
      <c r="Q56" s="322"/>
      <c r="R56" s="322"/>
      <c r="S56" s="323"/>
      <c r="T56" s="820" t="s">
        <v>407</v>
      </c>
      <c r="U56" s="820"/>
      <c r="V56" s="930">
        <v>1</v>
      </c>
      <c r="W56" s="930"/>
      <c r="X56" s="319" t="s">
        <v>77</v>
      </c>
      <c r="Y56" s="319"/>
      <c r="Z56" s="319"/>
      <c r="AA56" s="319"/>
      <c r="AB56" s="319"/>
      <c r="AC56" s="319"/>
      <c r="AD56" s="319"/>
      <c r="AE56" s="319"/>
      <c r="AF56" s="319"/>
      <c r="AG56" s="319"/>
      <c r="AH56" s="322"/>
      <c r="AI56" s="322"/>
      <c r="AJ56" s="322"/>
      <c r="AK56" s="322"/>
      <c r="AL56" s="323"/>
      <c r="AM56" s="820" t="s">
        <v>407</v>
      </c>
      <c r="AN56" s="820"/>
      <c r="AO56" s="930">
        <v>1</v>
      </c>
      <c r="AP56" s="930"/>
      <c r="AQ56" s="319" t="s">
        <v>77</v>
      </c>
      <c r="AR56" s="319"/>
      <c r="AS56" s="319"/>
      <c r="AT56" s="319"/>
      <c r="AU56" s="319"/>
      <c r="AV56" s="319"/>
      <c r="AW56" s="319"/>
      <c r="AX56" s="319"/>
      <c r="AY56" s="319"/>
      <c r="AZ56" s="319"/>
      <c r="BA56" s="322"/>
      <c r="BB56" s="322"/>
      <c r="BC56" s="322"/>
      <c r="BD56" s="322"/>
      <c r="BE56" s="323"/>
      <c r="BF56" s="820" t="s">
        <v>407</v>
      </c>
      <c r="BG56" s="820"/>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20" t="s">
        <v>408</v>
      </c>
      <c r="B57" s="820"/>
      <c r="C57" s="930">
        <v>1</v>
      </c>
      <c r="D57" s="930"/>
      <c r="E57" s="319" t="s">
        <v>78</v>
      </c>
      <c r="F57" s="319"/>
      <c r="G57" s="319"/>
      <c r="H57" s="319"/>
      <c r="I57" s="319"/>
      <c r="J57" s="319"/>
      <c r="K57" s="319"/>
      <c r="L57" s="319"/>
      <c r="M57" s="319"/>
      <c r="N57" s="319"/>
      <c r="O57" s="322"/>
      <c r="P57" s="322"/>
      <c r="Q57" s="322"/>
      <c r="R57" s="322"/>
      <c r="S57" s="323"/>
      <c r="T57" s="820" t="s">
        <v>408</v>
      </c>
      <c r="U57" s="820"/>
      <c r="V57" s="930">
        <v>1</v>
      </c>
      <c r="W57" s="930"/>
      <c r="X57" s="319" t="s">
        <v>78</v>
      </c>
      <c r="Y57" s="319"/>
      <c r="Z57" s="319"/>
      <c r="AA57" s="319"/>
      <c r="AB57" s="319"/>
      <c r="AC57" s="319"/>
      <c r="AD57" s="319"/>
      <c r="AE57" s="319"/>
      <c r="AF57" s="319"/>
      <c r="AG57" s="319"/>
      <c r="AH57" s="322"/>
      <c r="AI57" s="322"/>
      <c r="AJ57" s="322"/>
      <c r="AK57" s="322"/>
      <c r="AL57" s="323"/>
      <c r="AM57" s="820" t="s">
        <v>408</v>
      </c>
      <c r="AN57" s="820"/>
      <c r="AO57" s="930">
        <v>1</v>
      </c>
      <c r="AP57" s="930"/>
      <c r="AQ57" s="319" t="s">
        <v>78</v>
      </c>
      <c r="AR57" s="319"/>
      <c r="AS57" s="319"/>
      <c r="AT57" s="319"/>
      <c r="AU57" s="319"/>
      <c r="AV57" s="319"/>
      <c r="AW57" s="319"/>
      <c r="AX57" s="319"/>
      <c r="AY57" s="319"/>
      <c r="AZ57" s="319"/>
      <c r="BA57" s="322"/>
      <c r="BB57" s="322"/>
      <c r="BC57" s="322"/>
      <c r="BD57" s="322"/>
      <c r="BE57" s="323"/>
      <c r="BF57" s="820" t="s">
        <v>408</v>
      </c>
      <c r="BG57" s="820"/>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4">
      <c r="A58" s="334"/>
      <c r="B58" s="326" t="s">
        <v>409</v>
      </c>
      <c r="C58" s="817">
        <f>(C54*(((C55+C56+C57)^3)-(C55^3)))/12</f>
        <v>100</v>
      </c>
      <c r="D58" s="817"/>
      <c r="E58" s="319" t="s">
        <v>410</v>
      </c>
      <c r="F58" s="319"/>
      <c r="G58" s="319"/>
      <c r="H58" s="319"/>
      <c r="I58" s="319"/>
      <c r="J58" s="319"/>
      <c r="K58" s="319"/>
      <c r="L58" s="319"/>
      <c r="M58" s="319"/>
      <c r="N58" s="319"/>
      <c r="O58" s="322"/>
      <c r="P58" s="322"/>
      <c r="Q58" s="322"/>
      <c r="R58" s="322"/>
      <c r="S58" s="323"/>
      <c r="T58" s="334"/>
      <c r="U58" s="326" t="s">
        <v>409</v>
      </c>
      <c r="V58" s="817">
        <f>(V54*(((V55+V56+V57)^3)-(V55^3)))/12</f>
        <v>100</v>
      </c>
      <c r="W58" s="817"/>
      <c r="X58" s="319" t="s">
        <v>410</v>
      </c>
      <c r="Y58" s="319"/>
      <c r="Z58" s="319"/>
      <c r="AA58" s="319"/>
      <c r="AB58" s="319"/>
      <c r="AC58" s="319"/>
      <c r="AD58" s="319"/>
      <c r="AE58" s="319"/>
      <c r="AF58" s="319"/>
      <c r="AG58" s="319"/>
      <c r="AH58" s="322"/>
      <c r="AI58" s="322"/>
      <c r="AJ58" s="322"/>
      <c r="AK58" s="322"/>
      <c r="AL58" s="323"/>
      <c r="AM58" s="334"/>
      <c r="AN58" s="326" t="s">
        <v>409</v>
      </c>
      <c r="AO58" s="817">
        <f>(AO54*(((AO55+AO56+AO57)^3)-(AO55^3)))/12</f>
        <v>100</v>
      </c>
      <c r="AP58" s="817"/>
      <c r="AQ58" s="319" t="s">
        <v>410</v>
      </c>
      <c r="AR58" s="319"/>
      <c r="AS58" s="319"/>
      <c r="AT58" s="319"/>
      <c r="AU58" s="319"/>
      <c r="AV58" s="319"/>
      <c r="AW58" s="319"/>
      <c r="AX58" s="319"/>
      <c r="AY58" s="319"/>
      <c r="AZ58" s="319"/>
      <c r="BA58" s="322"/>
      <c r="BB58" s="322"/>
      <c r="BC58" s="322"/>
      <c r="BD58" s="322"/>
      <c r="BE58" s="323"/>
      <c r="BF58" s="334"/>
      <c r="BG58" s="326" t="s">
        <v>409</v>
      </c>
      <c r="BH58" s="817">
        <f>(BH54*(((BH55+BH56+BH57)^3)-(BH55^3)))/12</f>
        <v>100</v>
      </c>
      <c r="BI58" s="817"/>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29"/>
      <c r="U59" s="326" t="s">
        <v>411</v>
      </c>
      <c r="V59" s="818">
        <f>IF(V47&gt;0,0.001*((AG46*(V47-V46)*V53^3)/(48*V58*(V47-V46))),0)</f>
        <v>0</v>
      </c>
      <c r="W59" s="818"/>
      <c r="X59" s="319" t="s">
        <v>412</v>
      </c>
      <c r="Y59" s="322"/>
      <c r="Z59" s="322"/>
      <c r="AA59" s="322"/>
      <c r="AB59" s="322"/>
      <c r="AC59" s="322"/>
      <c r="AD59" s="322"/>
      <c r="AE59" s="322"/>
      <c r="AF59" s="322"/>
      <c r="AG59" s="322"/>
      <c r="AH59" s="322"/>
      <c r="AI59" s="322"/>
      <c r="AJ59" s="322"/>
      <c r="AK59" s="322"/>
      <c r="AL59" s="323"/>
      <c r="AM59" s="329"/>
      <c r="AN59" s="326" t="s">
        <v>411</v>
      </c>
      <c r="AO59" s="818">
        <f>IF(AO47&gt;0,0.001*((AZ46*(AO47-AO46)*AO53^3)/(48*AO58*(AO47-AO46))),0)</f>
        <v>0</v>
      </c>
      <c r="AP59" s="818"/>
      <c r="AQ59" s="319" t="s">
        <v>412</v>
      </c>
      <c r="AR59" s="322"/>
      <c r="AS59" s="322"/>
      <c r="AT59" s="322"/>
      <c r="AU59" s="322"/>
      <c r="AV59" s="322"/>
      <c r="AW59" s="322"/>
      <c r="AX59" s="322"/>
      <c r="AY59" s="322"/>
      <c r="AZ59" s="322"/>
      <c r="BA59" s="322"/>
      <c r="BB59" s="322"/>
      <c r="BC59" s="322"/>
      <c r="BD59" s="322"/>
      <c r="BE59" s="323"/>
      <c r="BF59" s="329"/>
      <c r="BG59" s="326" t="s">
        <v>411</v>
      </c>
      <c r="BH59" s="818">
        <f>IF(BH47&gt;0,0.001*((BS46*(BH47-BH46)*BH53^3)/(48*BH58*(BH47-BH46))),0)</f>
        <v>0</v>
      </c>
      <c r="BI59" s="818"/>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36"/>
      <c r="U60" s="337" t="s">
        <v>413</v>
      </c>
      <c r="V60" s="819">
        <f>V50*V53*0.5*SUM(V55:W57)/(4*V58)</f>
        <v>0</v>
      </c>
      <c r="W60" s="819"/>
      <c r="X60" s="338" t="s">
        <v>414</v>
      </c>
      <c r="Y60" s="339"/>
      <c r="Z60" s="339"/>
      <c r="AA60" s="339"/>
      <c r="AB60" s="339"/>
      <c r="AC60" s="339"/>
      <c r="AD60" s="339"/>
      <c r="AE60" s="339"/>
      <c r="AF60" s="339"/>
      <c r="AG60" s="339"/>
      <c r="AH60" s="339"/>
      <c r="AI60" s="339"/>
      <c r="AJ60" s="339"/>
      <c r="AK60" s="339"/>
      <c r="AL60" s="340"/>
      <c r="AM60" s="336"/>
      <c r="AN60" s="337" t="s">
        <v>413</v>
      </c>
      <c r="AO60" s="819">
        <f>AO50*AO53*0.5*SUM(AO55:AP57)/(4*AO58)</f>
        <v>0</v>
      </c>
      <c r="AP60" s="819"/>
      <c r="AQ60" s="338" t="s">
        <v>414</v>
      </c>
      <c r="AR60" s="339"/>
      <c r="AS60" s="339"/>
      <c r="AT60" s="339"/>
      <c r="AU60" s="339"/>
      <c r="AV60" s="339"/>
      <c r="AW60" s="339"/>
      <c r="AX60" s="339"/>
      <c r="AY60" s="339"/>
      <c r="AZ60" s="339"/>
      <c r="BA60" s="339"/>
      <c r="BB60" s="339"/>
      <c r="BC60" s="339"/>
      <c r="BD60" s="339"/>
      <c r="BE60" s="340"/>
      <c r="BF60" s="336"/>
      <c r="BG60" s="337" t="s">
        <v>413</v>
      </c>
      <c r="BH60" s="819">
        <f>BH50*BH53*0.5*SUM(BH55:BI57)/(4*BH58)</f>
        <v>0</v>
      </c>
      <c r="BI60" s="819"/>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20" t="s">
        <v>641</v>
      </c>
      <c r="B61" s="820"/>
      <c r="C61" s="927"/>
      <c r="D61" s="927"/>
      <c r="E61" s="10" t="s">
        <v>642</v>
      </c>
      <c r="F61" s="322"/>
      <c r="G61" s="322"/>
      <c r="H61" s="322"/>
      <c r="I61" s="322"/>
      <c r="J61" s="322"/>
      <c r="K61" s="322"/>
      <c r="L61" s="322"/>
      <c r="M61" s="322"/>
      <c r="N61" s="322"/>
      <c r="O61" s="322"/>
      <c r="P61" s="322"/>
      <c r="Q61" s="322"/>
      <c r="R61" s="322"/>
      <c r="S61" s="323"/>
      <c r="T61" s="820" t="s">
        <v>641</v>
      </c>
      <c r="U61" s="820"/>
      <c r="V61" s="927"/>
      <c r="W61" s="927"/>
      <c r="X61" s="928" t="s">
        <v>642</v>
      </c>
      <c r="Y61" s="928"/>
      <c r="Z61" s="928"/>
      <c r="AA61" s="928"/>
      <c r="AB61" s="928"/>
      <c r="AC61" s="928"/>
      <c r="AD61" s="928"/>
      <c r="AE61" s="928"/>
      <c r="AF61" s="928"/>
      <c r="AG61" s="928"/>
      <c r="AH61" s="928"/>
      <c r="AI61" s="928"/>
      <c r="AJ61" s="928"/>
      <c r="AK61" s="928"/>
      <c r="AL61" s="928"/>
      <c r="AM61" s="820" t="s">
        <v>641</v>
      </c>
      <c r="AN61" s="820"/>
      <c r="AO61" s="927"/>
      <c r="AP61" s="927"/>
      <c r="AQ61" t="s">
        <v>642</v>
      </c>
      <c r="AR61" s="322"/>
      <c r="AS61" s="322"/>
      <c r="AT61" s="322"/>
      <c r="AU61" s="322"/>
      <c r="AV61" s="322"/>
      <c r="AW61" s="322"/>
      <c r="AX61" s="322"/>
      <c r="AY61" s="322"/>
      <c r="AZ61" s="322"/>
      <c r="BA61" s="322"/>
      <c r="BB61" s="322"/>
      <c r="BC61" s="322"/>
      <c r="BD61" s="322"/>
      <c r="BE61" s="323"/>
      <c r="BF61" s="820" t="s">
        <v>641</v>
      </c>
      <c r="BG61" s="820"/>
      <c r="BH61" s="929"/>
      <c r="BI61" s="929"/>
      <c r="BJ61" t="s">
        <v>642</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61" t="str">
        <f t="array" ref="C62">_xlfn.IFS(AND(NOT(C55=0),C56&gt;=C61,C57&gt;=C61,NOT(ISBLANK(C61)),NOT(C61=0)),"PASS",AND(C55=0,(C56+C57)&gt;=C61,NOT(ISBLANK(C61)),NOT(C61=0)),"PASS", AND(NOT(C55=0),OR(C56&lt;C61,C57&lt;C61,ISBLANK(C61),C61=0)),"FAIL",AND(C55=0,OR((C56+C57)&lt;C61,ISBLANK(C61),C61=0)),"FAIL")</f>
        <v>FAIL</v>
      </c>
      <c r="D62" s="861"/>
      <c r="E62" s="319"/>
      <c r="F62" s="322"/>
      <c r="G62" s="322"/>
      <c r="H62" s="322"/>
      <c r="I62" s="322"/>
      <c r="J62" s="322"/>
      <c r="K62" s="322"/>
      <c r="L62" s="322"/>
      <c r="M62" s="322"/>
      <c r="N62" s="322"/>
      <c r="O62" s="322"/>
      <c r="P62" s="322"/>
      <c r="Q62" s="322"/>
      <c r="R62" s="322"/>
      <c r="S62" s="323"/>
      <c r="T62" s="329"/>
      <c r="U62" s="637"/>
      <c r="V62" s="861" t="str">
        <f t="array" ref="V62">_xlfn.IFS(AND(NOT(V55=0),V56&gt;=V61,V57&gt;=V61,NOT(ISBLANK(V61)),NOT(V61=0)),"PASS",AND(V55=0,(V56+V57)&gt;=V61,NOT(ISBLANK(V61)),NOT(V61=0)),"PASS", AND(NOT(V55=0),OR(V56&lt;V61,V57&lt;V61,ISBLANK(V61),V61=0)),"FAIL",AND(V55=0,OR((V56+V57)&lt;V61,ISBLANK(V61),V61=0)),"FAIL")</f>
        <v>FAIL</v>
      </c>
      <c r="W62" s="861"/>
      <c r="X62" s="319"/>
      <c r="Y62" s="322"/>
      <c r="Z62" s="322"/>
      <c r="AA62" s="322"/>
      <c r="AB62" s="322"/>
      <c r="AC62" s="322"/>
      <c r="AD62" s="322"/>
      <c r="AE62" s="322"/>
      <c r="AF62" s="322"/>
      <c r="AG62" s="322"/>
      <c r="AH62" s="322"/>
      <c r="AI62" s="322"/>
      <c r="AJ62" s="322"/>
      <c r="AK62" s="322"/>
      <c r="AL62" s="323"/>
      <c r="AM62" s="329"/>
      <c r="AN62" s="637"/>
      <c r="AO62" s="861" t="str">
        <f t="array" ref="AO62">_xlfn.IFS(AND(NOT(AO55=0),AO56&gt;=AO61,AO57&gt;=AO61,NOT(ISBLANK(AO61)),NOT(AO61=0)),"PASS",AND(AO55=0,(AO56+AO57)&gt;=AO61,NOT(ISBLANK(AO61)),NOT(AO61=0)),"PASS", AND(NOT(AO55=0),OR(AO56&lt;AO61,AO57&lt;AO61,ISBLANK(AO61),AO61=0)),"FAIL",AND(AO55=0,OR((AO56+AO57)&lt;AO61,ISBLANK(AO61),AO61=0)),"FAIL")</f>
        <v>FAIL</v>
      </c>
      <c r="AP62" s="861"/>
      <c r="AQ62" s="319"/>
      <c r="AR62" s="322"/>
      <c r="AS62" s="322"/>
      <c r="AT62" s="322"/>
      <c r="AU62" s="322"/>
      <c r="AV62" s="322"/>
      <c r="AW62" s="322"/>
      <c r="AX62" s="322"/>
      <c r="AY62" s="322"/>
      <c r="AZ62" s="322"/>
      <c r="BA62" s="322"/>
      <c r="BB62" s="322"/>
      <c r="BC62" s="322"/>
      <c r="BD62" s="322"/>
      <c r="BE62" s="323"/>
      <c r="BF62" s="329"/>
      <c r="BG62" s="637"/>
      <c r="BH62" s="861" t="str">
        <f t="array" ref="BH62">_xlfn.IFS(AND(NOT(BH55=0),BH56&gt;=BH61,BH57&gt;=BH61,NOT(ISBLANK(BH61)),NOT(BH61=0)),"PASS",AND(BH55=0,(BH56+BH57)&gt;=BH61,NOT(ISBLANK(BH61)),NOT(BH61=0)),"PASS", AND(NOT(BH55=0),OR(BH56&lt;BH61,BH57&lt;BH61,ISBLANK(BH61),BH61=0)),"FAIL",AND(BH55=0,OR((BH56+BH57)&lt;BH61,ISBLANK(BH61),BH61=0)),"FAIL")</f>
        <v>FAIL</v>
      </c>
      <c r="BI62" s="861"/>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643</v>
      </c>
      <c r="B63" s="293"/>
      <c r="C63" s="293"/>
      <c r="D63" s="293"/>
      <c r="E63" s="293"/>
      <c r="F63" s="293"/>
      <c r="G63" s="293"/>
      <c r="H63" s="293"/>
      <c r="I63" s="293"/>
      <c r="J63" s="293"/>
      <c r="K63" s="293"/>
      <c r="L63" s="293"/>
      <c r="M63" s="293"/>
      <c r="N63" s="293"/>
      <c r="O63" s="293"/>
      <c r="P63" s="293"/>
      <c r="Q63" s="293"/>
      <c r="R63" s="293"/>
      <c r="S63" s="294"/>
      <c r="T63" s="291" t="s">
        <v>643</v>
      </c>
      <c r="U63" s="293"/>
      <c r="V63" s="293"/>
      <c r="W63" s="293"/>
      <c r="X63" s="293"/>
      <c r="Y63" s="293"/>
      <c r="Z63" s="293"/>
      <c r="AA63" s="293"/>
      <c r="AB63" s="293"/>
      <c r="AC63" s="293"/>
      <c r="AD63" s="293"/>
      <c r="AE63" s="293"/>
      <c r="AF63" s="293"/>
      <c r="AG63" s="293"/>
      <c r="AH63" s="293"/>
      <c r="AI63" s="293"/>
      <c r="AJ63" s="293"/>
      <c r="AK63" s="293"/>
      <c r="AL63" s="294"/>
      <c r="AM63" s="291" t="s">
        <v>643</v>
      </c>
      <c r="AN63" s="293"/>
      <c r="AO63" s="293"/>
      <c r="AP63" s="293"/>
      <c r="AQ63" s="293"/>
      <c r="AR63" s="293"/>
      <c r="AS63" s="293"/>
      <c r="AT63" s="293"/>
      <c r="AU63" s="293"/>
      <c r="AV63" s="293"/>
      <c r="AW63" s="293"/>
      <c r="AX63" s="293"/>
      <c r="AY63" s="293"/>
      <c r="AZ63" s="293"/>
      <c r="BA63" s="293"/>
      <c r="BB63" s="293"/>
      <c r="BC63" s="293"/>
      <c r="BD63" s="293"/>
      <c r="BE63" s="294"/>
      <c r="BF63" s="926" t="s">
        <v>643</v>
      </c>
      <c r="BG63" s="926"/>
      <c r="BH63" s="926"/>
      <c r="BI63" s="926"/>
      <c r="BJ63" s="926"/>
      <c r="BK63" s="926"/>
      <c r="BL63" s="926"/>
      <c r="BM63" s="926"/>
      <c r="BN63" s="926"/>
      <c r="BO63" s="926"/>
      <c r="BP63" s="926"/>
      <c r="BQ63" s="926"/>
      <c r="BR63" s="926"/>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644</v>
      </c>
      <c r="D82" s="639" t="s">
        <v>419</v>
      </c>
      <c r="F82" s="345"/>
      <c r="G82" s="345"/>
      <c r="H82" s="838"/>
      <c r="I82" s="838"/>
      <c r="J82" s="345"/>
      <c r="K82" s="345"/>
      <c r="L82" s="345"/>
      <c r="M82" s="345"/>
      <c r="N82" s="345"/>
      <c r="O82" s="345"/>
      <c r="P82" s="345"/>
      <c r="Q82" s="345"/>
      <c r="R82" s="345"/>
      <c r="S82" s="346"/>
      <c r="T82" s="344"/>
      <c r="U82" s="348"/>
      <c r="V82" s="638" t="s">
        <v>644</v>
      </c>
      <c r="W82" s="639" t="s">
        <v>419</v>
      </c>
      <c r="Y82" s="345"/>
      <c r="Z82" s="345"/>
      <c r="AA82" s="838"/>
      <c r="AB82" s="838"/>
      <c r="AC82" s="345"/>
      <c r="AD82" s="345"/>
      <c r="AE82" s="345"/>
      <c r="AF82" s="345"/>
      <c r="AG82" s="345"/>
      <c r="AH82" s="345"/>
      <c r="AI82" s="345"/>
      <c r="AJ82" s="345"/>
      <c r="AK82" s="345"/>
      <c r="AL82" s="346"/>
      <c r="AM82" s="344"/>
      <c r="AN82" s="348"/>
      <c r="AO82" s="638" t="s">
        <v>644</v>
      </c>
      <c r="AP82" s="639" t="s">
        <v>419</v>
      </c>
      <c r="AR82" s="345"/>
      <c r="AS82" s="345"/>
      <c r="AT82" s="838"/>
      <c r="AU82" s="838"/>
      <c r="AV82" s="345"/>
      <c r="AW82" s="345"/>
      <c r="AX82" s="345"/>
      <c r="AY82" s="345"/>
      <c r="AZ82" s="345"/>
      <c r="BA82" s="345"/>
      <c r="BB82" s="345"/>
      <c r="BC82" s="345"/>
      <c r="BD82" s="345"/>
      <c r="BE82" s="346"/>
      <c r="BF82" s="344"/>
      <c r="BG82" s="348"/>
      <c r="BH82" s="638" t="s">
        <v>644</v>
      </c>
      <c r="BI82" s="639" t="s">
        <v>419</v>
      </c>
      <c r="BK82" s="345"/>
      <c r="BL82" s="345"/>
      <c r="BM82" s="838"/>
      <c r="BN82" s="838"/>
      <c r="BO82" s="345"/>
      <c r="BP82" s="345"/>
      <c r="BQ82" s="345"/>
      <c r="BR82" s="345"/>
      <c r="BS82" s="345"/>
      <c r="BT82" s="345"/>
      <c r="BU82" s="345"/>
      <c r="BV82" s="345"/>
      <c r="BW82" s="345"/>
      <c r="BX82" s="346"/>
      <c r="BY82" s="344"/>
      <c r="BZ82" s="348"/>
      <c r="CA82" s="638" t="s">
        <v>644</v>
      </c>
      <c r="CB82" s="639" t="s">
        <v>419</v>
      </c>
      <c r="CD82" s="345"/>
      <c r="CE82" s="345"/>
      <c r="CF82" s="838"/>
      <c r="CG82" s="838"/>
      <c r="CH82" s="345"/>
      <c r="CI82" s="345"/>
      <c r="CJ82" s="345"/>
      <c r="CK82" s="345"/>
      <c r="CL82" s="345"/>
      <c r="CM82" s="345"/>
      <c r="CN82" s="345"/>
      <c r="CO82" s="345"/>
      <c r="CP82" s="345"/>
      <c r="CQ82" s="346"/>
    </row>
    <row r="83" spans="1:95" ht="14.4">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F82:CG82"/>
    <mergeCell ref="C62:D62"/>
    <mergeCell ref="V62:W62"/>
    <mergeCell ref="AO62:AP62"/>
    <mergeCell ref="BH62:BI62"/>
    <mergeCell ref="BF63:BR63"/>
    <mergeCell ref="H82:I82"/>
    <mergeCell ref="AA82:AB82"/>
    <mergeCell ref="AT82:AU82"/>
    <mergeCell ref="BM82:BN82"/>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8671875" defaultRowHeight="13.2"/>
  <cols>
    <col min="1" max="76" width="5" style="167" customWidth="1"/>
    <col min="77" max="1025" width="11.44140625" style="167" customWidth="1"/>
  </cols>
  <sheetData>
    <row r="1" spans="1:76">
      <c r="A1" s="852" t="s">
        <v>645</v>
      </c>
      <c r="B1" s="852"/>
      <c r="C1" s="852"/>
      <c r="D1" s="852"/>
      <c r="E1" s="852"/>
      <c r="F1" s="852"/>
      <c r="G1" s="852"/>
      <c r="H1" s="852"/>
      <c r="I1" s="852"/>
      <c r="J1" s="852"/>
      <c r="K1" s="852"/>
      <c r="L1" s="852"/>
      <c r="M1" s="852"/>
      <c r="N1" s="852"/>
      <c r="O1" s="852"/>
      <c r="P1" s="852"/>
      <c r="Q1" s="852"/>
      <c r="R1" s="852"/>
      <c r="S1" s="852"/>
      <c r="T1" s="852" t="s">
        <v>646</v>
      </c>
      <c r="U1" s="852"/>
      <c r="V1" s="852"/>
      <c r="W1" s="852"/>
      <c r="X1" s="852"/>
      <c r="Y1" s="852"/>
      <c r="Z1" s="852"/>
      <c r="AA1" s="852"/>
      <c r="AB1" s="852"/>
      <c r="AC1" s="852"/>
      <c r="AD1" s="852"/>
      <c r="AE1" s="852"/>
      <c r="AF1" s="852"/>
      <c r="AG1" s="852"/>
      <c r="AH1" s="852"/>
      <c r="AI1" s="852"/>
      <c r="AJ1" s="852"/>
      <c r="AK1" s="852"/>
      <c r="AL1" s="852"/>
      <c r="AM1" s="852" t="s">
        <v>647</v>
      </c>
      <c r="AN1" s="852"/>
      <c r="AO1" s="852"/>
      <c r="AP1" s="852"/>
      <c r="AQ1" s="852"/>
      <c r="AR1" s="852"/>
      <c r="AS1" s="852"/>
      <c r="AT1" s="852"/>
      <c r="AU1" s="852"/>
      <c r="AV1" s="852"/>
      <c r="AW1" s="852"/>
      <c r="AX1" s="852"/>
      <c r="AY1" s="852"/>
      <c r="AZ1" s="852"/>
      <c r="BA1" s="852"/>
      <c r="BB1" s="852"/>
      <c r="BC1" s="852"/>
      <c r="BD1" s="852"/>
      <c r="BE1" s="852"/>
      <c r="BF1" s="852" t="s">
        <v>648</v>
      </c>
      <c r="BG1" s="852"/>
      <c r="BH1" s="852"/>
      <c r="BI1" s="852"/>
      <c r="BJ1" s="852"/>
      <c r="BK1" s="852"/>
      <c r="BL1" s="852"/>
      <c r="BM1" s="852"/>
      <c r="BN1" s="852"/>
      <c r="BO1" s="852"/>
      <c r="BP1" s="852"/>
      <c r="BQ1" s="852"/>
      <c r="BR1" s="852"/>
      <c r="BS1" s="852"/>
      <c r="BT1" s="852"/>
      <c r="BU1" s="852"/>
      <c r="BV1" s="852"/>
      <c r="BW1" s="852"/>
      <c r="BX1" s="852"/>
    </row>
    <row r="3" spans="1:76">
      <c r="A3" s="167" t="s">
        <v>48</v>
      </c>
      <c r="D3" s="921" t="str">
        <f>IF('Cover Sheet'!$D$14&gt;0,'Cover Sheet'!$D$14,"")</f>
        <v>Ecole Centrale Lyon</v>
      </c>
      <c r="E3" s="921"/>
      <c r="F3" s="921"/>
      <c r="G3" s="921"/>
      <c r="H3" s="921"/>
      <c r="I3" s="921"/>
      <c r="J3" s="921"/>
      <c r="K3" s="167" t="s">
        <v>50</v>
      </c>
      <c r="O3" s="921" t="str">
        <f>IF('Cover Sheet'!O14&gt;0,'Cover Sheet'!O14,"")</f>
        <v>81</v>
      </c>
      <c r="P3" s="921"/>
      <c r="Q3" s="921"/>
      <c r="R3" s="921"/>
      <c r="S3" s="921"/>
      <c r="T3" s="167" t="s">
        <v>48</v>
      </c>
      <c r="W3" s="921" t="str">
        <f>IF('Cover Sheet'!$D$14&gt;0,'Cover Sheet'!$D$14,"")</f>
        <v>Ecole Centrale Lyon</v>
      </c>
      <c r="X3" s="921"/>
      <c r="Y3" s="921"/>
      <c r="Z3" s="921"/>
      <c r="AA3" s="921"/>
      <c r="AB3" s="921"/>
      <c r="AC3" s="921"/>
      <c r="AD3" s="167" t="s">
        <v>50</v>
      </c>
      <c r="AH3" s="921" t="str">
        <f>IF('Cover Sheet'!O14&gt;0,'Cover Sheet'!O14,"")</f>
        <v>81</v>
      </c>
      <c r="AI3" s="921"/>
      <c r="AJ3" s="921"/>
      <c r="AK3" s="921"/>
      <c r="AL3" s="921"/>
      <c r="AM3" s="167" t="s">
        <v>48</v>
      </c>
      <c r="AP3" s="921" t="str">
        <f>IF('Cover Sheet'!$D$14&gt;0,'Cover Sheet'!$D$14,"")</f>
        <v>Ecole Centrale Lyon</v>
      </c>
      <c r="AQ3" s="921"/>
      <c r="AR3" s="921"/>
      <c r="AS3" s="921"/>
      <c r="AT3" s="921"/>
      <c r="AU3" s="921"/>
      <c r="AV3" s="921"/>
      <c r="AW3" s="167" t="s">
        <v>50</v>
      </c>
      <c r="BA3" s="921" t="str">
        <f>IF('Cover Sheet'!O14&gt;0,'Cover Sheet'!O14,"")</f>
        <v>81</v>
      </c>
      <c r="BB3" s="921"/>
      <c r="BC3" s="921"/>
      <c r="BD3" s="921"/>
      <c r="BE3" s="921"/>
      <c r="BF3" s="167" t="s">
        <v>48</v>
      </c>
      <c r="BI3" s="921" t="str">
        <f>IF('Cover Sheet'!$D$14&gt;0,'Cover Sheet'!$D$14,"")</f>
        <v>Ecole Centrale Lyon</v>
      </c>
      <c r="BJ3" s="921"/>
      <c r="BK3" s="921"/>
      <c r="BL3" s="921"/>
      <c r="BM3" s="921"/>
      <c r="BN3" s="921"/>
      <c r="BO3" s="921"/>
      <c r="BP3" s="167" t="s">
        <v>50</v>
      </c>
      <c r="BT3" s="921" t="str">
        <f>IF('Cover Sheet'!O14&gt;0,'Cover Sheet'!O14,"")</f>
        <v>81</v>
      </c>
      <c r="BU3" s="921"/>
      <c r="BV3" s="921"/>
      <c r="BW3" s="921"/>
      <c r="BX3" s="921"/>
    </row>
    <row r="5" spans="1:76"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649</v>
      </c>
      <c r="B19" s="394"/>
      <c r="C19" s="394"/>
      <c r="D19" s="394"/>
      <c r="E19" s="394"/>
      <c r="F19" s="394"/>
      <c r="G19" s="394"/>
      <c r="H19" s="394"/>
      <c r="I19" s="394"/>
      <c r="J19" s="394"/>
      <c r="K19" s="394"/>
      <c r="L19" s="394"/>
      <c r="M19" s="394"/>
      <c r="N19" s="394"/>
      <c r="O19" s="394"/>
      <c r="P19" s="394"/>
      <c r="Q19" s="394"/>
      <c r="R19" s="394"/>
      <c r="S19" s="395"/>
      <c r="T19" s="371" t="s">
        <v>650</v>
      </c>
      <c r="U19" s="394"/>
      <c r="V19" s="394"/>
      <c r="W19" s="394"/>
      <c r="X19" s="394"/>
      <c r="Y19" s="394"/>
      <c r="Z19" s="394"/>
      <c r="AA19" s="394"/>
      <c r="AB19" s="394"/>
      <c r="AC19" s="394"/>
      <c r="AD19" s="394"/>
      <c r="AE19" s="394"/>
      <c r="AF19" s="394"/>
      <c r="AG19" s="394"/>
      <c r="AH19" s="394"/>
      <c r="AI19" s="394"/>
      <c r="AJ19" s="394"/>
      <c r="AK19" s="394"/>
      <c r="AL19" s="395"/>
      <c r="AM19" s="371" t="s">
        <v>651</v>
      </c>
      <c r="AN19" s="394"/>
      <c r="AO19" s="394"/>
      <c r="AP19" s="394"/>
      <c r="AQ19" s="394"/>
      <c r="AR19" s="394"/>
      <c r="AS19" s="394"/>
      <c r="AT19" s="394"/>
      <c r="AU19" s="394"/>
      <c r="AV19" s="394"/>
      <c r="AW19" s="394"/>
      <c r="AX19" s="394"/>
      <c r="AY19" s="394"/>
      <c r="AZ19" s="394"/>
      <c r="BA19" s="394"/>
      <c r="BB19" s="394"/>
      <c r="BC19" s="394"/>
      <c r="BD19" s="394"/>
      <c r="BE19" s="395"/>
      <c r="BF19" s="371" t="s">
        <v>652</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639</v>
      </c>
      <c r="B45" s="394"/>
      <c r="C45" s="394"/>
      <c r="D45" s="394"/>
      <c r="E45" s="394"/>
      <c r="F45" s="394"/>
      <c r="G45" s="394"/>
      <c r="H45" s="394"/>
      <c r="I45" s="394"/>
      <c r="J45" s="394"/>
      <c r="K45" s="394"/>
      <c r="L45" s="394"/>
      <c r="M45" s="394"/>
      <c r="N45" s="394"/>
      <c r="O45" s="394"/>
      <c r="P45" s="394"/>
      <c r="Q45" s="394"/>
      <c r="R45" s="394"/>
      <c r="S45" s="395"/>
      <c r="T45" s="400" t="s">
        <v>639</v>
      </c>
      <c r="U45" s="394"/>
      <c r="V45" s="394"/>
      <c r="W45" s="394"/>
      <c r="X45" s="394"/>
      <c r="Y45" s="394"/>
      <c r="Z45" s="394"/>
      <c r="AA45" s="394"/>
      <c r="AB45" s="394"/>
      <c r="AC45" s="394"/>
      <c r="AD45" s="394"/>
      <c r="AE45" s="394"/>
      <c r="AF45" s="394"/>
      <c r="AG45" s="394"/>
      <c r="AH45" s="394"/>
      <c r="AI45" s="394"/>
      <c r="AJ45" s="394"/>
      <c r="AK45" s="394"/>
      <c r="AL45" s="395"/>
      <c r="AM45" s="400" t="s">
        <v>639</v>
      </c>
      <c r="AN45" s="394"/>
      <c r="AO45" s="394"/>
      <c r="AP45" s="394"/>
      <c r="AQ45" s="394"/>
      <c r="AR45" s="394"/>
      <c r="AS45" s="394"/>
      <c r="AT45" s="394"/>
      <c r="AU45" s="394"/>
      <c r="AV45" s="394"/>
      <c r="AW45" s="394"/>
      <c r="AX45" s="394"/>
      <c r="AY45" s="394"/>
      <c r="AZ45" s="394"/>
      <c r="BA45" s="394"/>
      <c r="BB45" s="394"/>
      <c r="BC45" s="394"/>
      <c r="BD45" s="394"/>
      <c r="BE45" s="395"/>
      <c r="BF45" s="400" t="s">
        <v>639</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653</v>
      </c>
      <c r="B47" s="401"/>
      <c r="C47" s="401"/>
      <c r="D47" s="401"/>
      <c r="E47" s="401"/>
      <c r="F47" s="401"/>
      <c r="G47" s="401"/>
      <c r="H47" s="401"/>
      <c r="I47" s="401"/>
      <c r="J47" s="401"/>
      <c r="K47" s="401"/>
      <c r="L47" s="401"/>
      <c r="M47" s="401"/>
      <c r="N47" s="401"/>
      <c r="O47" s="401"/>
      <c r="P47" s="401"/>
      <c r="Q47" s="401"/>
      <c r="R47" s="401"/>
      <c r="S47" s="402"/>
      <c r="T47" s="400" t="s">
        <v>653</v>
      </c>
      <c r="U47" s="401"/>
      <c r="V47" s="401"/>
      <c r="W47" s="401"/>
      <c r="X47" s="401"/>
      <c r="Y47" s="401"/>
      <c r="Z47" s="401"/>
      <c r="AA47" s="401"/>
      <c r="AB47" s="401"/>
      <c r="AC47" s="401"/>
      <c r="AD47" s="401"/>
      <c r="AE47" s="401"/>
      <c r="AF47" s="401"/>
      <c r="AG47" s="401"/>
      <c r="AH47" s="401"/>
      <c r="AI47" s="401"/>
      <c r="AJ47" s="401"/>
      <c r="AK47" s="401"/>
      <c r="AL47" s="402"/>
      <c r="AM47" s="400" t="s">
        <v>653</v>
      </c>
      <c r="AN47" s="401"/>
      <c r="AO47" s="401"/>
      <c r="AP47" s="401"/>
      <c r="AQ47" s="401"/>
      <c r="AR47" s="401"/>
      <c r="AS47" s="401"/>
      <c r="AT47" s="401"/>
      <c r="AU47" s="401"/>
      <c r="AV47" s="401"/>
      <c r="AW47" s="401"/>
      <c r="AX47" s="401"/>
      <c r="AY47" s="401"/>
      <c r="AZ47" s="401"/>
      <c r="BA47" s="401"/>
      <c r="BB47" s="401"/>
      <c r="BC47" s="401"/>
      <c r="BD47" s="401"/>
      <c r="BE47" s="402"/>
      <c r="BF47" s="400" t="s">
        <v>653</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53" t="s">
        <v>384</v>
      </c>
      <c r="B48" s="853"/>
      <c r="C48" s="853"/>
      <c r="D48" s="854">
        <v>0</v>
      </c>
      <c r="E48" s="854"/>
      <c r="F48" s="400"/>
      <c r="H48" s="403"/>
      <c r="I48" s="401"/>
      <c r="J48" s="401"/>
      <c r="K48" s="401"/>
      <c r="L48" s="401"/>
      <c r="M48" s="401"/>
      <c r="N48" s="401"/>
      <c r="O48" s="401"/>
      <c r="P48" s="401"/>
      <c r="Q48" s="401"/>
      <c r="R48" s="401"/>
      <c r="S48" s="402"/>
      <c r="T48" s="853" t="s">
        <v>384</v>
      </c>
      <c r="U48" s="853"/>
      <c r="V48" s="853"/>
      <c r="W48" s="854">
        <v>0</v>
      </c>
      <c r="X48" s="854"/>
      <c r="Y48" s="400"/>
      <c r="AA48" s="403"/>
      <c r="AB48" s="401"/>
      <c r="AC48" s="401"/>
      <c r="AD48" s="401"/>
      <c r="AE48" s="401"/>
      <c r="AF48" s="401"/>
      <c r="AG48" s="401"/>
      <c r="AH48" s="401"/>
      <c r="AI48" s="401"/>
      <c r="AJ48" s="401"/>
      <c r="AK48" s="401"/>
      <c r="AL48" s="402"/>
      <c r="AM48" s="853" t="s">
        <v>384</v>
      </c>
      <c r="AN48" s="853"/>
      <c r="AO48" s="853"/>
      <c r="AP48" s="854">
        <v>0</v>
      </c>
      <c r="AQ48" s="854"/>
      <c r="AR48" s="400"/>
      <c r="AT48" s="403"/>
      <c r="AU48" s="401"/>
      <c r="AV48" s="401"/>
      <c r="AW48" s="401"/>
      <c r="AX48" s="401"/>
      <c r="AY48" s="401"/>
      <c r="AZ48" s="401"/>
      <c r="BA48" s="401"/>
      <c r="BB48" s="401"/>
      <c r="BC48" s="401"/>
      <c r="BD48" s="401"/>
      <c r="BE48" s="402"/>
      <c r="BF48" s="853" t="s">
        <v>384</v>
      </c>
      <c r="BG48" s="853"/>
      <c r="BH48" s="853"/>
      <c r="BI48" s="854">
        <v>0</v>
      </c>
      <c r="BJ48" s="854"/>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48" t="s">
        <v>453</v>
      </c>
      <c r="C51" s="848"/>
      <c r="D51" s="849">
        <v>0</v>
      </c>
      <c r="E51" s="849"/>
      <c r="F51" s="403"/>
      <c r="G51" s="403"/>
      <c r="H51" s="403"/>
      <c r="I51" s="403"/>
      <c r="J51" s="403"/>
      <c r="K51" s="403"/>
      <c r="L51" s="403"/>
      <c r="M51" s="403"/>
      <c r="N51" s="403"/>
      <c r="O51" s="401"/>
      <c r="P51" s="401"/>
      <c r="Q51" s="401"/>
      <c r="R51" s="401"/>
      <c r="S51" s="402"/>
      <c r="U51" s="848" t="s">
        <v>453</v>
      </c>
      <c r="V51" s="848"/>
      <c r="W51" s="849">
        <v>0</v>
      </c>
      <c r="X51" s="849"/>
      <c r="Y51" s="403"/>
      <c r="Z51" s="403"/>
      <c r="AA51" s="403"/>
      <c r="AB51" s="403"/>
      <c r="AC51" s="403"/>
      <c r="AD51" s="403"/>
      <c r="AE51" s="403"/>
      <c r="AF51" s="403"/>
      <c r="AG51" s="403"/>
      <c r="AH51" s="401"/>
      <c r="AI51" s="401"/>
      <c r="AJ51" s="401"/>
      <c r="AK51" s="401"/>
      <c r="AL51" s="402"/>
      <c r="AN51" s="848" t="s">
        <v>453</v>
      </c>
      <c r="AO51" s="848"/>
      <c r="AP51" s="849">
        <v>0</v>
      </c>
      <c r="AQ51" s="849"/>
      <c r="AR51" s="403"/>
      <c r="AS51" s="403"/>
      <c r="AT51" s="403"/>
      <c r="AU51" s="403"/>
      <c r="AV51" s="403"/>
      <c r="AW51" s="403"/>
      <c r="AX51" s="403"/>
      <c r="AY51" s="403"/>
      <c r="AZ51" s="403"/>
      <c r="BA51" s="401"/>
      <c r="BB51" s="401"/>
      <c r="BC51" s="401"/>
      <c r="BD51" s="401"/>
      <c r="BE51" s="402"/>
      <c r="BG51" s="848" t="s">
        <v>453</v>
      </c>
      <c r="BH51" s="848"/>
      <c r="BI51" s="849">
        <v>0</v>
      </c>
      <c r="BJ51" s="849"/>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0" t="s">
        <v>454</v>
      </c>
      <c r="B53" s="850"/>
      <c r="C53" s="850"/>
      <c r="D53" s="851">
        <f>IF(D51&gt;0,D48/(PI()*25*D51),0)</f>
        <v>0</v>
      </c>
      <c r="E53" s="851"/>
      <c r="F53" s="403"/>
      <c r="G53" s="403"/>
      <c r="H53" s="403"/>
      <c r="I53" s="403"/>
      <c r="J53" s="403"/>
      <c r="K53" s="403"/>
      <c r="L53" s="403"/>
      <c r="M53" s="403"/>
      <c r="N53" s="403"/>
      <c r="O53" s="403"/>
      <c r="P53" s="401"/>
      <c r="Q53" s="401"/>
      <c r="R53" s="401"/>
      <c r="S53" s="402"/>
      <c r="T53" s="850" t="s">
        <v>454</v>
      </c>
      <c r="U53" s="850"/>
      <c r="V53" s="850"/>
      <c r="W53" s="851">
        <f>IF(W51&gt;0,W48/(PI()*25*W51),0)</f>
        <v>0</v>
      </c>
      <c r="X53" s="851"/>
      <c r="Y53" s="403"/>
      <c r="Z53" s="403"/>
      <c r="AA53" s="403"/>
      <c r="AB53" s="403"/>
      <c r="AC53" s="403"/>
      <c r="AD53" s="403"/>
      <c r="AE53" s="403"/>
      <c r="AF53" s="403"/>
      <c r="AG53" s="403"/>
      <c r="AH53" s="403"/>
      <c r="AI53" s="401"/>
      <c r="AJ53" s="401"/>
      <c r="AK53" s="401"/>
      <c r="AL53" s="402"/>
      <c r="AM53" s="850" t="s">
        <v>454</v>
      </c>
      <c r="AN53" s="850"/>
      <c r="AO53" s="850"/>
      <c r="AP53" s="851">
        <f>IF(AP51&gt;0,AP48/(PI()*25*AP51),0)</f>
        <v>0</v>
      </c>
      <c r="AQ53" s="851"/>
      <c r="AR53" s="403"/>
      <c r="AS53" s="403"/>
      <c r="AT53" s="403"/>
      <c r="AU53" s="403"/>
      <c r="AV53" s="403"/>
      <c r="AW53" s="403"/>
      <c r="AX53" s="403"/>
      <c r="AY53" s="403"/>
      <c r="AZ53" s="403"/>
      <c r="BA53" s="403"/>
      <c r="BB53" s="401"/>
      <c r="BC53" s="401"/>
      <c r="BD53" s="401"/>
      <c r="BE53" s="402"/>
      <c r="BF53" s="850" t="s">
        <v>454</v>
      </c>
      <c r="BG53" s="850"/>
      <c r="BH53" s="850"/>
      <c r="BI53" s="851">
        <f>IF(BI51&gt;0,BI48/(PI()*25*BI51),0)</f>
        <v>0</v>
      </c>
      <c r="BJ53" s="851"/>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2.8">
      <c r="A59" s="344"/>
      <c r="B59" s="348"/>
      <c r="C59" s="638" t="s">
        <v>644</v>
      </c>
      <c r="D59" s="639" t="s">
        <v>419</v>
      </c>
      <c r="F59" s="345"/>
      <c r="G59" s="345"/>
      <c r="H59" s="838"/>
      <c r="I59" s="838"/>
      <c r="J59" s="345"/>
      <c r="K59" s="345"/>
      <c r="L59" s="345"/>
      <c r="M59" s="345"/>
      <c r="N59" s="345"/>
      <c r="O59" s="345"/>
      <c r="P59" s="345"/>
      <c r="Q59" s="345"/>
      <c r="R59" s="345"/>
      <c r="S59" s="346"/>
      <c r="T59" s="344"/>
      <c r="U59" s="348"/>
      <c r="V59" s="638" t="s">
        <v>644</v>
      </c>
      <c r="W59" s="639" t="s">
        <v>419</v>
      </c>
      <c r="Y59" s="345"/>
      <c r="Z59" s="345"/>
      <c r="AA59" s="838"/>
      <c r="AB59" s="838"/>
      <c r="AC59" s="345"/>
      <c r="AD59" s="345"/>
      <c r="AE59" s="345"/>
      <c r="AF59" s="345"/>
      <c r="AG59" s="345"/>
      <c r="AH59" s="345"/>
      <c r="AI59" s="345"/>
      <c r="AJ59" s="345"/>
      <c r="AK59" s="345"/>
      <c r="AL59" s="346"/>
      <c r="AM59" s="344"/>
      <c r="AN59" s="348"/>
      <c r="AO59" s="638" t="s">
        <v>644</v>
      </c>
      <c r="AP59" s="639" t="s">
        <v>419</v>
      </c>
      <c r="AR59" s="345"/>
      <c r="AS59" s="345"/>
      <c r="AT59" s="838"/>
      <c r="AU59" s="838"/>
      <c r="AV59" s="345"/>
      <c r="AW59" s="345"/>
      <c r="AX59" s="345"/>
      <c r="AY59" s="345"/>
      <c r="AZ59" s="345"/>
      <c r="BA59" s="345"/>
      <c r="BB59" s="345"/>
      <c r="BC59" s="345"/>
      <c r="BD59" s="345"/>
      <c r="BE59" s="346"/>
      <c r="BF59" s="344"/>
      <c r="BG59" s="348"/>
      <c r="BH59" s="638" t="s">
        <v>644</v>
      </c>
      <c r="BI59" s="639" t="s">
        <v>419</v>
      </c>
      <c r="BK59" s="345"/>
      <c r="BL59" s="345"/>
      <c r="BM59" s="838"/>
      <c r="BN59" s="838"/>
      <c r="BO59" s="345"/>
      <c r="BP59" s="345"/>
      <c r="BQ59" s="345"/>
      <c r="BR59" s="345"/>
      <c r="BS59" s="345"/>
      <c r="BT59" s="345"/>
      <c r="BU59" s="345"/>
      <c r="BV59" s="345"/>
      <c r="BW59" s="345"/>
      <c r="BX59" s="346"/>
    </row>
    <row r="60" spans="1:76" ht="14.4">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53:C53"/>
    <mergeCell ref="D53:E53"/>
    <mergeCell ref="T53:V53"/>
    <mergeCell ref="W53:X53"/>
    <mergeCell ref="AM53:AO53"/>
    <mergeCell ref="H59:I59"/>
    <mergeCell ref="AA59:AB59"/>
    <mergeCell ref="AT59:AU59"/>
    <mergeCell ref="BM59:BN59"/>
    <mergeCell ref="AP51:AQ51"/>
    <mergeCell ref="BG51:BH51"/>
    <mergeCell ref="BI51:BJ51"/>
    <mergeCell ref="AP53:AQ53"/>
    <mergeCell ref="BF53:BH53"/>
    <mergeCell ref="BI53:BJ5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8671875" defaultRowHeight="13.2"/>
  <cols>
    <col min="1" max="1" width="3.44140625" customWidth="1"/>
    <col min="2" max="2" width="45.6640625" customWidth="1"/>
    <col min="3" max="3" width="16.77734375" customWidth="1"/>
    <col min="4" max="4" width="15.44140625" customWidth="1"/>
    <col min="5" max="5" width="17.21875" customWidth="1"/>
    <col min="6" max="6" width="15.44140625" customWidth="1"/>
    <col min="7" max="7" width="17.21875" customWidth="1"/>
    <col min="8" max="8" width="15.44140625" customWidth="1"/>
    <col min="9" max="9" width="17.21875" customWidth="1"/>
    <col min="10" max="10" width="15.44140625" customWidth="1"/>
    <col min="11" max="1025" width="11.44140625" customWidth="1"/>
  </cols>
  <sheetData>
    <row r="1" spans="2:14" ht="15.6">
      <c r="B1" s="135" t="s">
        <v>654</v>
      </c>
    </row>
    <row r="2" spans="2:14">
      <c r="L2" s="28" t="s">
        <v>258</v>
      </c>
      <c r="M2" s="28"/>
      <c r="N2" s="28"/>
    </row>
    <row r="3" spans="2:14">
      <c r="B3" s="18" t="s">
        <v>238</v>
      </c>
      <c r="C3" s="18" t="s">
        <v>655</v>
      </c>
      <c r="D3" s="18" t="s">
        <v>656</v>
      </c>
      <c r="E3" s="18" t="s">
        <v>657</v>
      </c>
      <c r="F3" s="18" t="s">
        <v>658</v>
      </c>
      <c r="G3" s="18" t="s">
        <v>659</v>
      </c>
      <c r="H3" s="18" t="s">
        <v>660</v>
      </c>
      <c r="I3" s="18" t="s">
        <v>661</v>
      </c>
      <c r="J3" s="18" t="s">
        <v>662</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656</v>
      </c>
      <c r="E5" s="119" t="str">
        <f>HLOOKUP(E4,MaterialData!$C$3:$O$4,2,0)</f>
        <v>Steel</v>
      </c>
      <c r="F5" s="641" t="s">
        <v>663</v>
      </c>
      <c r="G5" s="119" t="str">
        <f>HLOOKUP(G4,MaterialData!$C$3:$O$4,2,0)</f>
        <v>Steel</v>
      </c>
      <c r="H5" s="641" t="s">
        <v>664</v>
      </c>
      <c r="I5" s="119" t="str">
        <f>HLOOKUP(I4,MaterialData!$C$3:$O$4,2,0)</f>
        <v>Steel</v>
      </c>
      <c r="J5" s="641" t="s">
        <v>662</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665</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666</v>
      </c>
    </row>
    <row r="22" spans="2:10">
      <c r="B22" s="31" t="s">
        <v>667</v>
      </c>
      <c r="C22" s="31"/>
      <c r="D22" s="646" t="e">
        <f>D19/C19</f>
        <v>#VALUE!</v>
      </c>
      <c r="E22" s="31"/>
      <c r="F22" s="646">
        <f>F19/E19</f>
        <v>0</v>
      </c>
      <c r="G22" s="31"/>
      <c r="H22" s="646">
        <f>H19/G19</f>
        <v>0</v>
      </c>
      <c r="I22" s="31"/>
      <c r="J22" s="646" t="e">
        <f>J19/I19</f>
        <v>#VALUE!</v>
      </c>
    </row>
    <row r="23" spans="2:10">
      <c r="B23" s="31" t="s">
        <v>668</v>
      </c>
      <c r="C23" s="31"/>
      <c r="D23" s="646" t="e">
        <f>D17/C17</f>
        <v>#VALUE!</v>
      </c>
      <c r="E23" s="31"/>
      <c r="F23" s="646">
        <f>F17/E17</f>
        <v>0</v>
      </c>
      <c r="G23" s="31"/>
      <c r="H23" s="646">
        <f>H17/G17</f>
        <v>0</v>
      </c>
      <c r="I23" s="31"/>
      <c r="J23" s="646" t="e">
        <f>J17/I17</f>
        <v>#VALUE!</v>
      </c>
    </row>
    <row r="24" spans="2:10">
      <c r="B24" s="31" t="s">
        <v>669</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670</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8671875" defaultRowHeight="13.2"/>
  <cols>
    <col min="1" max="1" width="4.2187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671</v>
      </c>
    </row>
    <row r="3" spans="2:7">
      <c r="B3" s="453" t="s">
        <v>672</v>
      </c>
      <c r="C3" s="647" t="str">
        <f>IF(C5="YES","CHECK",IF(OR(C16&lt;=1,C16=""),"FAIL",IF(C16&lt;2,"CHECK","PASS")))</f>
        <v>FAIL</v>
      </c>
      <c r="D3" s="935"/>
      <c r="E3" s="935"/>
      <c r="F3" s="936"/>
      <c r="G3" s="936"/>
    </row>
    <row r="4" spans="2:7">
      <c r="B4" s="70"/>
      <c r="C4" s="427"/>
      <c r="D4" s="648"/>
      <c r="E4" s="648"/>
      <c r="F4" s="648"/>
      <c r="G4" s="648"/>
    </row>
    <row r="5" spans="2:7">
      <c r="B5" s="453" t="s">
        <v>673</v>
      </c>
      <c r="C5" s="459"/>
      <c r="D5" s="648"/>
      <c r="E5" s="648"/>
      <c r="F5" s="648"/>
      <c r="G5" s="648"/>
    </row>
    <row r="6" spans="2:7">
      <c r="B6" s="649" t="str">
        <f>IF(C5="YES","Show proof below","")</f>
        <v/>
      </c>
      <c r="C6" s="650"/>
      <c r="D6" s="137"/>
    </row>
    <row r="7" spans="2:7">
      <c r="B7" s="472" t="s">
        <v>674</v>
      </c>
      <c r="C7" s="651"/>
      <c r="D7" s="652"/>
      <c r="E7" s="653"/>
      <c r="F7" s="654"/>
      <c r="G7" s="653"/>
    </row>
    <row r="8" spans="2:7">
      <c r="B8" s="442" t="s">
        <v>675</v>
      </c>
      <c r="C8" s="147"/>
      <c r="D8" s="279"/>
      <c r="E8" s="653"/>
      <c r="G8" s="653"/>
    </row>
    <row r="9" spans="2:7">
      <c r="B9" s="73" t="s">
        <v>676</v>
      </c>
      <c r="C9" s="142"/>
      <c r="E9" s="11"/>
      <c r="G9" s="11"/>
    </row>
    <row r="10" spans="2:7">
      <c r="B10" s="442" t="s">
        <v>677</v>
      </c>
      <c r="C10" s="481">
        <f>C9*C8</f>
        <v>0</v>
      </c>
      <c r="D10" s="655"/>
      <c r="E10" s="653"/>
      <c r="F10" s="654"/>
      <c r="G10" s="653"/>
    </row>
    <row r="11" spans="2:7">
      <c r="B11" s="442"/>
      <c r="C11" s="656"/>
      <c r="D11" s="655"/>
      <c r="E11" s="653"/>
      <c r="F11" s="654"/>
      <c r="G11" s="653"/>
    </row>
    <row r="12" spans="2:7">
      <c r="B12" s="442" t="s">
        <v>678</v>
      </c>
      <c r="C12" s="454"/>
      <c r="D12" s="655"/>
      <c r="E12" s="653"/>
      <c r="F12" s="654"/>
      <c r="G12" s="653"/>
    </row>
    <row r="13" spans="2:7">
      <c r="B13" s="442" t="s">
        <v>486</v>
      </c>
      <c r="C13" s="636"/>
      <c r="D13" s="655"/>
      <c r="E13" s="653"/>
      <c r="F13" s="654"/>
      <c r="G13" s="653"/>
    </row>
    <row r="14" spans="2:7">
      <c r="B14" s="442" t="s">
        <v>679</v>
      </c>
      <c r="C14" s="467">
        <f>C12*C13</f>
        <v>0</v>
      </c>
      <c r="D14" s="655"/>
      <c r="E14" s="653"/>
      <c r="F14" s="654"/>
      <c r="G14" s="653"/>
    </row>
    <row r="15" spans="2:7">
      <c r="B15" s="281"/>
      <c r="C15" s="281"/>
      <c r="D15" s="279"/>
      <c r="E15" s="653"/>
      <c r="G15" s="653"/>
    </row>
    <row r="16" spans="2:7">
      <c r="B16" s="442" t="s">
        <v>680</v>
      </c>
      <c r="C16" s="657" t="str">
        <f>IF(NOT(C14=0),C10/C14,"")</f>
        <v/>
      </c>
      <c r="D16" s="279"/>
      <c r="E16" s="28" t="s">
        <v>258</v>
      </c>
      <c r="G16" s="11"/>
    </row>
    <row r="17" spans="2:13">
      <c r="C17" s="14" t="str">
        <f>IF(AND(C16&gt;=1,C16&lt;2),"Safety factor must be &gt;2 as per T3.2.8. Please elaborate.","")</f>
        <v/>
      </c>
    </row>
    <row r="18" spans="2:13">
      <c r="B18" s="5" t="s">
        <v>681</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topLeftCell="A9" zoomScale="140" zoomScaleNormal="100" zoomScalePageLayoutView="140" workbookViewId="0">
      <selection activeCell="D21" sqref="D21"/>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7773437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682</v>
      </c>
      <c r="G1" s="345"/>
      <c r="H1" s="345"/>
      <c r="I1" s="345"/>
      <c r="J1" s="345"/>
      <c r="K1" s="345"/>
      <c r="L1" s="345"/>
      <c r="M1" s="345"/>
      <c r="N1" s="345"/>
      <c r="O1" s="345"/>
    </row>
    <row r="2" spans="2:15">
      <c r="B2" s="5" t="s">
        <v>683</v>
      </c>
      <c r="G2" s="345"/>
      <c r="H2" s="345"/>
      <c r="I2" s="345"/>
      <c r="J2" s="345"/>
      <c r="K2" s="345"/>
      <c r="L2" s="345"/>
      <c r="M2" s="345"/>
      <c r="N2" s="345"/>
      <c r="O2" s="345"/>
    </row>
    <row r="3" spans="2:15" s="57" customFormat="1" ht="26.4">
      <c r="B3" s="277" t="s">
        <v>238</v>
      </c>
      <c r="C3" s="277" t="s">
        <v>240</v>
      </c>
      <c r="D3" s="277" t="s">
        <v>684</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32">
        <v>30</v>
      </c>
      <c r="D13" s="932"/>
      <c r="G13" s="345"/>
      <c r="H13" s="345"/>
      <c r="I13" s="123"/>
      <c r="J13" s="345"/>
      <c r="K13" s="345"/>
      <c r="L13" s="345"/>
      <c r="M13" s="345"/>
      <c r="N13" s="345"/>
      <c r="O13" s="345"/>
    </row>
    <row r="14" spans="2:15">
      <c r="B14" s="98" t="s">
        <v>245</v>
      </c>
      <c r="C14" s="932">
        <v>2</v>
      </c>
      <c r="D14" s="932"/>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4">
      <c r="B16" s="659"/>
      <c r="C16" s="277" t="s">
        <v>240</v>
      </c>
      <c r="D16" s="277" t="s">
        <v>684</v>
      </c>
      <c r="G16" s="658"/>
      <c r="H16" s="658"/>
      <c r="I16" s="660"/>
      <c r="J16" s="658"/>
      <c r="K16" s="658"/>
      <c r="L16" s="658"/>
      <c r="M16" s="658"/>
      <c r="N16" s="658"/>
      <c r="O16" s="658"/>
    </row>
    <row r="17" spans="2:15">
      <c r="B17" s="98" t="s">
        <v>246</v>
      </c>
      <c r="C17" s="766">
        <f>C13/1000</f>
        <v>0.03</v>
      </c>
      <c r="D17" s="766"/>
      <c r="G17" s="345"/>
      <c r="H17" s="345"/>
      <c r="I17" s="123"/>
      <c r="J17" s="345"/>
      <c r="K17" s="345"/>
      <c r="L17" s="345"/>
      <c r="M17" s="345"/>
      <c r="N17" s="345"/>
      <c r="O17" s="345"/>
    </row>
    <row r="18" spans="2:15">
      <c r="B18" s="98" t="s">
        <v>247</v>
      </c>
      <c r="C18" s="766">
        <f>C14/1000</f>
        <v>2E-3</v>
      </c>
      <c r="D18" s="766"/>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686</v>
      </c>
      <c r="C21" s="35">
        <f>IF(C5="Round",((C13^2-(C13-2*C14)^2)*PI()/4),IF(C5="Square",(C13^2-(C13-2*C14)^2)))</f>
        <v>175.92918860102841</v>
      </c>
      <c r="D21" s="260">
        <v>0</v>
      </c>
      <c r="E21" s="140" t="s">
        <v>269</v>
      </c>
      <c r="G21" s="345"/>
      <c r="H21" s="345"/>
      <c r="I21" s="345"/>
      <c r="J21" s="345"/>
      <c r="K21" s="345"/>
      <c r="L21" s="123"/>
      <c r="M21" s="345"/>
      <c r="N21" s="345"/>
      <c r="O21" s="345"/>
    </row>
    <row r="22" spans="2:15">
      <c r="B22" s="98" t="s">
        <v>687</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688</v>
      </c>
      <c r="G28" s="345"/>
      <c r="H28" s="345"/>
      <c r="I28" s="345"/>
      <c r="J28" s="345"/>
      <c r="K28" s="345"/>
      <c r="L28" s="345"/>
      <c r="M28" s="345"/>
      <c r="N28" s="345"/>
      <c r="O28" s="345"/>
    </row>
    <row r="29" spans="2:15">
      <c r="B29" s="5" t="s">
        <v>689</v>
      </c>
      <c r="D29" s="137"/>
      <c r="G29" s="345"/>
      <c r="H29" s="131" t="s">
        <v>258</v>
      </c>
      <c r="I29" s="131"/>
      <c r="J29" s="345"/>
      <c r="K29" s="345"/>
      <c r="L29" s="345"/>
      <c r="M29" s="345"/>
      <c r="N29" s="345"/>
      <c r="O29" s="345"/>
    </row>
    <row r="30" spans="2:15">
      <c r="B30" s="663" t="s">
        <v>690</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6"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691</v>
      </c>
      <c r="G1" s="345"/>
      <c r="H1" s="345"/>
      <c r="I1" s="345"/>
      <c r="J1" s="345"/>
      <c r="K1" s="345"/>
      <c r="L1" s="345"/>
      <c r="M1" s="345"/>
      <c r="N1" s="345"/>
      <c r="O1" s="345"/>
    </row>
    <row r="2" spans="2:15">
      <c r="B2" s="5"/>
      <c r="G2" s="345"/>
      <c r="H2" s="345"/>
      <c r="I2" s="345"/>
      <c r="J2" s="345"/>
      <c r="K2" s="345"/>
      <c r="L2" s="345"/>
      <c r="M2" s="345"/>
      <c r="N2" s="345"/>
      <c r="O2" s="345"/>
    </row>
    <row r="3" spans="2:15" s="57" customFormat="1" ht="26.4">
      <c r="B3" s="277" t="s">
        <v>238</v>
      </c>
      <c r="C3" s="277" t="s">
        <v>240</v>
      </c>
      <c r="D3" s="277" t="s">
        <v>692</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693</v>
      </c>
      <c r="C13" s="932">
        <v>25.4</v>
      </c>
      <c r="D13" s="932"/>
      <c r="G13" s="345"/>
      <c r="H13" s="345"/>
      <c r="I13" s="123"/>
      <c r="J13" s="345"/>
      <c r="K13" s="345"/>
      <c r="L13" s="345"/>
      <c r="M13" s="345"/>
      <c r="N13" s="345"/>
      <c r="O13" s="345"/>
    </row>
    <row r="14" spans="2:15">
      <c r="B14" s="31" t="s">
        <v>694</v>
      </c>
      <c r="C14" s="932">
        <v>1.2</v>
      </c>
      <c r="D14" s="932"/>
      <c r="G14" s="345"/>
      <c r="H14" s="345"/>
      <c r="I14" s="123"/>
      <c r="J14" s="345"/>
      <c r="K14" s="345"/>
      <c r="L14" s="345"/>
      <c r="M14" s="345"/>
      <c r="N14" s="345"/>
      <c r="O14" s="345"/>
    </row>
    <row r="15" spans="2:15">
      <c r="B15" s="31" t="s">
        <v>695</v>
      </c>
      <c r="C15" s="932">
        <v>35</v>
      </c>
      <c r="D15" s="932"/>
      <c r="G15" s="345"/>
      <c r="H15" s="345"/>
      <c r="I15" s="123"/>
      <c r="J15" s="345"/>
      <c r="K15" s="345"/>
      <c r="L15" s="345"/>
      <c r="M15" s="345"/>
      <c r="N15" s="345"/>
      <c r="O15" s="345"/>
    </row>
    <row r="16" spans="2:15">
      <c r="B16" s="31" t="s">
        <v>696</v>
      </c>
      <c r="C16" s="932">
        <v>5</v>
      </c>
      <c r="D16" s="932"/>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4">
      <c r="B18" s="659"/>
      <c r="C18" s="277" t="s">
        <v>240</v>
      </c>
      <c r="D18" s="277" t="s">
        <v>692</v>
      </c>
      <c r="G18" s="658"/>
      <c r="H18" s="658"/>
      <c r="I18" s="660"/>
      <c r="J18" s="658"/>
      <c r="K18" s="658"/>
      <c r="L18" s="658"/>
      <c r="M18" s="658"/>
      <c r="N18" s="658"/>
      <c r="O18" s="658"/>
    </row>
    <row r="19" spans="2:15">
      <c r="B19" s="98" t="s">
        <v>697</v>
      </c>
      <c r="C19" s="136">
        <f>C13/2000</f>
        <v>1.2699999999999999E-2</v>
      </c>
      <c r="D19" s="664">
        <f>C15/2000</f>
        <v>1.7500000000000002E-2</v>
      </c>
      <c r="G19" s="345"/>
      <c r="H19" s="345"/>
      <c r="I19" s="123"/>
      <c r="J19" s="345"/>
      <c r="K19" s="345"/>
      <c r="L19" s="345"/>
      <c r="M19" s="345"/>
      <c r="N19" s="345"/>
      <c r="O19" s="345"/>
    </row>
    <row r="20" spans="2:15">
      <c r="B20" s="98" t="s">
        <v>698</v>
      </c>
      <c r="C20" s="136">
        <f>C19-C14/1000</f>
        <v>1.15E-2</v>
      </c>
      <c r="D20" s="664">
        <f>D19-C16/1000</f>
        <v>1.2500000000000001E-2</v>
      </c>
      <c r="G20" s="345"/>
      <c r="H20" s="345"/>
      <c r="I20" s="123"/>
      <c r="J20" s="345"/>
      <c r="K20" s="345"/>
      <c r="L20" s="345"/>
      <c r="M20" s="661"/>
      <c r="N20" s="345"/>
      <c r="O20" s="345"/>
    </row>
    <row r="21" spans="2:15">
      <c r="B21" s="98" t="s">
        <v>699</v>
      </c>
      <c r="C21" s="665">
        <f>PI()*(C19^2-C20^2)</f>
        <v>9.1231850660247613E-5</v>
      </c>
      <c r="D21" s="666">
        <f>0.5*PI()*(D19^2-D20^2)</f>
        <v>2.3561944901923451E-4</v>
      </c>
      <c r="G21" s="345"/>
      <c r="H21" s="345"/>
      <c r="I21" s="123"/>
      <c r="J21" s="345"/>
      <c r="K21" s="345"/>
      <c r="L21" s="345"/>
      <c r="M21" s="661"/>
      <c r="N21" s="345"/>
      <c r="O21" s="345"/>
    </row>
    <row r="22" spans="2:15">
      <c r="B22" s="31" t="s">
        <v>700</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701</v>
      </c>
      <c r="C25" s="119">
        <f>120000/6</f>
        <v>20000</v>
      </c>
      <c r="D25" s="672" t="s">
        <v>122</v>
      </c>
      <c r="E25" s="652"/>
      <c r="G25" s="661"/>
      <c r="H25" s="345"/>
      <c r="I25" s="345"/>
      <c r="J25" s="345"/>
      <c r="K25" s="345"/>
      <c r="L25" s="345"/>
      <c r="M25" s="345"/>
      <c r="N25" s="345"/>
      <c r="O25" s="345"/>
    </row>
    <row r="26" spans="2:15">
      <c r="B26" s="31" t="s">
        <v>702</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688</v>
      </c>
      <c r="G27" s="345"/>
      <c r="H27" s="131" t="s">
        <v>258</v>
      </c>
      <c r="I27" s="131"/>
      <c r="J27" s="345"/>
      <c r="K27" s="345"/>
      <c r="L27" s="345"/>
      <c r="M27" s="345"/>
      <c r="N27" s="345"/>
      <c r="O27" s="345"/>
    </row>
    <row r="28" spans="2:15">
      <c r="B28" s="5" t="s">
        <v>703</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6"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6" t="s">
        <v>704</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705</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6" t="s">
        <v>704</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706</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8671875" defaultRowHeight="13.2"/>
  <cols>
    <col min="1" max="21" width="5" customWidth="1"/>
    <col min="22" max="22" width="6.21875" customWidth="1"/>
    <col min="23" max="38" width="5" customWidth="1"/>
    <col min="39" max="1025" width="11.44140625" customWidth="1"/>
  </cols>
  <sheetData>
    <row r="1" spans="1:38">
      <c r="A1" s="836" t="s">
        <v>707</v>
      </c>
      <c r="B1" s="836"/>
      <c r="C1" s="836"/>
      <c r="D1" s="836"/>
      <c r="E1" s="836"/>
      <c r="F1" s="836"/>
      <c r="G1" s="836"/>
      <c r="H1" s="836"/>
      <c r="I1" s="836"/>
      <c r="J1" s="836"/>
      <c r="K1" s="836"/>
      <c r="L1" s="836"/>
      <c r="M1" s="836"/>
      <c r="N1" s="836"/>
      <c r="O1" s="836"/>
      <c r="P1" s="836"/>
      <c r="Q1" s="836"/>
      <c r="R1" s="836"/>
      <c r="S1" s="83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708</v>
      </c>
      <c r="C3" s="574"/>
      <c r="D3" s="574"/>
      <c r="E3" s="574"/>
      <c r="F3" s="574"/>
      <c r="G3" s="574"/>
      <c r="H3" s="574"/>
      <c r="I3" s="574"/>
      <c r="J3" s="574"/>
      <c r="K3" s="574"/>
      <c r="L3" s="574"/>
      <c r="M3" s="574"/>
      <c r="N3" s="574"/>
      <c r="O3" s="574"/>
      <c r="P3" s="574"/>
      <c r="Q3" s="28" t="s">
        <v>709</v>
      </c>
      <c r="R3" s="574"/>
      <c r="S3" s="688"/>
      <c r="T3" s="279"/>
      <c r="U3" s="319" t="s">
        <v>710</v>
      </c>
      <c r="AL3" s="280"/>
    </row>
    <row r="4" spans="1:38">
      <c r="A4" s="573"/>
      <c r="B4" s="687" t="s">
        <v>711</v>
      </c>
      <c r="C4" s="574"/>
      <c r="D4" s="574"/>
      <c r="E4" s="574"/>
      <c r="F4" s="574"/>
      <c r="G4" s="574"/>
      <c r="H4" s="574"/>
      <c r="I4" s="574"/>
      <c r="J4" s="574"/>
      <c r="K4" s="574"/>
      <c r="L4" s="574"/>
      <c r="M4" s="574"/>
      <c r="N4" s="574"/>
      <c r="O4" s="574"/>
      <c r="P4" s="574"/>
      <c r="Q4" s="574"/>
      <c r="R4" s="574"/>
      <c r="S4" s="688"/>
      <c r="T4" s="279"/>
      <c r="U4" s="319" t="s">
        <v>712</v>
      </c>
      <c r="AL4" s="280"/>
    </row>
    <row r="5" spans="1:38">
      <c r="A5" s="573"/>
      <c r="B5" s="687"/>
      <c r="C5" s="574"/>
      <c r="D5" s="574"/>
      <c r="E5" s="574"/>
      <c r="F5" s="574"/>
      <c r="G5" s="574"/>
      <c r="H5" s="574"/>
      <c r="I5" s="574"/>
      <c r="J5" s="574"/>
      <c r="K5" s="574"/>
      <c r="L5" s="574"/>
      <c r="M5" s="574"/>
      <c r="N5" s="574"/>
      <c r="O5" s="574"/>
      <c r="P5" s="574"/>
      <c r="Q5" s="574"/>
      <c r="R5" s="574"/>
      <c r="S5" s="688"/>
      <c r="T5" s="279"/>
      <c r="U5" s="319" t="s">
        <v>713</v>
      </c>
      <c r="AL5" s="280"/>
    </row>
    <row r="6" spans="1:38">
      <c r="A6" s="573"/>
      <c r="B6" s="687" t="s">
        <v>714</v>
      </c>
      <c r="C6" s="574"/>
      <c r="D6" s="574"/>
      <c r="E6" s="574"/>
      <c r="F6" s="574"/>
      <c r="G6" s="574"/>
      <c r="H6" s="574"/>
      <c r="I6" s="574"/>
      <c r="J6" s="574"/>
      <c r="K6" s="574"/>
      <c r="L6" s="574"/>
      <c r="M6" s="574"/>
      <c r="N6" s="574"/>
      <c r="O6" s="574"/>
      <c r="P6" s="574"/>
      <c r="Q6" s="574"/>
      <c r="R6" s="574"/>
      <c r="S6" s="688"/>
      <c r="T6" s="279"/>
      <c r="U6" s="319"/>
      <c r="AL6" s="280"/>
    </row>
    <row r="7" spans="1:38">
      <c r="A7" s="573"/>
      <c r="B7" s="687" t="s">
        <v>715</v>
      </c>
      <c r="C7" s="574"/>
      <c r="D7" s="574"/>
      <c r="E7" s="574"/>
      <c r="F7" s="574"/>
      <c r="G7" s="574"/>
      <c r="H7" s="574"/>
      <c r="I7" s="574"/>
      <c r="J7" s="574"/>
      <c r="K7" s="574"/>
      <c r="L7" s="574"/>
      <c r="M7" s="574"/>
      <c r="N7" s="574"/>
      <c r="O7" s="574"/>
      <c r="P7" s="574"/>
      <c r="Q7" s="574"/>
      <c r="R7" s="574"/>
      <c r="S7" s="688"/>
      <c r="T7" s="279"/>
      <c r="AL7" s="280"/>
    </row>
    <row r="8" spans="1:38">
      <c r="A8" s="573"/>
      <c r="B8" s="687" t="s">
        <v>716</v>
      </c>
      <c r="C8" s="574"/>
      <c r="D8" s="574"/>
      <c r="E8" s="574"/>
      <c r="F8" s="574"/>
      <c r="G8" s="574"/>
      <c r="H8" s="574"/>
      <c r="I8" s="574"/>
      <c r="J8" s="574"/>
      <c r="K8" s="574"/>
      <c r="L8" s="574"/>
      <c r="M8" s="574"/>
      <c r="N8" s="574"/>
      <c r="O8" s="574"/>
      <c r="P8" s="574"/>
      <c r="Q8" s="574"/>
      <c r="R8" s="574"/>
      <c r="S8" s="688"/>
      <c r="T8" s="279"/>
      <c r="AL8" s="280"/>
    </row>
    <row r="9" spans="1:38">
      <c r="A9" s="573"/>
      <c r="B9" s="687" t="s">
        <v>717</v>
      </c>
      <c r="C9" s="574"/>
      <c r="D9" s="574"/>
      <c r="E9" s="574"/>
      <c r="F9" s="574"/>
      <c r="G9" s="574"/>
      <c r="H9" s="574"/>
      <c r="I9" s="574"/>
      <c r="J9" s="574"/>
      <c r="K9" s="574"/>
      <c r="L9" s="579"/>
      <c r="M9" s="574"/>
      <c r="N9" s="574"/>
      <c r="O9" s="574"/>
      <c r="P9" s="574"/>
      <c r="Q9" s="574"/>
      <c r="R9" s="574"/>
      <c r="S9" s="688"/>
      <c r="T9" s="279"/>
      <c r="AL9" s="280"/>
    </row>
    <row r="10" spans="1:38">
      <c r="A10" s="573"/>
      <c r="B10" s="687" t="s">
        <v>718</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719</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720</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721</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722</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723</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724</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725</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726</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727</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728</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729</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730</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731</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732</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733</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734</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735</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736</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737</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6" t="s">
        <v>738</v>
      </c>
      <c r="B1" s="756"/>
      <c r="C1" s="756"/>
      <c r="D1" s="756"/>
      <c r="E1" s="756"/>
      <c r="F1" s="756"/>
      <c r="G1" s="756"/>
      <c r="H1" s="756"/>
      <c r="I1" s="756"/>
      <c r="J1" s="756"/>
      <c r="K1" s="756"/>
      <c r="L1" s="756"/>
      <c r="M1" s="756"/>
      <c r="N1" s="756"/>
      <c r="O1" s="756"/>
      <c r="P1" s="756"/>
      <c r="Q1" s="756"/>
      <c r="R1" s="756"/>
      <c r="S1" s="756"/>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739</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740</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741</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742</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743</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744</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745</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746</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726</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747</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749</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750</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736</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737</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709</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6" t="s">
        <v>751</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752</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753</v>
      </c>
      <c r="C5" s="574"/>
      <c r="D5" s="574"/>
      <c r="E5" s="574"/>
      <c r="F5" s="574"/>
      <c r="G5" s="574"/>
      <c r="H5" s="574"/>
      <c r="I5" s="574"/>
      <c r="J5" s="574"/>
      <c r="K5" s="574"/>
      <c r="L5" s="574"/>
      <c r="M5" s="574"/>
      <c r="N5" s="574"/>
      <c r="O5" s="574"/>
      <c r="P5" s="574"/>
      <c r="Q5" s="574"/>
      <c r="R5" s="574"/>
      <c r="S5" s="688"/>
      <c r="T5" s="279"/>
      <c r="AL5" s="280"/>
    </row>
    <row r="6" spans="1:38">
      <c r="A6" s="573"/>
      <c r="B6" s="687" t="s">
        <v>754</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755</v>
      </c>
      <c r="C8" s="574"/>
      <c r="D8" s="574"/>
      <c r="E8" s="574"/>
      <c r="F8" s="574"/>
      <c r="G8" s="574"/>
      <c r="H8" s="574"/>
      <c r="I8" s="574"/>
      <c r="J8" s="574"/>
      <c r="K8" s="574"/>
      <c r="L8" s="574"/>
      <c r="M8" s="574"/>
      <c r="N8" s="574"/>
      <c r="O8" s="574"/>
      <c r="P8" s="574"/>
      <c r="Q8" s="574"/>
      <c r="R8" s="574"/>
      <c r="S8" s="688"/>
      <c r="T8" s="279"/>
      <c r="AL8" s="280"/>
    </row>
    <row r="9" spans="1:38">
      <c r="A9" s="573"/>
      <c r="B9" s="687" t="s">
        <v>756</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757</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758</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759</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760</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726</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747</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748</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749</v>
      </c>
      <c r="C38" s="574"/>
      <c r="D38" s="574"/>
      <c r="E38" s="574"/>
      <c r="F38" s="574"/>
      <c r="G38" s="574"/>
      <c r="H38" s="574"/>
      <c r="I38" s="574"/>
      <c r="J38" s="574"/>
      <c r="K38" s="574"/>
      <c r="L38" s="574"/>
      <c r="M38" s="574"/>
      <c r="N38" s="574"/>
      <c r="O38" s="574"/>
      <c r="P38" s="574"/>
      <c r="Q38" s="574"/>
      <c r="R38" s="574"/>
      <c r="S38" s="688"/>
      <c r="T38" s="279"/>
      <c r="V38" s="28" t="s">
        <v>709</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761</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762</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733</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734</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735</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736</v>
      </c>
      <c r="S47" s="688"/>
      <c r="T47" s="279"/>
      <c r="AL47" s="280"/>
    </row>
    <row r="48" spans="1:38">
      <c r="A48" s="573"/>
      <c r="B48" s="687" t="s">
        <v>737</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8671875" defaultRowHeight="13.2"/>
  <cols>
    <col min="1" max="1" width="5" customWidth="1"/>
    <col min="2" max="2" width="6.21875" customWidth="1"/>
    <col min="3" max="38" width="5" customWidth="1"/>
    <col min="39" max="1025" width="11.44140625" customWidth="1"/>
  </cols>
  <sheetData>
    <row r="1" spans="1:38">
      <c r="A1" s="756" t="s">
        <v>763</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766</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769</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770</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771</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772</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709</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6" t="s">
        <v>773</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776</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779</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780</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781</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782</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783</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784</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785</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6" t="s">
        <v>786</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787</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788</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789</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790</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709</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8" t="s">
        <v>791</v>
      </c>
      <c r="B1" s="938"/>
      <c r="C1" s="938"/>
      <c r="D1" s="938"/>
      <c r="E1" s="938"/>
      <c r="F1" s="938"/>
      <c r="G1" s="938"/>
      <c r="H1" s="938"/>
      <c r="I1" s="938"/>
      <c r="J1" s="938"/>
      <c r="K1" s="938"/>
      <c r="L1" s="938"/>
      <c r="M1" s="938"/>
      <c r="N1" s="938"/>
      <c r="O1" s="938"/>
      <c r="P1" s="938"/>
      <c r="Q1" s="938"/>
      <c r="R1" s="938"/>
      <c r="S1" s="938"/>
      <c r="T1" s="939" t="s">
        <v>792</v>
      </c>
      <c r="U1" s="939"/>
      <c r="V1" s="939"/>
      <c r="W1" s="939"/>
      <c r="X1" s="939"/>
      <c r="Y1" s="939"/>
      <c r="Z1" s="939"/>
      <c r="AA1" s="939"/>
      <c r="AB1" s="939"/>
      <c r="AC1" s="939"/>
      <c r="AD1" s="939"/>
      <c r="AE1" s="939"/>
      <c r="AF1" s="939"/>
      <c r="AG1" s="939"/>
      <c r="AH1" s="939"/>
      <c r="AI1" s="939"/>
      <c r="AJ1" s="939"/>
      <c r="AK1" s="939"/>
      <c r="AL1" s="939"/>
    </row>
    <row r="2" spans="1:38" ht="14.4">
      <c r="A2" s="279" t="s">
        <v>793</v>
      </c>
      <c r="B2" t="s">
        <v>793</v>
      </c>
      <c r="C2" t="s">
        <v>793</v>
      </c>
      <c r="D2" t="s">
        <v>793</v>
      </c>
      <c r="E2" t="s">
        <v>793</v>
      </c>
      <c r="F2" t="s">
        <v>793</v>
      </c>
      <c r="G2" t="s">
        <v>793</v>
      </c>
      <c r="H2" t="s">
        <v>793</v>
      </c>
      <c r="I2" t="s">
        <v>793</v>
      </c>
      <c r="J2" t="s">
        <v>793</v>
      </c>
      <c r="K2" t="s">
        <v>793</v>
      </c>
      <c r="L2" t="s">
        <v>793</v>
      </c>
      <c r="M2" t="s">
        <v>793</v>
      </c>
      <c r="N2" t="s">
        <v>793</v>
      </c>
      <c r="O2" t="s">
        <v>793</v>
      </c>
      <c r="P2" t="s">
        <v>793</v>
      </c>
      <c r="Q2" t="s">
        <v>793</v>
      </c>
      <c r="R2" t="s">
        <v>793</v>
      </c>
      <c r="S2" s="280" t="s">
        <v>793</v>
      </c>
      <c r="T2" s="701" t="s">
        <v>793</v>
      </c>
      <c r="U2" s="701" t="s">
        <v>793</v>
      </c>
      <c r="V2" s="701" t="s">
        <v>793</v>
      </c>
      <c r="W2" s="701" t="s">
        <v>793</v>
      </c>
      <c r="X2" s="701" t="s">
        <v>793</v>
      </c>
      <c r="Y2" s="701" t="s">
        <v>793</v>
      </c>
      <c r="Z2" s="701" t="s">
        <v>793</v>
      </c>
      <c r="AA2" s="701" t="s">
        <v>793</v>
      </c>
      <c r="AB2" s="701" t="s">
        <v>793</v>
      </c>
      <c r="AC2" s="701" t="s">
        <v>793</v>
      </c>
      <c r="AD2" s="701" t="s">
        <v>793</v>
      </c>
      <c r="AE2" s="701" t="s">
        <v>793</v>
      </c>
      <c r="AF2" s="701" t="s">
        <v>793</v>
      </c>
      <c r="AG2" s="701" t="s">
        <v>793</v>
      </c>
      <c r="AH2" s="701" t="s">
        <v>793</v>
      </c>
      <c r="AI2" s="701" t="s">
        <v>793</v>
      </c>
      <c r="AJ2" s="701" t="s">
        <v>793</v>
      </c>
      <c r="AK2" s="701" t="s">
        <v>793</v>
      </c>
      <c r="AL2" s="702" t="s">
        <v>793</v>
      </c>
    </row>
    <row r="3" spans="1:38" ht="14.4">
      <c r="A3" s="279" t="s">
        <v>793</v>
      </c>
      <c r="B3" s="319" t="s">
        <v>794</v>
      </c>
      <c r="C3" s="319"/>
      <c r="D3" s="319"/>
      <c r="E3" s="319"/>
      <c r="F3" s="319"/>
      <c r="G3" s="319"/>
      <c r="H3" s="319"/>
      <c r="I3" s="319"/>
      <c r="J3" s="319"/>
      <c r="K3" s="319"/>
      <c r="L3" s="319"/>
      <c r="M3" s="319"/>
      <c r="N3" s="319"/>
      <c r="O3" s="319"/>
      <c r="P3" s="319"/>
      <c r="Q3" s="319"/>
      <c r="R3" s="319"/>
      <c r="S3" s="280" t="s">
        <v>793</v>
      </c>
      <c r="T3" s="701" t="s">
        <v>793</v>
      </c>
      <c r="U3" s="703" t="s">
        <v>795</v>
      </c>
      <c r="V3" s="703"/>
      <c r="W3" s="703"/>
      <c r="X3" s="703"/>
      <c r="Y3" s="703"/>
      <c r="Z3" s="703"/>
      <c r="AA3" s="703"/>
      <c r="AB3" s="703"/>
      <c r="AC3" s="703"/>
      <c r="AD3" s="703"/>
      <c r="AE3" s="703"/>
      <c r="AF3" s="703"/>
      <c r="AG3" s="703"/>
      <c r="AH3" s="703"/>
      <c r="AI3" s="701" t="s">
        <v>793</v>
      </c>
      <c r="AJ3" s="701" t="s">
        <v>793</v>
      </c>
      <c r="AK3" s="701" t="s">
        <v>793</v>
      </c>
      <c r="AL3" s="702" t="s">
        <v>793</v>
      </c>
    </row>
    <row r="4" spans="1:38" ht="14.4">
      <c r="A4" s="279" t="s">
        <v>793</v>
      </c>
      <c r="B4" s="319" t="s">
        <v>796</v>
      </c>
      <c r="C4" s="319"/>
      <c r="D4" s="319"/>
      <c r="E4" s="319"/>
      <c r="F4" s="319"/>
      <c r="G4" s="319"/>
      <c r="H4" s="319"/>
      <c r="I4" s="319"/>
      <c r="J4" s="319"/>
      <c r="S4" s="280" t="s">
        <v>793</v>
      </c>
      <c r="T4" s="701" t="s">
        <v>793</v>
      </c>
      <c r="U4" s="701" t="s">
        <v>793</v>
      </c>
      <c r="V4" s="701" t="s">
        <v>793</v>
      </c>
      <c r="W4" s="701" t="s">
        <v>793</v>
      </c>
      <c r="X4" s="701" t="s">
        <v>793</v>
      </c>
      <c r="Y4" s="701" t="s">
        <v>793</v>
      </c>
      <c r="Z4" s="701" t="s">
        <v>793</v>
      </c>
      <c r="AA4" s="701" t="s">
        <v>793</v>
      </c>
      <c r="AB4" s="701" t="s">
        <v>793</v>
      </c>
      <c r="AC4" s="701" t="s">
        <v>793</v>
      </c>
      <c r="AD4" s="701" t="s">
        <v>793</v>
      </c>
      <c r="AE4" s="701" t="s">
        <v>793</v>
      </c>
      <c r="AF4" s="701" t="s">
        <v>793</v>
      </c>
      <c r="AG4" s="701" t="s">
        <v>793</v>
      </c>
      <c r="AH4" s="701" t="s">
        <v>793</v>
      </c>
      <c r="AI4" s="701" t="s">
        <v>793</v>
      </c>
      <c r="AJ4" s="701" t="s">
        <v>793</v>
      </c>
      <c r="AK4" s="701" t="s">
        <v>793</v>
      </c>
      <c r="AL4" s="702" t="s">
        <v>793</v>
      </c>
    </row>
    <row r="5" spans="1:38" ht="14.4">
      <c r="A5" s="279" t="s">
        <v>793</v>
      </c>
      <c r="B5" s="319"/>
      <c r="S5" s="280" t="s">
        <v>793</v>
      </c>
      <c r="T5" s="701" t="s">
        <v>793</v>
      </c>
      <c r="U5" s="701" t="s">
        <v>797</v>
      </c>
      <c r="V5" s="701"/>
      <c r="W5" s="701"/>
      <c r="X5" s="701"/>
      <c r="Y5" s="701"/>
      <c r="Z5" s="701"/>
      <c r="AA5" s="701"/>
      <c r="AB5" s="701"/>
      <c r="AC5" s="701" t="s">
        <v>793</v>
      </c>
      <c r="AD5" s="701" t="s">
        <v>793</v>
      </c>
      <c r="AE5" s="701" t="s">
        <v>793</v>
      </c>
      <c r="AF5" s="701" t="s">
        <v>793</v>
      </c>
      <c r="AG5" s="701" t="s">
        <v>793</v>
      </c>
      <c r="AH5" s="701" t="s">
        <v>793</v>
      </c>
      <c r="AI5" s="701" t="s">
        <v>793</v>
      </c>
      <c r="AJ5" s="701" t="s">
        <v>793</v>
      </c>
      <c r="AK5" s="701" t="s">
        <v>793</v>
      </c>
      <c r="AL5" s="702" t="s">
        <v>793</v>
      </c>
    </row>
    <row r="6" spans="1:38" ht="14.4">
      <c r="A6" s="279" t="s">
        <v>793</v>
      </c>
      <c r="B6" s="319" t="s">
        <v>798</v>
      </c>
      <c r="C6" s="319"/>
      <c r="D6" s="319"/>
      <c r="E6" s="319"/>
      <c r="F6" s="319"/>
      <c r="G6" s="319"/>
      <c r="H6" s="319"/>
      <c r="I6" s="319"/>
      <c r="J6" s="319"/>
      <c r="K6" s="319"/>
      <c r="L6" s="319"/>
      <c r="M6" s="319"/>
      <c r="N6" s="319"/>
      <c r="O6" s="319"/>
      <c r="P6" s="319"/>
      <c r="Q6" s="319"/>
      <c r="R6" s="319"/>
      <c r="S6" s="280" t="s">
        <v>793</v>
      </c>
      <c r="T6" s="701" t="s">
        <v>793</v>
      </c>
      <c r="U6" s="701"/>
      <c r="V6" s="701" t="s">
        <v>793</v>
      </c>
      <c r="W6" s="701" t="s">
        <v>793</v>
      </c>
      <c r="X6" s="701" t="s">
        <v>793</v>
      </c>
      <c r="Y6" s="701" t="s">
        <v>793</v>
      </c>
      <c r="Z6" s="701" t="s">
        <v>793</v>
      </c>
      <c r="AA6" s="701" t="s">
        <v>793</v>
      </c>
      <c r="AB6" s="701" t="s">
        <v>793</v>
      </c>
      <c r="AC6" s="701" t="s">
        <v>793</v>
      </c>
      <c r="AD6" s="701" t="s">
        <v>793</v>
      </c>
      <c r="AE6" s="701" t="s">
        <v>793</v>
      </c>
      <c r="AF6" s="701" t="s">
        <v>793</v>
      </c>
      <c r="AG6" s="701" t="s">
        <v>793</v>
      </c>
      <c r="AH6" s="701" t="s">
        <v>793</v>
      </c>
      <c r="AI6" s="701" t="s">
        <v>793</v>
      </c>
      <c r="AJ6" s="701" t="s">
        <v>793</v>
      </c>
      <c r="AK6" s="701" t="s">
        <v>793</v>
      </c>
      <c r="AL6" s="702" t="s">
        <v>793</v>
      </c>
    </row>
    <row r="7" spans="1:38" ht="14.4">
      <c r="A7" s="279" t="s">
        <v>793</v>
      </c>
      <c r="B7" s="320" t="s">
        <v>799</v>
      </c>
      <c r="C7" s="319"/>
      <c r="D7" s="319"/>
      <c r="E7" s="319"/>
      <c r="F7" s="319"/>
      <c r="G7" s="319"/>
      <c r="H7" s="319"/>
      <c r="I7" s="319"/>
      <c r="J7" s="319"/>
      <c r="K7" s="319"/>
      <c r="L7" s="319"/>
      <c r="M7" s="319"/>
      <c r="N7" s="319"/>
      <c r="O7" s="319"/>
      <c r="P7" s="319"/>
      <c r="Q7" s="319"/>
      <c r="R7" s="319"/>
      <c r="S7" s="320"/>
      <c r="T7" s="701" t="s">
        <v>793</v>
      </c>
      <c r="U7" s="701" t="s">
        <v>800</v>
      </c>
      <c r="V7" s="701"/>
      <c r="W7" s="701"/>
      <c r="X7" s="701"/>
      <c r="Y7" s="701"/>
      <c r="Z7" s="701"/>
      <c r="AA7" s="701"/>
      <c r="AB7" s="701"/>
      <c r="AC7" s="701"/>
      <c r="AD7" s="701"/>
      <c r="AE7" s="701"/>
      <c r="AF7" s="701"/>
      <c r="AG7" s="701"/>
      <c r="AH7" s="701"/>
      <c r="AI7" s="701"/>
      <c r="AJ7" s="701" t="s">
        <v>793</v>
      </c>
      <c r="AK7" s="701" t="s">
        <v>793</v>
      </c>
      <c r="AL7" s="702" t="s">
        <v>793</v>
      </c>
    </row>
    <row r="8" spans="1:38" ht="14.4">
      <c r="A8" s="279" t="s">
        <v>793</v>
      </c>
      <c r="B8" s="319" t="s">
        <v>801</v>
      </c>
      <c r="C8" s="319"/>
      <c r="D8" s="319"/>
      <c r="E8" s="319"/>
      <c r="F8" s="319"/>
      <c r="G8" s="319"/>
      <c r="H8" s="319"/>
      <c r="I8" s="319"/>
      <c r="J8" s="319"/>
      <c r="K8" s="319"/>
      <c r="L8" s="319"/>
      <c r="M8" s="319"/>
      <c r="N8" s="319"/>
      <c r="O8" s="319"/>
      <c r="P8" s="319"/>
      <c r="S8" s="280" t="s">
        <v>793</v>
      </c>
      <c r="T8" s="701" t="s">
        <v>793</v>
      </c>
      <c r="U8" s="701" t="s">
        <v>793</v>
      </c>
      <c r="V8" s="701" t="s">
        <v>793</v>
      </c>
      <c r="W8" s="701" t="s">
        <v>793</v>
      </c>
      <c r="X8" s="701" t="s">
        <v>793</v>
      </c>
      <c r="Y8" s="701" t="s">
        <v>793</v>
      </c>
      <c r="Z8" s="701" t="s">
        <v>793</v>
      </c>
      <c r="AA8" s="701" t="s">
        <v>793</v>
      </c>
      <c r="AB8" s="701" t="s">
        <v>793</v>
      </c>
      <c r="AC8" s="701" t="s">
        <v>793</v>
      </c>
      <c r="AD8" s="701" t="s">
        <v>793</v>
      </c>
      <c r="AE8" s="701" t="s">
        <v>793</v>
      </c>
      <c r="AF8" s="701" t="s">
        <v>793</v>
      </c>
      <c r="AG8" s="701" t="s">
        <v>793</v>
      </c>
      <c r="AH8" s="701" t="s">
        <v>793</v>
      </c>
      <c r="AI8" s="701" t="s">
        <v>793</v>
      </c>
      <c r="AJ8" s="701" t="s">
        <v>793</v>
      </c>
      <c r="AK8" s="701" t="s">
        <v>793</v>
      </c>
      <c r="AL8" s="702" t="s">
        <v>793</v>
      </c>
    </row>
    <row r="9" spans="1:38" ht="12.75" customHeight="1">
      <c r="A9" s="279" t="s">
        <v>793</v>
      </c>
      <c r="B9" s="319"/>
      <c r="S9" s="280" t="s">
        <v>793</v>
      </c>
      <c r="T9" s="701" t="s">
        <v>793</v>
      </c>
      <c r="U9" s="701" t="s">
        <v>793</v>
      </c>
      <c r="V9" s="701" t="s">
        <v>793</v>
      </c>
      <c r="W9" s="701"/>
      <c r="X9" s="701"/>
      <c r="Y9" s="701"/>
      <c r="Z9" s="701"/>
      <c r="AA9" s="701"/>
      <c r="AB9" s="701"/>
      <c r="AC9" s="701"/>
      <c r="AD9" s="701"/>
      <c r="AE9" s="701"/>
      <c r="AF9" s="701"/>
      <c r="AG9" s="701"/>
      <c r="AH9" s="701" t="s">
        <v>793</v>
      </c>
      <c r="AI9" s="701" t="s">
        <v>793</v>
      </c>
      <c r="AJ9" s="701" t="s">
        <v>793</v>
      </c>
      <c r="AK9" s="701" t="s">
        <v>793</v>
      </c>
      <c r="AL9" s="702" t="s">
        <v>793</v>
      </c>
    </row>
    <row r="10" spans="1:38" ht="14.4">
      <c r="A10" s="279" t="s">
        <v>793</v>
      </c>
      <c r="B10" s="319" t="s">
        <v>802</v>
      </c>
      <c r="C10" s="319"/>
      <c r="D10" s="319"/>
      <c r="E10" s="319"/>
      <c r="F10" s="319"/>
      <c r="G10" s="319"/>
      <c r="H10" s="319"/>
      <c r="I10" s="319"/>
      <c r="J10" s="319"/>
      <c r="K10" s="319"/>
      <c r="L10" s="319"/>
      <c r="M10" s="319"/>
      <c r="N10" s="319"/>
      <c r="O10" s="319"/>
      <c r="P10" s="319"/>
      <c r="Q10" s="319"/>
      <c r="R10" s="319"/>
      <c r="S10" s="280" t="s">
        <v>793</v>
      </c>
      <c r="T10" s="701" t="s">
        <v>793</v>
      </c>
      <c r="U10" s="701" t="s">
        <v>793</v>
      </c>
      <c r="V10" s="701" t="s">
        <v>793</v>
      </c>
      <c r="W10" s="701"/>
      <c r="X10" s="701"/>
      <c r="Y10" s="701"/>
      <c r="Z10" s="701"/>
      <c r="AA10" s="701"/>
      <c r="AB10" s="701"/>
      <c r="AC10" s="701"/>
      <c r="AD10" s="701"/>
      <c r="AE10" s="701"/>
      <c r="AF10" s="701"/>
      <c r="AG10" s="701"/>
      <c r="AH10" s="701" t="s">
        <v>793</v>
      </c>
      <c r="AI10" s="701" t="s">
        <v>793</v>
      </c>
      <c r="AJ10" s="701" t="s">
        <v>793</v>
      </c>
      <c r="AK10" s="701" t="s">
        <v>793</v>
      </c>
      <c r="AL10" s="702" t="s">
        <v>793</v>
      </c>
    </row>
    <row r="11" spans="1:38" ht="14.4">
      <c r="A11" s="279" t="s">
        <v>793</v>
      </c>
      <c r="B11" s="319" t="s">
        <v>803</v>
      </c>
      <c r="C11" s="319"/>
      <c r="D11" s="319"/>
      <c r="E11" s="319"/>
      <c r="F11" s="319"/>
      <c r="G11" s="319"/>
      <c r="H11" s="319"/>
      <c r="I11" s="319"/>
      <c r="J11" s="319"/>
      <c r="K11" s="319"/>
      <c r="L11" s="319"/>
      <c r="M11" s="319"/>
      <c r="N11" s="319"/>
      <c r="O11" s="319"/>
      <c r="P11" s="319"/>
      <c r="Q11" s="319"/>
      <c r="S11" s="280" t="s">
        <v>793</v>
      </c>
      <c r="T11" s="701" t="s">
        <v>793</v>
      </c>
      <c r="U11" s="701" t="s">
        <v>793</v>
      </c>
      <c r="V11" s="701" t="s">
        <v>793</v>
      </c>
      <c r="W11" s="701"/>
      <c r="X11" s="701"/>
      <c r="Y11" s="701"/>
      <c r="Z11" s="701"/>
      <c r="AA11" s="701"/>
      <c r="AB11" s="701"/>
      <c r="AC11" s="701"/>
      <c r="AD11" s="701"/>
      <c r="AE11" s="701"/>
      <c r="AF11" s="701"/>
      <c r="AG11" s="701"/>
      <c r="AH11" s="701" t="s">
        <v>793</v>
      </c>
      <c r="AI11" s="701" t="s">
        <v>793</v>
      </c>
      <c r="AJ11" s="701" t="s">
        <v>793</v>
      </c>
      <c r="AK11" s="701" t="s">
        <v>793</v>
      </c>
      <c r="AL11" s="702" t="s">
        <v>793</v>
      </c>
    </row>
    <row r="12" spans="1:38" ht="14.4">
      <c r="A12" s="279" t="s">
        <v>793</v>
      </c>
      <c r="B12" s="319" t="s">
        <v>804</v>
      </c>
      <c r="C12" s="319"/>
      <c r="D12" s="319"/>
      <c r="E12" s="319"/>
      <c r="F12" s="319"/>
      <c r="G12" s="319"/>
      <c r="H12" s="319"/>
      <c r="I12" s="319"/>
      <c r="J12" s="319"/>
      <c r="K12" s="319"/>
      <c r="L12" s="319"/>
      <c r="M12" s="319"/>
      <c r="N12" s="319"/>
      <c r="O12" s="319"/>
      <c r="P12" s="319"/>
      <c r="S12" s="280" t="s">
        <v>793</v>
      </c>
      <c r="T12" s="701" t="s">
        <v>793</v>
      </c>
      <c r="U12" s="701" t="s">
        <v>793</v>
      </c>
      <c r="V12" s="701" t="s">
        <v>793</v>
      </c>
      <c r="W12" s="701"/>
      <c r="X12" s="701"/>
      <c r="Y12" s="701"/>
      <c r="Z12" s="701"/>
      <c r="AA12" s="701"/>
      <c r="AB12" s="701"/>
      <c r="AC12" s="701"/>
      <c r="AD12" s="701"/>
      <c r="AE12" s="701"/>
      <c r="AF12" s="701"/>
      <c r="AG12" s="701"/>
      <c r="AH12" s="701" t="s">
        <v>793</v>
      </c>
      <c r="AI12" s="701" t="s">
        <v>793</v>
      </c>
      <c r="AJ12" s="701" t="s">
        <v>793</v>
      </c>
      <c r="AK12" s="701" t="s">
        <v>793</v>
      </c>
      <c r="AL12" s="702" t="s">
        <v>793</v>
      </c>
    </row>
    <row r="13" spans="1:38" ht="14.4">
      <c r="A13" s="279" t="s">
        <v>793</v>
      </c>
      <c r="B13" s="319" t="s">
        <v>805</v>
      </c>
      <c r="C13" s="319"/>
      <c r="D13" s="319"/>
      <c r="E13" s="319"/>
      <c r="F13" s="319"/>
      <c r="G13" s="319"/>
      <c r="H13" s="319"/>
      <c r="I13" s="319"/>
      <c r="J13" s="319"/>
      <c r="K13" s="319"/>
      <c r="L13" s="319"/>
      <c r="M13" s="319"/>
      <c r="N13" s="319"/>
      <c r="O13" s="319"/>
      <c r="P13" s="319"/>
      <c r="Q13" s="319"/>
      <c r="R13" s="319"/>
      <c r="S13" s="280" t="s">
        <v>793</v>
      </c>
      <c r="T13" s="701" t="s">
        <v>793</v>
      </c>
      <c r="U13" s="701" t="s">
        <v>793</v>
      </c>
      <c r="V13" s="701" t="s">
        <v>793</v>
      </c>
      <c r="W13" s="701"/>
      <c r="X13" s="701"/>
      <c r="Y13" s="701"/>
      <c r="Z13" s="701"/>
      <c r="AA13" s="701"/>
      <c r="AB13" s="701"/>
      <c r="AC13" s="701"/>
      <c r="AD13" s="701"/>
      <c r="AE13" s="701"/>
      <c r="AF13" s="701"/>
      <c r="AG13" s="701"/>
      <c r="AH13" s="701" t="s">
        <v>793</v>
      </c>
      <c r="AI13" s="701" t="s">
        <v>793</v>
      </c>
      <c r="AJ13" s="701" t="s">
        <v>793</v>
      </c>
      <c r="AK13" s="701" t="s">
        <v>793</v>
      </c>
      <c r="AL13" s="702" t="s">
        <v>793</v>
      </c>
    </row>
    <row r="14" spans="1:38" ht="14.4">
      <c r="A14" s="279" t="s">
        <v>793</v>
      </c>
      <c r="S14" s="280" t="s">
        <v>793</v>
      </c>
      <c r="T14" s="701" t="s">
        <v>793</v>
      </c>
      <c r="U14" s="701" t="s">
        <v>793</v>
      </c>
      <c r="V14" s="701" t="s">
        <v>793</v>
      </c>
      <c r="W14" s="701"/>
      <c r="X14" s="701"/>
      <c r="Y14" s="701"/>
      <c r="Z14" s="701"/>
      <c r="AA14" s="701"/>
      <c r="AB14" s="701"/>
      <c r="AC14" s="701"/>
      <c r="AD14" s="701"/>
      <c r="AE14" s="701"/>
      <c r="AF14" s="701"/>
      <c r="AG14" s="701"/>
      <c r="AH14" s="701" t="s">
        <v>793</v>
      </c>
      <c r="AI14" s="701" t="s">
        <v>793</v>
      </c>
      <c r="AJ14" s="701" t="s">
        <v>793</v>
      </c>
      <c r="AK14" s="701" t="s">
        <v>793</v>
      </c>
      <c r="AL14" s="702" t="s">
        <v>793</v>
      </c>
    </row>
    <row r="15" spans="1:38" ht="14.4">
      <c r="A15" s="279" t="s">
        <v>793</v>
      </c>
      <c r="B15" s="319"/>
      <c r="S15" s="280" t="s">
        <v>793</v>
      </c>
      <c r="T15" s="701" t="s">
        <v>793</v>
      </c>
      <c r="U15" s="701" t="s">
        <v>793</v>
      </c>
      <c r="V15" s="701" t="s">
        <v>793</v>
      </c>
      <c r="W15" s="701"/>
      <c r="X15" s="701"/>
      <c r="Y15" s="701"/>
      <c r="Z15" s="701"/>
      <c r="AA15" s="701"/>
      <c r="AB15" s="701"/>
      <c r="AC15" s="701"/>
      <c r="AD15" s="701"/>
      <c r="AE15" s="701"/>
      <c r="AF15" s="701"/>
      <c r="AG15" s="701"/>
      <c r="AH15" s="701" t="s">
        <v>793</v>
      </c>
      <c r="AI15" s="701" t="s">
        <v>793</v>
      </c>
      <c r="AJ15" s="701" t="s">
        <v>793</v>
      </c>
      <c r="AK15" s="701" t="s">
        <v>793</v>
      </c>
      <c r="AL15" s="702" t="s">
        <v>793</v>
      </c>
    </row>
    <row r="16" spans="1:38" ht="14.4">
      <c r="A16" s="279" t="s">
        <v>793</v>
      </c>
      <c r="B16" s="319"/>
      <c r="S16" s="280" t="s">
        <v>793</v>
      </c>
      <c r="T16" s="701" t="s">
        <v>793</v>
      </c>
      <c r="U16" s="701" t="s">
        <v>793</v>
      </c>
      <c r="V16" s="701" t="s">
        <v>793</v>
      </c>
      <c r="W16" s="701"/>
      <c r="X16" s="701"/>
      <c r="Y16" s="701"/>
      <c r="Z16" s="701"/>
      <c r="AA16" s="701"/>
      <c r="AB16" s="701"/>
      <c r="AC16" s="701"/>
      <c r="AD16" s="701"/>
      <c r="AE16" s="701"/>
      <c r="AF16" s="701"/>
      <c r="AG16" s="701"/>
      <c r="AH16" s="701" t="s">
        <v>793</v>
      </c>
      <c r="AI16" s="701" t="s">
        <v>793</v>
      </c>
      <c r="AJ16" s="701" t="s">
        <v>793</v>
      </c>
      <c r="AK16" s="701" t="s">
        <v>793</v>
      </c>
      <c r="AL16" s="702" t="s">
        <v>793</v>
      </c>
    </row>
    <row r="17" spans="1:38" ht="14.4">
      <c r="A17" s="279" t="s">
        <v>793</v>
      </c>
      <c r="B17" s="319"/>
      <c r="S17" s="280" t="s">
        <v>793</v>
      </c>
      <c r="T17" s="701" t="s">
        <v>793</v>
      </c>
      <c r="U17" s="701" t="s">
        <v>793</v>
      </c>
      <c r="V17" s="701" t="s">
        <v>793</v>
      </c>
      <c r="W17" s="701"/>
      <c r="X17" s="701"/>
      <c r="Y17" s="701"/>
      <c r="Z17" s="701"/>
      <c r="AA17" s="701"/>
      <c r="AB17" s="701"/>
      <c r="AC17" s="701"/>
      <c r="AD17" s="701"/>
      <c r="AE17" s="701"/>
      <c r="AF17" s="701"/>
      <c r="AG17" s="701"/>
      <c r="AH17" s="701" t="s">
        <v>793</v>
      </c>
      <c r="AI17" s="701" t="s">
        <v>793</v>
      </c>
      <c r="AJ17" s="701" t="s">
        <v>793</v>
      </c>
      <c r="AK17" s="701" t="s">
        <v>793</v>
      </c>
      <c r="AL17" s="702" t="s">
        <v>793</v>
      </c>
    </row>
    <row r="18" spans="1:38" ht="14.4">
      <c r="A18" s="279" t="s">
        <v>793</v>
      </c>
      <c r="B18" s="319"/>
      <c r="S18" s="280" t="s">
        <v>793</v>
      </c>
      <c r="T18" s="701" t="s">
        <v>793</v>
      </c>
      <c r="U18" s="701" t="s">
        <v>793</v>
      </c>
      <c r="V18" s="701" t="s">
        <v>793</v>
      </c>
      <c r="W18" s="701"/>
      <c r="X18" s="701"/>
      <c r="Y18" s="701"/>
      <c r="Z18" s="701"/>
      <c r="AA18" s="701"/>
      <c r="AB18" s="701"/>
      <c r="AC18" s="701"/>
      <c r="AD18" s="701"/>
      <c r="AE18" s="701"/>
      <c r="AF18" s="701"/>
      <c r="AG18" s="701"/>
      <c r="AH18" s="701" t="s">
        <v>793</v>
      </c>
      <c r="AI18" s="701" t="s">
        <v>793</v>
      </c>
      <c r="AJ18" s="701" t="s">
        <v>793</v>
      </c>
      <c r="AK18" s="701" t="s">
        <v>793</v>
      </c>
      <c r="AL18" s="702" t="s">
        <v>793</v>
      </c>
    </row>
    <row r="19" spans="1:38" ht="14.4">
      <c r="A19" s="279" t="s">
        <v>793</v>
      </c>
      <c r="B19" s="319"/>
      <c r="C19" s="319"/>
      <c r="S19" s="280" t="s">
        <v>793</v>
      </c>
      <c r="T19" s="701" t="s">
        <v>793</v>
      </c>
      <c r="U19" s="701" t="s">
        <v>793</v>
      </c>
      <c r="V19" s="701" t="s">
        <v>793</v>
      </c>
      <c r="W19" s="701"/>
      <c r="X19" s="701"/>
      <c r="Y19" s="701"/>
      <c r="Z19" s="701"/>
      <c r="AA19" s="701"/>
      <c r="AB19" s="701"/>
      <c r="AC19" s="701"/>
      <c r="AD19" s="701"/>
      <c r="AE19" s="701"/>
      <c r="AF19" s="701"/>
      <c r="AG19" s="701"/>
      <c r="AH19" s="701" t="s">
        <v>793</v>
      </c>
      <c r="AI19" s="701" t="s">
        <v>793</v>
      </c>
      <c r="AJ19" s="701" t="s">
        <v>793</v>
      </c>
      <c r="AK19" s="701" t="s">
        <v>793</v>
      </c>
      <c r="AL19" s="702" t="s">
        <v>793</v>
      </c>
    </row>
    <row r="20" spans="1:38" ht="14.4">
      <c r="A20" s="279" t="s">
        <v>793</v>
      </c>
      <c r="S20" s="280" t="s">
        <v>793</v>
      </c>
      <c r="T20" s="701" t="s">
        <v>793</v>
      </c>
      <c r="U20" s="701" t="s">
        <v>793</v>
      </c>
      <c r="V20" s="701" t="s">
        <v>793</v>
      </c>
      <c r="W20" s="701"/>
      <c r="X20" s="701"/>
      <c r="Y20" s="701"/>
      <c r="Z20" s="701"/>
      <c r="AA20" s="701"/>
      <c r="AB20" s="701"/>
      <c r="AC20" s="701"/>
      <c r="AD20" s="701"/>
      <c r="AE20" s="701"/>
      <c r="AF20" s="701"/>
      <c r="AG20" s="701"/>
      <c r="AH20" s="701" t="s">
        <v>793</v>
      </c>
      <c r="AI20" s="701" t="s">
        <v>793</v>
      </c>
      <c r="AJ20" s="701" t="s">
        <v>793</v>
      </c>
      <c r="AK20" s="701" t="s">
        <v>793</v>
      </c>
      <c r="AL20" s="702" t="s">
        <v>793</v>
      </c>
    </row>
    <row r="21" spans="1:38" ht="14.4">
      <c r="A21" s="279" t="s">
        <v>793</v>
      </c>
      <c r="B21" s="319"/>
      <c r="S21" s="280" t="s">
        <v>793</v>
      </c>
      <c r="T21" s="701" t="s">
        <v>793</v>
      </c>
      <c r="U21" s="701" t="s">
        <v>793</v>
      </c>
      <c r="V21" s="701" t="s">
        <v>793</v>
      </c>
      <c r="W21" s="701"/>
      <c r="X21" s="701"/>
      <c r="Y21" s="701"/>
      <c r="Z21" s="701"/>
      <c r="AA21" s="701"/>
      <c r="AB21" s="701"/>
      <c r="AC21" s="701"/>
      <c r="AD21" s="701"/>
      <c r="AE21" s="701"/>
      <c r="AF21" s="701"/>
      <c r="AG21" s="701"/>
      <c r="AH21" s="701" t="s">
        <v>793</v>
      </c>
      <c r="AI21" s="701" t="s">
        <v>793</v>
      </c>
      <c r="AJ21" s="701" t="s">
        <v>793</v>
      </c>
      <c r="AK21" s="701" t="s">
        <v>793</v>
      </c>
      <c r="AL21" s="702" t="s">
        <v>793</v>
      </c>
    </row>
    <row r="22" spans="1:38" ht="14.4">
      <c r="A22" s="279" t="s">
        <v>793</v>
      </c>
      <c r="B22" s="319"/>
      <c r="S22" s="280" t="s">
        <v>793</v>
      </c>
      <c r="T22" s="701" t="s">
        <v>793</v>
      </c>
      <c r="U22" s="701" t="s">
        <v>793</v>
      </c>
      <c r="V22" s="701" t="s">
        <v>793</v>
      </c>
      <c r="W22" s="701"/>
      <c r="X22" s="701"/>
      <c r="Y22" s="701"/>
      <c r="Z22" s="701"/>
      <c r="AA22" s="701"/>
      <c r="AB22" s="701"/>
      <c r="AC22" s="701"/>
      <c r="AD22" s="701"/>
      <c r="AE22" s="701"/>
      <c r="AF22" s="701"/>
      <c r="AG22" s="701"/>
      <c r="AH22" s="701" t="s">
        <v>793</v>
      </c>
      <c r="AI22" s="701" t="s">
        <v>793</v>
      </c>
      <c r="AJ22" s="701" t="s">
        <v>793</v>
      </c>
      <c r="AK22" s="701" t="s">
        <v>793</v>
      </c>
      <c r="AL22" s="702" t="s">
        <v>793</v>
      </c>
    </row>
    <row r="23" spans="1:38" ht="14.4">
      <c r="A23" s="279" t="s">
        <v>793</v>
      </c>
      <c r="B23" s="319"/>
      <c r="S23" s="280" t="s">
        <v>793</v>
      </c>
      <c r="T23" s="701" t="s">
        <v>793</v>
      </c>
      <c r="U23" s="704"/>
      <c r="V23" s="701" t="s">
        <v>793</v>
      </c>
      <c r="W23" s="701"/>
      <c r="X23" s="701"/>
      <c r="Y23" s="701"/>
      <c r="Z23" s="701"/>
      <c r="AA23" s="701"/>
      <c r="AB23" s="701"/>
      <c r="AC23" s="701"/>
      <c r="AD23" s="701"/>
      <c r="AE23" s="701"/>
      <c r="AF23" s="701"/>
      <c r="AG23" s="701"/>
      <c r="AH23" s="701" t="s">
        <v>793</v>
      </c>
      <c r="AI23" s="701" t="s">
        <v>793</v>
      </c>
      <c r="AJ23" s="701" t="s">
        <v>793</v>
      </c>
      <c r="AK23" s="701" t="s">
        <v>793</v>
      </c>
      <c r="AL23" s="702" t="s">
        <v>793</v>
      </c>
    </row>
    <row r="24" spans="1:38" ht="14.4">
      <c r="A24" s="279" t="s">
        <v>793</v>
      </c>
      <c r="S24" s="280" t="s">
        <v>793</v>
      </c>
      <c r="T24" s="701" t="s">
        <v>793</v>
      </c>
      <c r="U24" s="701" t="s">
        <v>793</v>
      </c>
      <c r="V24" s="701" t="s">
        <v>793</v>
      </c>
      <c r="W24" s="701"/>
      <c r="X24" s="701"/>
      <c r="Y24" s="701"/>
      <c r="Z24" s="701"/>
      <c r="AA24" s="701"/>
      <c r="AB24" s="701"/>
      <c r="AC24" s="701"/>
      <c r="AD24" s="701"/>
      <c r="AE24" s="701"/>
      <c r="AF24" s="701"/>
      <c r="AG24" s="701"/>
      <c r="AH24" s="701" t="s">
        <v>793</v>
      </c>
      <c r="AI24" s="701" t="s">
        <v>793</v>
      </c>
      <c r="AJ24" s="701" t="s">
        <v>793</v>
      </c>
      <c r="AK24" s="701" t="s">
        <v>793</v>
      </c>
      <c r="AL24" s="702" t="s">
        <v>793</v>
      </c>
    </row>
    <row r="25" spans="1:38" ht="14.4">
      <c r="A25" s="279" t="s">
        <v>793</v>
      </c>
      <c r="B25" s="319"/>
      <c r="S25" s="280" t="s">
        <v>793</v>
      </c>
      <c r="T25" s="701" t="s">
        <v>793</v>
      </c>
      <c r="U25" s="701" t="s">
        <v>793</v>
      </c>
      <c r="V25" s="701" t="s">
        <v>793</v>
      </c>
      <c r="W25" s="701"/>
      <c r="X25" s="701"/>
      <c r="Y25" s="701"/>
      <c r="Z25" s="701"/>
      <c r="AA25" s="701"/>
      <c r="AB25" s="701"/>
      <c r="AC25" s="701"/>
      <c r="AD25" s="701"/>
      <c r="AE25" s="701"/>
      <c r="AF25" s="701"/>
      <c r="AG25" s="701"/>
      <c r="AH25" s="701" t="s">
        <v>793</v>
      </c>
      <c r="AI25" s="701" t="s">
        <v>793</v>
      </c>
      <c r="AJ25" s="701" t="s">
        <v>793</v>
      </c>
      <c r="AK25" s="701" t="s">
        <v>793</v>
      </c>
      <c r="AL25" s="702" t="s">
        <v>793</v>
      </c>
    </row>
    <row r="26" spans="1:38" ht="14.4">
      <c r="A26" s="279" t="s">
        <v>793</v>
      </c>
      <c r="B26" s="319"/>
      <c r="S26" s="280" t="s">
        <v>793</v>
      </c>
      <c r="T26" s="701" t="s">
        <v>793</v>
      </c>
      <c r="U26" s="701" t="s">
        <v>806</v>
      </c>
      <c r="V26" s="701"/>
      <c r="W26" s="701"/>
      <c r="X26" s="701"/>
      <c r="Y26" s="701"/>
      <c r="Z26" s="701"/>
      <c r="AA26" s="701"/>
      <c r="AB26" s="701"/>
      <c r="AC26" s="701"/>
      <c r="AD26" s="701"/>
      <c r="AE26" s="701" t="s">
        <v>793</v>
      </c>
      <c r="AF26" s="701" t="s">
        <v>793</v>
      </c>
      <c r="AG26" s="701" t="s">
        <v>793</v>
      </c>
      <c r="AH26" s="701" t="s">
        <v>793</v>
      </c>
      <c r="AI26" s="701" t="s">
        <v>793</v>
      </c>
      <c r="AJ26" s="701" t="s">
        <v>793</v>
      </c>
      <c r="AK26" s="701" t="s">
        <v>793</v>
      </c>
      <c r="AL26" s="702" t="s">
        <v>793</v>
      </c>
    </row>
    <row r="27" spans="1:38" ht="14.4">
      <c r="A27" s="279" t="s">
        <v>793</v>
      </c>
      <c r="B27" s="319"/>
      <c r="S27" s="280" t="s">
        <v>793</v>
      </c>
      <c r="T27" s="701" t="s">
        <v>793</v>
      </c>
      <c r="U27" s="701" t="s">
        <v>793</v>
      </c>
      <c r="V27" s="701" t="s">
        <v>793</v>
      </c>
      <c r="W27" s="701" t="s">
        <v>793</v>
      </c>
      <c r="X27" s="701" t="s">
        <v>793</v>
      </c>
      <c r="Y27" s="701" t="s">
        <v>793</v>
      </c>
      <c r="Z27" s="701" t="s">
        <v>793</v>
      </c>
      <c r="AA27" s="701" t="s">
        <v>793</v>
      </c>
      <c r="AB27" s="701" t="s">
        <v>793</v>
      </c>
      <c r="AC27" s="701" t="s">
        <v>793</v>
      </c>
      <c r="AD27" s="701" t="s">
        <v>793</v>
      </c>
      <c r="AE27" s="701" t="s">
        <v>793</v>
      </c>
      <c r="AF27" s="701" t="s">
        <v>793</v>
      </c>
      <c r="AG27" s="701" t="s">
        <v>793</v>
      </c>
      <c r="AH27" s="701" t="s">
        <v>793</v>
      </c>
      <c r="AI27" s="701" t="s">
        <v>793</v>
      </c>
      <c r="AJ27" s="701" t="s">
        <v>793</v>
      </c>
      <c r="AK27" s="701" t="s">
        <v>793</v>
      </c>
      <c r="AL27" s="702" t="s">
        <v>793</v>
      </c>
    </row>
    <row r="28" spans="1:38" ht="14.4">
      <c r="A28" s="279" t="s">
        <v>793</v>
      </c>
      <c r="B28" s="319"/>
      <c r="S28" s="280" t="s">
        <v>793</v>
      </c>
      <c r="T28" s="701" t="s">
        <v>793</v>
      </c>
      <c r="U28" s="701" t="s">
        <v>807</v>
      </c>
      <c r="V28" s="701"/>
      <c r="W28" s="701"/>
      <c r="X28" s="701"/>
      <c r="Y28" s="701"/>
      <c r="Z28" s="701"/>
      <c r="AA28" s="701"/>
      <c r="AB28" s="701"/>
      <c r="AC28" s="701"/>
      <c r="AD28" s="701"/>
      <c r="AE28" s="701"/>
      <c r="AF28" s="701"/>
      <c r="AG28" s="701"/>
      <c r="AH28" s="701"/>
      <c r="AI28" s="701"/>
      <c r="AJ28" s="701" t="s">
        <v>793</v>
      </c>
      <c r="AK28" s="701" t="s">
        <v>793</v>
      </c>
      <c r="AL28" s="702" t="s">
        <v>793</v>
      </c>
    </row>
    <row r="29" spans="1:38" ht="14.4">
      <c r="A29" s="279" t="s">
        <v>793</v>
      </c>
      <c r="B29" s="319"/>
      <c r="S29" s="280" t="s">
        <v>793</v>
      </c>
      <c r="T29" s="701" t="s">
        <v>793</v>
      </c>
      <c r="U29" s="701" t="s">
        <v>808</v>
      </c>
      <c r="V29" s="701"/>
      <c r="W29" s="701"/>
      <c r="X29" s="701"/>
      <c r="Y29" s="701"/>
      <c r="Z29" s="701"/>
      <c r="AA29" s="701"/>
      <c r="AB29" s="701"/>
      <c r="AC29" s="701" t="s">
        <v>793</v>
      </c>
      <c r="AD29" s="701" t="s">
        <v>793</v>
      </c>
      <c r="AE29" s="701" t="s">
        <v>793</v>
      </c>
      <c r="AF29" s="701" t="s">
        <v>793</v>
      </c>
      <c r="AG29" s="701" t="s">
        <v>793</v>
      </c>
      <c r="AH29" s="701" t="s">
        <v>793</v>
      </c>
      <c r="AI29" s="701" t="s">
        <v>793</v>
      </c>
      <c r="AJ29" s="701" t="s">
        <v>793</v>
      </c>
      <c r="AK29" s="701" t="s">
        <v>793</v>
      </c>
      <c r="AL29" s="702" t="s">
        <v>793</v>
      </c>
    </row>
    <row r="30" spans="1:38" ht="12.75" customHeight="1">
      <c r="A30" s="279" t="s">
        <v>793</v>
      </c>
      <c r="B30" s="319"/>
      <c r="S30" s="280" t="s">
        <v>793</v>
      </c>
      <c r="T30" s="701" t="s">
        <v>793</v>
      </c>
      <c r="U30" s="701"/>
      <c r="V30" s="701"/>
      <c r="W30" s="701"/>
      <c r="X30" s="701"/>
      <c r="Y30" s="701"/>
      <c r="Z30" s="701"/>
      <c r="AA30" s="701"/>
      <c r="AB30" s="701"/>
      <c r="AC30" s="701"/>
      <c r="AD30" s="701"/>
      <c r="AE30" s="701"/>
      <c r="AF30" s="701"/>
      <c r="AG30" s="701"/>
      <c r="AH30" s="701"/>
      <c r="AI30" s="701"/>
      <c r="AJ30" s="701" t="s">
        <v>793</v>
      </c>
      <c r="AK30" s="701" t="s">
        <v>793</v>
      </c>
      <c r="AL30" s="702" t="s">
        <v>793</v>
      </c>
    </row>
    <row r="31" spans="1:38" ht="14.4">
      <c r="A31" s="279" t="s">
        <v>793</v>
      </c>
      <c r="B31" s="319"/>
      <c r="C31" s="319"/>
      <c r="S31" s="280" t="s">
        <v>793</v>
      </c>
      <c r="T31" s="701" t="s">
        <v>793</v>
      </c>
      <c r="U31" s="701"/>
      <c r="V31" s="701"/>
      <c r="W31" s="701"/>
      <c r="X31" s="701"/>
      <c r="Y31" s="701"/>
      <c r="Z31" s="701"/>
      <c r="AA31" s="701"/>
      <c r="AB31" s="701"/>
      <c r="AC31" s="701"/>
      <c r="AD31" s="701"/>
      <c r="AE31" s="701"/>
      <c r="AF31" s="701"/>
      <c r="AG31" s="701"/>
      <c r="AH31" s="701"/>
      <c r="AI31" s="701"/>
      <c r="AJ31" s="701" t="s">
        <v>793</v>
      </c>
      <c r="AK31" s="701" t="s">
        <v>793</v>
      </c>
      <c r="AL31" s="702" t="s">
        <v>793</v>
      </c>
    </row>
    <row r="32" spans="1:38" ht="14.4">
      <c r="A32" s="279" t="s">
        <v>793</v>
      </c>
      <c r="S32" s="280" t="s">
        <v>793</v>
      </c>
      <c r="T32" s="701" t="s">
        <v>793</v>
      </c>
      <c r="U32" s="701"/>
      <c r="V32" s="701"/>
      <c r="W32" s="701"/>
      <c r="X32" s="701"/>
      <c r="Y32" s="701"/>
      <c r="Z32" s="701"/>
      <c r="AA32" s="701"/>
      <c r="AB32" s="701"/>
      <c r="AC32" s="701"/>
      <c r="AD32" s="701"/>
      <c r="AE32" s="701"/>
      <c r="AF32" s="701"/>
      <c r="AG32" s="701"/>
      <c r="AH32" s="701"/>
      <c r="AI32" s="701"/>
      <c r="AJ32" s="701" t="s">
        <v>793</v>
      </c>
      <c r="AK32" s="701" t="s">
        <v>793</v>
      </c>
      <c r="AL32" s="702" t="s">
        <v>793</v>
      </c>
    </row>
    <row r="33" spans="1:38" ht="14.4">
      <c r="A33" s="279" t="s">
        <v>793</v>
      </c>
      <c r="B33" s="319" t="s">
        <v>809</v>
      </c>
      <c r="C33" s="319"/>
      <c r="D33" s="319"/>
      <c r="E33" s="319"/>
      <c r="F33" s="319"/>
      <c r="G33" s="319"/>
      <c r="H33" s="319"/>
      <c r="I33" s="319"/>
      <c r="J33" s="319"/>
      <c r="K33" s="319"/>
      <c r="L33" s="319"/>
      <c r="M33" s="319"/>
      <c r="N33" s="319"/>
      <c r="O33" s="319"/>
      <c r="P33" s="319"/>
      <c r="Q33" s="319"/>
      <c r="R33" s="319"/>
      <c r="S33" s="280" t="s">
        <v>793</v>
      </c>
      <c r="T33" s="701" t="s">
        <v>793</v>
      </c>
      <c r="U33" s="701"/>
      <c r="V33" s="701"/>
      <c r="W33" s="701"/>
      <c r="X33" s="701"/>
      <c r="Y33" s="701"/>
      <c r="Z33" s="701"/>
      <c r="AA33" s="701"/>
      <c r="AB33" s="701"/>
      <c r="AC33" s="701"/>
      <c r="AD33" s="701"/>
      <c r="AE33" s="701"/>
      <c r="AF33" s="701"/>
      <c r="AG33" s="701"/>
      <c r="AH33" s="701"/>
      <c r="AI33" s="701"/>
      <c r="AJ33" s="701" t="s">
        <v>793</v>
      </c>
      <c r="AK33" s="701" t="s">
        <v>793</v>
      </c>
      <c r="AL33" s="702" t="s">
        <v>793</v>
      </c>
    </row>
    <row r="34" spans="1:38" ht="14.4">
      <c r="A34" s="279" t="s">
        <v>793</v>
      </c>
      <c r="B34" s="705" t="s">
        <v>810</v>
      </c>
      <c r="C34" s="319"/>
      <c r="D34" s="319"/>
      <c r="E34" s="319"/>
      <c r="F34" s="319"/>
      <c r="G34" s="319"/>
      <c r="H34" s="319"/>
      <c r="I34" s="319"/>
      <c r="J34" s="319"/>
      <c r="K34" s="319"/>
      <c r="L34" s="319"/>
      <c r="M34" s="319"/>
      <c r="N34" s="319"/>
      <c r="O34" s="319"/>
      <c r="P34" s="319"/>
      <c r="Q34" s="319"/>
      <c r="S34" s="280" t="s">
        <v>793</v>
      </c>
      <c r="T34" s="701" t="s">
        <v>793</v>
      </c>
      <c r="U34" s="701"/>
      <c r="V34" s="701"/>
      <c r="W34" s="701"/>
      <c r="X34" s="701"/>
      <c r="Y34" s="701"/>
      <c r="Z34" s="701"/>
      <c r="AA34" s="701"/>
      <c r="AB34" s="701"/>
      <c r="AC34" s="701"/>
      <c r="AD34" s="701"/>
      <c r="AE34" s="701"/>
      <c r="AF34" s="701"/>
      <c r="AG34" s="701"/>
      <c r="AH34" s="701"/>
      <c r="AI34" s="701"/>
      <c r="AJ34" s="701" t="s">
        <v>793</v>
      </c>
      <c r="AK34" s="701" t="s">
        <v>793</v>
      </c>
      <c r="AL34" s="702" t="s">
        <v>793</v>
      </c>
    </row>
    <row r="35" spans="1:38" ht="14.4">
      <c r="A35" s="279" t="s">
        <v>793</v>
      </c>
      <c r="B35" s="319"/>
      <c r="S35" s="280" t="s">
        <v>793</v>
      </c>
      <c r="T35" s="701" t="s">
        <v>793</v>
      </c>
      <c r="U35" s="701"/>
      <c r="V35" s="701"/>
      <c r="W35" s="701"/>
      <c r="X35" s="701"/>
      <c r="Y35" s="701"/>
      <c r="Z35" s="701"/>
      <c r="AA35" s="701"/>
      <c r="AB35" s="701"/>
      <c r="AC35" s="701"/>
      <c r="AD35" s="701"/>
      <c r="AE35" s="701"/>
      <c r="AF35" s="701"/>
      <c r="AG35" s="701"/>
      <c r="AH35" s="701"/>
      <c r="AI35" s="701"/>
      <c r="AJ35" s="701" t="s">
        <v>793</v>
      </c>
      <c r="AK35" s="701" t="s">
        <v>793</v>
      </c>
      <c r="AL35" s="702" t="s">
        <v>793</v>
      </c>
    </row>
    <row r="36" spans="1:38" ht="14.4">
      <c r="A36" s="279" t="s">
        <v>793</v>
      </c>
      <c r="S36" s="280" t="s">
        <v>793</v>
      </c>
      <c r="T36" s="701" t="s">
        <v>793</v>
      </c>
      <c r="U36" s="701"/>
      <c r="V36" s="701"/>
      <c r="W36" s="701"/>
      <c r="X36" s="701"/>
      <c r="Y36" s="701"/>
      <c r="Z36" s="701"/>
      <c r="AA36" s="701"/>
      <c r="AB36" s="701"/>
      <c r="AC36" s="701"/>
      <c r="AD36" s="701"/>
      <c r="AE36" s="701"/>
      <c r="AF36" s="701"/>
      <c r="AG36" s="701"/>
      <c r="AH36" s="701"/>
      <c r="AI36" s="701"/>
      <c r="AJ36" s="701" t="s">
        <v>793</v>
      </c>
      <c r="AK36" s="701" t="s">
        <v>793</v>
      </c>
      <c r="AL36" s="702" t="s">
        <v>793</v>
      </c>
    </row>
    <row r="37" spans="1:38" ht="14.4">
      <c r="A37" s="279" t="s">
        <v>793</v>
      </c>
      <c r="S37" s="280" t="s">
        <v>793</v>
      </c>
      <c r="T37" s="701" t="s">
        <v>793</v>
      </c>
      <c r="U37" s="701"/>
      <c r="V37" s="701"/>
      <c r="W37" s="701"/>
      <c r="X37" s="701"/>
      <c r="Y37" s="701"/>
      <c r="Z37" s="701"/>
      <c r="AA37" s="701"/>
      <c r="AB37" s="701"/>
      <c r="AC37" s="701"/>
      <c r="AD37" s="701"/>
      <c r="AE37" s="701"/>
      <c r="AF37" s="701"/>
      <c r="AG37" s="701"/>
      <c r="AH37" s="701"/>
      <c r="AI37" s="701"/>
      <c r="AJ37" s="701" t="s">
        <v>793</v>
      </c>
      <c r="AK37" s="701" t="s">
        <v>793</v>
      </c>
      <c r="AL37" s="702" t="s">
        <v>793</v>
      </c>
    </row>
    <row r="38" spans="1:38" ht="14.4">
      <c r="A38" s="279" t="s">
        <v>793</v>
      </c>
      <c r="S38" s="280" t="s">
        <v>793</v>
      </c>
      <c r="T38" s="701" t="s">
        <v>793</v>
      </c>
      <c r="U38" s="701"/>
      <c r="V38" s="701"/>
      <c r="W38" s="701"/>
      <c r="X38" s="701"/>
      <c r="Y38" s="701"/>
      <c r="Z38" s="701"/>
      <c r="AA38" s="701"/>
      <c r="AB38" s="701"/>
      <c r="AC38" s="701"/>
      <c r="AD38" s="701"/>
      <c r="AE38" s="701"/>
      <c r="AF38" s="701"/>
      <c r="AG38" s="701"/>
      <c r="AH38" s="701"/>
      <c r="AI38" s="701"/>
      <c r="AJ38" s="701" t="s">
        <v>793</v>
      </c>
      <c r="AK38" s="701" t="s">
        <v>793</v>
      </c>
      <c r="AL38" s="702" t="s">
        <v>793</v>
      </c>
    </row>
    <row r="39" spans="1:38" ht="14.4">
      <c r="A39" s="279" t="s">
        <v>793</v>
      </c>
      <c r="S39" s="280" t="s">
        <v>793</v>
      </c>
      <c r="T39" s="701" t="s">
        <v>793</v>
      </c>
      <c r="U39" s="701"/>
      <c r="V39" s="701"/>
      <c r="W39" s="701"/>
      <c r="X39" s="701"/>
      <c r="Y39" s="701"/>
      <c r="Z39" s="701"/>
      <c r="AA39" s="701"/>
      <c r="AB39" s="701"/>
      <c r="AC39" s="701"/>
      <c r="AD39" s="701"/>
      <c r="AE39" s="701"/>
      <c r="AF39" s="701"/>
      <c r="AG39" s="701"/>
      <c r="AH39" s="701"/>
      <c r="AI39" s="701"/>
      <c r="AJ39" s="701" t="s">
        <v>793</v>
      </c>
      <c r="AK39" s="701" t="s">
        <v>793</v>
      </c>
      <c r="AL39" s="702" t="s">
        <v>793</v>
      </c>
    </row>
    <row r="40" spans="1:38" ht="14.4">
      <c r="A40" s="279" t="s">
        <v>793</v>
      </c>
      <c r="S40" s="280" t="s">
        <v>793</v>
      </c>
      <c r="T40" s="701" t="s">
        <v>793</v>
      </c>
      <c r="U40" s="701"/>
      <c r="V40" s="701"/>
      <c r="W40" s="701"/>
      <c r="X40" s="701"/>
      <c r="Y40" s="701"/>
      <c r="Z40" s="701"/>
      <c r="AA40" s="701"/>
      <c r="AB40" s="701"/>
      <c r="AC40" s="701"/>
      <c r="AD40" s="701"/>
      <c r="AE40" s="701"/>
      <c r="AF40" s="701"/>
      <c r="AG40" s="701"/>
      <c r="AH40" s="701"/>
      <c r="AI40" s="701"/>
      <c r="AJ40" s="701" t="s">
        <v>793</v>
      </c>
      <c r="AK40" s="701" t="s">
        <v>793</v>
      </c>
      <c r="AL40" s="702" t="s">
        <v>793</v>
      </c>
    </row>
    <row r="41" spans="1:38" ht="14.4">
      <c r="A41" s="279" t="s">
        <v>793</v>
      </c>
      <c r="S41" s="280" t="s">
        <v>793</v>
      </c>
      <c r="T41" s="701" t="s">
        <v>793</v>
      </c>
      <c r="U41" s="701"/>
      <c r="V41" s="701"/>
      <c r="W41" s="701"/>
      <c r="X41" s="701"/>
      <c r="Y41" s="701"/>
      <c r="Z41" s="701"/>
      <c r="AA41" s="701"/>
      <c r="AB41" s="701"/>
      <c r="AC41" s="701"/>
      <c r="AD41" s="701"/>
      <c r="AE41" s="701"/>
      <c r="AF41" s="701"/>
      <c r="AG41" s="701"/>
      <c r="AH41" s="701"/>
      <c r="AI41" s="701"/>
      <c r="AJ41" s="701" t="s">
        <v>793</v>
      </c>
      <c r="AK41" s="701" t="s">
        <v>793</v>
      </c>
      <c r="AL41" s="702" t="s">
        <v>793</v>
      </c>
    </row>
    <row r="42" spans="1:38" ht="14.4">
      <c r="A42" s="279" t="s">
        <v>793</v>
      </c>
      <c r="S42" s="280" t="s">
        <v>793</v>
      </c>
      <c r="T42" s="701" t="s">
        <v>793</v>
      </c>
      <c r="U42" s="701"/>
      <c r="V42" s="701"/>
      <c r="W42" s="701"/>
      <c r="X42" s="701"/>
      <c r="Y42" s="701"/>
      <c r="Z42" s="701"/>
      <c r="AA42" s="701"/>
      <c r="AB42" s="701"/>
      <c r="AC42" s="701"/>
      <c r="AD42" s="701"/>
      <c r="AE42" s="701"/>
      <c r="AF42" s="701"/>
      <c r="AG42" s="701"/>
      <c r="AH42" s="701"/>
      <c r="AI42" s="701"/>
      <c r="AJ42" s="701" t="s">
        <v>793</v>
      </c>
      <c r="AK42" s="701" t="s">
        <v>793</v>
      </c>
      <c r="AL42" s="702" t="s">
        <v>793</v>
      </c>
    </row>
    <row r="43" spans="1:38" ht="14.4">
      <c r="A43" s="279" t="s">
        <v>793</v>
      </c>
      <c r="S43" s="280" t="s">
        <v>793</v>
      </c>
      <c r="T43" s="701" t="s">
        <v>793</v>
      </c>
      <c r="U43" s="701" t="s">
        <v>793</v>
      </c>
      <c r="V43" s="701" t="s">
        <v>793</v>
      </c>
      <c r="W43" s="701" t="s">
        <v>793</v>
      </c>
      <c r="X43" s="701" t="s">
        <v>793</v>
      </c>
      <c r="Y43" s="701" t="s">
        <v>793</v>
      </c>
      <c r="Z43" s="701" t="s">
        <v>793</v>
      </c>
      <c r="AA43" s="701" t="s">
        <v>793</v>
      </c>
      <c r="AB43" s="701" t="s">
        <v>793</v>
      </c>
      <c r="AC43" s="701" t="s">
        <v>793</v>
      </c>
      <c r="AD43" s="701" t="s">
        <v>793</v>
      </c>
      <c r="AE43" s="701" t="s">
        <v>793</v>
      </c>
      <c r="AF43" s="701" t="s">
        <v>793</v>
      </c>
      <c r="AG43" s="701" t="s">
        <v>793</v>
      </c>
      <c r="AH43" s="701" t="s">
        <v>793</v>
      </c>
      <c r="AI43" s="701" t="s">
        <v>793</v>
      </c>
      <c r="AJ43" s="701" t="s">
        <v>793</v>
      </c>
      <c r="AK43" s="701" t="s">
        <v>793</v>
      </c>
      <c r="AL43" s="702" t="s">
        <v>793</v>
      </c>
    </row>
    <row r="44" spans="1:38" ht="14.4">
      <c r="A44" s="279" t="s">
        <v>793</v>
      </c>
      <c r="S44" s="280" t="s">
        <v>793</v>
      </c>
      <c r="T44" s="701" t="s">
        <v>793</v>
      </c>
      <c r="U44" s="701" t="s">
        <v>793</v>
      </c>
      <c r="V44" s="704"/>
      <c r="W44" s="701" t="s">
        <v>793</v>
      </c>
      <c r="X44" s="701" t="s">
        <v>793</v>
      </c>
      <c r="Y44" s="701" t="s">
        <v>793</v>
      </c>
      <c r="Z44" s="701" t="s">
        <v>793</v>
      </c>
      <c r="AA44" s="701" t="s">
        <v>793</v>
      </c>
      <c r="AB44" s="701" t="s">
        <v>793</v>
      </c>
      <c r="AC44" s="701" t="s">
        <v>793</v>
      </c>
      <c r="AD44" s="701" t="s">
        <v>793</v>
      </c>
      <c r="AE44" s="701" t="s">
        <v>793</v>
      </c>
      <c r="AF44" s="701" t="s">
        <v>793</v>
      </c>
      <c r="AG44" s="701" t="s">
        <v>793</v>
      </c>
      <c r="AH44" s="701" t="s">
        <v>793</v>
      </c>
      <c r="AI44" s="701" t="s">
        <v>793</v>
      </c>
      <c r="AJ44" s="701" t="s">
        <v>793</v>
      </c>
      <c r="AK44" s="701" t="s">
        <v>793</v>
      </c>
      <c r="AL44" s="702" t="s">
        <v>793</v>
      </c>
    </row>
    <row r="45" spans="1:38" ht="14.4">
      <c r="A45" s="279" t="s">
        <v>793</v>
      </c>
      <c r="S45" s="280" t="s">
        <v>793</v>
      </c>
      <c r="T45" s="701" t="s">
        <v>793</v>
      </c>
      <c r="U45" s="701" t="s">
        <v>793</v>
      </c>
      <c r="V45" s="701" t="s">
        <v>793</v>
      </c>
      <c r="W45" s="701" t="s">
        <v>793</v>
      </c>
      <c r="X45" s="701" t="s">
        <v>793</v>
      </c>
      <c r="Y45" s="701" t="s">
        <v>793</v>
      </c>
      <c r="Z45" s="701" t="s">
        <v>793</v>
      </c>
      <c r="AA45" s="701" t="s">
        <v>793</v>
      </c>
      <c r="AB45" s="701" t="s">
        <v>793</v>
      </c>
      <c r="AC45" s="701" t="s">
        <v>793</v>
      </c>
      <c r="AD45" s="701" t="s">
        <v>793</v>
      </c>
      <c r="AE45" s="701" t="s">
        <v>793</v>
      </c>
      <c r="AF45" s="701" t="s">
        <v>793</v>
      </c>
      <c r="AG45" s="701" t="s">
        <v>793</v>
      </c>
      <c r="AH45" s="701" t="s">
        <v>793</v>
      </c>
      <c r="AI45" s="701" t="s">
        <v>793</v>
      </c>
      <c r="AJ45" s="701" t="s">
        <v>793</v>
      </c>
      <c r="AK45" s="701" t="s">
        <v>793</v>
      </c>
      <c r="AL45" s="702" t="s">
        <v>793</v>
      </c>
    </row>
    <row r="46" spans="1:38" ht="14.4">
      <c r="A46" s="279" t="s">
        <v>793</v>
      </c>
      <c r="S46" s="280" t="s">
        <v>793</v>
      </c>
      <c r="T46" s="701" t="s">
        <v>793</v>
      </c>
      <c r="U46" s="701" t="s">
        <v>811</v>
      </c>
      <c r="V46" s="701"/>
      <c r="W46" s="701"/>
      <c r="X46" s="701"/>
      <c r="Y46" s="701"/>
      <c r="Z46" s="701"/>
      <c r="AA46" s="701"/>
      <c r="AB46" s="701"/>
      <c r="AC46" s="701"/>
      <c r="AD46" s="701"/>
      <c r="AE46" s="701"/>
      <c r="AF46" s="701"/>
      <c r="AG46" s="701"/>
      <c r="AH46" s="701"/>
      <c r="AI46" s="701"/>
      <c r="AJ46" s="701" t="s">
        <v>793</v>
      </c>
      <c r="AK46" s="701" t="s">
        <v>793</v>
      </c>
      <c r="AL46" s="702" t="s">
        <v>793</v>
      </c>
    </row>
    <row r="47" spans="1:38">
      <c r="A47" s="279" t="s">
        <v>793</v>
      </c>
      <c r="S47" s="280" t="s">
        <v>793</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793</v>
      </c>
      <c r="S48" s="280" t="s">
        <v>793</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793</v>
      </c>
      <c r="S49" s="280" t="s">
        <v>793</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793</v>
      </c>
      <c r="B50" s="320" t="s">
        <v>812</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793</v>
      </c>
      <c r="B51" s="319"/>
      <c r="C51" s="319"/>
      <c r="D51" s="319"/>
      <c r="E51" s="319"/>
      <c r="F51" s="319"/>
      <c r="G51" s="319"/>
      <c r="H51" s="319"/>
      <c r="I51" s="319"/>
      <c r="J51" s="319"/>
      <c r="K51" s="319"/>
      <c r="L51" s="319"/>
      <c r="M51" s="319"/>
      <c r="N51" s="319"/>
      <c r="O51" s="319"/>
      <c r="P51" s="319"/>
      <c r="Q51" s="319"/>
      <c r="S51" s="280" t="s">
        <v>793</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793</v>
      </c>
      <c r="B52" s="319" t="s">
        <v>813</v>
      </c>
      <c r="S52" s="280" t="s">
        <v>793</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793</v>
      </c>
      <c r="B53" s="319"/>
      <c r="C53" s="319"/>
      <c r="D53" s="319"/>
      <c r="E53" s="319"/>
      <c r="F53" s="319"/>
      <c r="G53" s="319"/>
      <c r="H53" s="319"/>
      <c r="I53" s="319"/>
      <c r="J53" s="319"/>
      <c r="K53" s="319"/>
      <c r="L53" s="319"/>
      <c r="M53" s="319"/>
      <c r="N53" s="319"/>
      <c r="O53" s="319"/>
      <c r="P53" s="319"/>
      <c r="Q53" s="319"/>
      <c r="R53" s="319"/>
      <c r="S53" s="280" t="s">
        <v>793</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709</v>
      </c>
      <c r="C55" s="574"/>
      <c r="D55" s="574"/>
      <c r="E55" s="574"/>
      <c r="F55" s="574"/>
      <c r="G55" s="574"/>
      <c r="H55" s="574"/>
      <c r="I55" s="574"/>
      <c r="J55" s="574"/>
      <c r="K55" s="574"/>
      <c r="L55" s="574"/>
      <c r="M55" s="574"/>
      <c r="N55" s="574"/>
      <c r="O55" s="574"/>
      <c r="P55" s="574"/>
      <c r="Q55" s="574"/>
      <c r="R55" s="574"/>
      <c r="S55" s="688"/>
      <c r="T55" s="344"/>
      <c r="U55" s="706" t="s">
        <v>709</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0" t="s">
        <v>814</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815</v>
      </c>
      <c r="C2" s="319"/>
      <c r="D2" s="319"/>
      <c r="E2" s="319"/>
      <c r="F2" s="319"/>
      <c r="G2" s="319"/>
      <c r="H2" s="319"/>
      <c r="I2" s="319"/>
      <c r="J2" s="319"/>
      <c r="K2" s="319"/>
      <c r="L2" s="319"/>
      <c r="M2" s="319"/>
      <c r="N2" s="319"/>
      <c r="O2" s="319"/>
      <c r="P2" s="319"/>
      <c r="Q2" s="319"/>
      <c r="R2" s="319"/>
      <c r="S2" s="320"/>
      <c r="T2" s="319"/>
      <c r="U2" t="s">
        <v>816</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817</v>
      </c>
      <c r="C4" s="707"/>
      <c r="D4" s="707"/>
      <c r="E4" s="707"/>
      <c r="F4" s="707"/>
      <c r="G4" s="707"/>
      <c r="H4" s="707"/>
      <c r="I4" s="707"/>
      <c r="J4" s="707"/>
      <c r="K4" s="707"/>
      <c r="L4" s="707"/>
      <c r="M4" s="707"/>
      <c r="N4" s="707"/>
      <c r="O4" s="707"/>
      <c r="P4" s="707"/>
      <c r="Q4" s="319"/>
      <c r="R4" s="319"/>
      <c r="S4" s="320"/>
      <c r="T4" s="319"/>
      <c r="U4" s="319" t="s">
        <v>818</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819</v>
      </c>
      <c r="V5" s="319"/>
      <c r="W5" s="319"/>
      <c r="X5" s="319"/>
      <c r="Y5" s="319"/>
      <c r="Z5" s="319"/>
      <c r="AA5" s="319"/>
      <c r="AB5" s="319"/>
      <c r="AC5" s="319"/>
      <c r="AD5" s="319"/>
      <c r="AE5" s="319"/>
      <c r="AF5" s="319"/>
      <c r="AG5" s="319"/>
      <c r="AH5" s="319"/>
      <c r="AI5" s="319"/>
      <c r="AJ5" s="319"/>
      <c r="AK5" s="319"/>
      <c r="AL5" s="280"/>
    </row>
    <row r="6" spans="1:38">
      <c r="B6" s="319" t="s">
        <v>820</v>
      </c>
      <c r="C6" s="319"/>
      <c r="D6" s="319"/>
      <c r="E6" s="319"/>
      <c r="F6" s="319"/>
      <c r="G6" s="319"/>
      <c r="H6" s="319"/>
      <c r="I6" s="319"/>
      <c r="J6" s="319"/>
      <c r="K6" s="319"/>
      <c r="L6" s="319"/>
      <c r="M6" s="319"/>
      <c r="N6" s="319"/>
      <c r="O6" s="319"/>
      <c r="P6" s="319"/>
      <c r="Q6" s="319"/>
      <c r="R6" s="319"/>
      <c r="S6" s="320"/>
      <c r="T6" s="319"/>
      <c r="AL6" s="280"/>
    </row>
    <row r="7" spans="1:38">
      <c r="B7" s="319" t="s">
        <v>821</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822</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823</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820</v>
      </c>
      <c r="V26" s="319"/>
      <c r="W26" s="319"/>
      <c r="X26" s="319"/>
      <c r="Y26" s="319"/>
      <c r="Z26" s="319"/>
      <c r="AA26" s="319"/>
      <c r="AB26" s="319"/>
      <c r="AC26" s="319"/>
      <c r="AD26" s="319"/>
      <c r="AE26" s="319"/>
      <c r="AF26" s="319"/>
      <c r="AG26" s="319"/>
      <c r="AH26" s="319"/>
      <c r="AI26" s="319"/>
      <c r="AL26" s="280"/>
    </row>
    <row r="27" spans="2:38">
      <c r="B27" s="708" t="s">
        <v>824</v>
      </c>
      <c r="C27" s="708"/>
      <c r="D27" s="708"/>
      <c r="E27" s="708"/>
      <c r="F27" s="708"/>
      <c r="G27" s="708"/>
      <c r="H27" s="708"/>
      <c r="I27" s="708"/>
      <c r="J27" s="708"/>
      <c r="K27" s="708"/>
      <c r="L27" s="708"/>
      <c r="M27" s="708"/>
      <c r="N27" s="708"/>
      <c r="O27" s="708"/>
      <c r="P27" s="708"/>
      <c r="Q27" s="708"/>
      <c r="R27" s="708"/>
      <c r="S27" s="320"/>
      <c r="T27" s="319"/>
      <c r="U27" s="319" t="s">
        <v>821</v>
      </c>
      <c r="V27" s="319"/>
      <c r="W27" s="319"/>
      <c r="X27" s="319"/>
      <c r="Y27" s="319"/>
      <c r="Z27" s="319"/>
      <c r="AA27" s="319"/>
      <c r="AB27" s="319"/>
      <c r="AC27" s="319"/>
      <c r="AD27" s="319"/>
      <c r="AE27" s="319"/>
      <c r="AF27" s="319"/>
      <c r="AG27" s="319"/>
      <c r="AH27" s="319"/>
      <c r="AI27" s="319"/>
      <c r="AL27" s="280"/>
    </row>
    <row r="28" spans="2:38">
      <c r="B28" s="708" t="s">
        <v>825</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822</v>
      </c>
      <c r="V29" s="319"/>
      <c r="W29" s="319"/>
      <c r="X29" s="319"/>
      <c r="Y29" s="319"/>
      <c r="Z29" s="319"/>
      <c r="AA29" s="319"/>
      <c r="AB29" s="319"/>
      <c r="AC29" s="319"/>
      <c r="AD29" s="319"/>
      <c r="AE29" s="319"/>
      <c r="AF29" s="319"/>
      <c r="AG29" s="319"/>
      <c r="AH29" s="319"/>
      <c r="AI29" s="319"/>
      <c r="AL29" s="280"/>
    </row>
    <row r="30" spans="2:38">
      <c r="B30" s="319" t="s">
        <v>826</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827</v>
      </c>
      <c r="V31" s="319"/>
      <c r="W31" s="319"/>
      <c r="X31" s="319"/>
      <c r="Y31" s="319"/>
      <c r="Z31" s="319"/>
      <c r="AA31" s="319"/>
      <c r="AB31" s="319"/>
      <c r="AC31" s="319"/>
      <c r="AD31" s="319"/>
      <c r="AE31" s="319"/>
      <c r="AF31" s="319"/>
      <c r="AG31" s="319"/>
      <c r="AH31" s="319"/>
      <c r="AI31" s="319"/>
      <c r="AL31" s="280"/>
    </row>
    <row r="32" spans="2:38">
      <c r="B32" s="319" t="s">
        <v>828</v>
      </c>
      <c r="C32" s="319"/>
      <c r="D32" s="319"/>
      <c r="E32" s="319"/>
      <c r="F32" s="319"/>
      <c r="G32" s="319"/>
      <c r="H32" s="319"/>
      <c r="I32" s="319"/>
      <c r="J32" s="319"/>
      <c r="K32" s="319"/>
      <c r="L32" s="319"/>
      <c r="M32" s="319"/>
      <c r="N32" s="319"/>
      <c r="O32" s="319"/>
      <c r="P32" s="319"/>
      <c r="Q32" s="319"/>
      <c r="R32" s="319"/>
      <c r="S32" s="320"/>
      <c r="T32" s="319"/>
      <c r="U32" s="319" t="s">
        <v>829</v>
      </c>
      <c r="V32" s="319"/>
      <c r="W32" s="319"/>
      <c r="X32" s="319"/>
      <c r="Y32" s="319"/>
      <c r="Z32" s="319"/>
      <c r="AA32" s="319"/>
      <c r="AB32" s="319"/>
      <c r="AC32" s="319"/>
      <c r="AD32" s="319"/>
      <c r="AE32" s="319"/>
      <c r="AF32" s="319"/>
      <c r="AG32" s="319"/>
      <c r="AH32" s="319"/>
      <c r="AI32" s="319"/>
      <c r="AL32" s="280"/>
    </row>
    <row r="33" spans="2:38">
      <c r="B33" s="319" t="s">
        <v>830</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831</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832</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833</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834</v>
      </c>
      <c r="C52" s="319"/>
      <c r="D52" s="319"/>
      <c r="E52" s="319"/>
      <c r="F52" s="319"/>
      <c r="G52" s="319"/>
      <c r="H52" s="319"/>
      <c r="I52" s="319"/>
      <c r="J52" s="319"/>
      <c r="K52" s="319"/>
      <c r="L52" s="319"/>
      <c r="M52" s="319"/>
      <c r="N52" s="319"/>
      <c r="O52" s="319"/>
      <c r="P52" s="319"/>
      <c r="Q52" s="319"/>
      <c r="R52" s="319"/>
      <c r="S52" s="709"/>
      <c r="T52" s="279"/>
      <c r="U52" s="319" t="s">
        <v>835</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836</v>
      </c>
      <c r="V53" s="319"/>
      <c r="W53" s="319"/>
      <c r="X53" s="319"/>
      <c r="Y53" s="319"/>
      <c r="Z53" s="319"/>
      <c r="AA53" s="319"/>
      <c r="AB53" s="319"/>
      <c r="AC53" s="319"/>
      <c r="AD53" s="319"/>
      <c r="AE53" s="319"/>
      <c r="AF53" s="319"/>
      <c r="AG53" s="319"/>
      <c r="AH53" s="319"/>
      <c r="AI53" s="319"/>
      <c r="AL53" s="280"/>
    </row>
    <row r="54" spans="1:38">
      <c r="A54" s="573"/>
      <c r="S54" s="688"/>
      <c r="T54" s="279"/>
      <c r="U54" s="319" t="s">
        <v>837</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709</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1" t="s">
        <v>838</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839</v>
      </c>
      <c r="C3" s="715"/>
      <c r="D3" s="715"/>
      <c r="E3" s="715"/>
      <c r="F3" s="715"/>
      <c r="G3" s="715"/>
      <c r="H3" s="715"/>
      <c r="I3" s="715"/>
      <c r="J3" s="715"/>
      <c r="K3" s="715"/>
      <c r="L3" s="715"/>
      <c r="M3" s="715"/>
      <c r="N3" s="715"/>
      <c r="O3" s="715"/>
      <c r="P3" s="715"/>
      <c r="Q3" s="715"/>
      <c r="R3" s="715"/>
      <c r="S3" s="716"/>
    </row>
    <row r="4" spans="1:21">
      <c r="A4" s="714"/>
      <c r="B4" s="714" t="s">
        <v>840</v>
      </c>
      <c r="C4" s="715"/>
      <c r="D4" s="715"/>
      <c r="E4" s="715"/>
      <c r="F4" s="715"/>
      <c r="G4" s="715"/>
      <c r="H4" s="715"/>
      <c r="I4" s="715"/>
      <c r="J4" s="715"/>
      <c r="K4" s="715"/>
      <c r="L4" s="715"/>
      <c r="M4" s="715"/>
      <c r="N4" s="715"/>
      <c r="O4" s="715"/>
      <c r="P4" s="715"/>
      <c r="Q4" s="715"/>
      <c r="R4" s="715"/>
      <c r="S4" s="716"/>
      <c r="U4" s="403"/>
    </row>
    <row r="5" spans="1:21">
      <c r="A5" s="713"/>
      <c r="B5" s="714" t="s">
        <v>841</v>
      </c>
      <c r="C5" s="715"/>
      <c r="D5" s="715"/>
      <c r="E5" s="715"/>
      <c r="F5" s="715"/>
      <c r="G5" s="715"/>
      <c r="H5" s="715"/>
      <c r="I5" s="715"/>
      <c r="J5" s="715"/>
      <c r="K5" s="715"/>
      <c r="L5" s="715"/>
      <c r="M5" s="715"/>
      <c r="N5" s="715"/>
      <c r="O5" s="715"/>
      <c r="P5" s="715"/>
      <c r="Q5" s="715"/>
      <c r="R5" s="715"/>
      <c r="S5" s="716"/>
    </row>
    <row r="6" spans="1:21">
      <c r="A6" s="713"/>
      <c r="B6" s="714" t="s">
        <v>842</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2"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843</v>
      </c>
      <c r="C31" s="719"/>
      <c r="D31" s="719"/>
      <c r="E31" s="719"/>
      <c r="F31" s="719"/>
      <c r="G31" s="719" t="s">
        <v>844</v>
      </c>
      <c r="H31" s="719"/>
      <c r="I31" s="719"/>
      <c r="J31" s="719"/>
      <c r="K31" s="719"/>
      <c r="L31" s="719"/>
      <c r="M31" s="719"/>
      <c r="N31" s="719" t="s">
        <v>845</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709</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399999999999999">
      <c r="A36" s="713"/>
      <c r="B36" s="721" t="s">
        <v>846</v>
      </c>
      <c r="C36" s="722"/>
      <c r="D36" s="722"/>
      <c r="E36" s="715"/>
      <c r="F36" s="715"/>
      <c r="G36" s="715"/>
      <c r="H36" s="715"/>
      <c r="I36" s="715"/>
      <c r="J36" s="715"/>
      <c r="K36" s="715"/>
      <c r="L36" s="715"/>
      <c r="M36" s="715"/>
      <c r="N36" s="715"/>
      <c r="O36" s="715"/>
      <c r="P36" s="715"/>
      <c r="Q36" s="715"/>
      <c r="R36" s="715"/>
      <c r="S36" s="716"/>
    </row>
    <row r="37" spans="1:19" ht="17.399999999999999">
      <c r="A37" s="713"/>
      <c r="B37" s="723" t="s">
        <v>847</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848</v>
      </c>
      <c r="B39" s="942" t="s">
        <v>849</v>
      </c>
      <c r="C39" s="942"/>
      <c r="D39" s="942"/>
      <c r="E39" s="942"/>
      <c r="F39" s="942"/>
      <c r="G39" s="942"/>
      <c r="H39" s="942"/>
      <c r="I39" s="942"/>
      <c r="J39" s="942"/>
      <c r="K39" s="942"/>
      <c r="L39" s="942"/>
      <c r="M39" s="942"/>
      <c r="N39" s="942"/>
      <c r="O39" s="942"/>
      <c r="P39" s="942"/>
      <c r="Q39" s="942"/>
      <c r="R39" s="942"/>
      <c r="S39" s="726" t="s">
        <v>848</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6" t="s">
        <v>850</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399999999999999">
      <c r="A27" s="573"/>
      <c r="B27" s="731" t="s">
        <v>846</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399999999999999">
      <c r="A28" s="573"/>
      <c r="B28" s="733" t="s">
        <v>847</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848</v>
      </c>
      <c r="B30" s="943" t="s">
        <v>851</v>
      </c>
      <c r="C30" s="943"/>
      <c r="D30" s="943"/>
      <c r="E30" s="943"/>
      <c r="F30" s="943"/>
      <c r="G30" s="943"/>
      <c r="H30" s="943"/>
      <c r="I30" s="943"/>
      <c r="J30" s="943"/>
      <c r="K30" s="943"/>
      <c r="L30" s="943"/>
      <c r="M30" s="943"/>
      <c r="N30" s="943"/>
      <c r="O30" s="943"/>
      <c r="P30" s="943"/>
      <c r="Q30" s="943"/>
      <c r="R30" s="943"/>
      <c r="S30" s="736" t="s">
        <v>848</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427B-9227-493E-B854-2E50D628F645}">
  <dimension ref="A1"/>
  <sheetViews>
    <sheetView workbookViewId="0"/>
  </sheetViews>
  <sheetFormatPr baseColWidth="10" defaultRowHeight="13.2"/>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6" t="s">
        <v>852</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853</v>
      </c>
      <c r="AL2" s="280"/>
    </row>
    <row r="3" spans="1:38">
      <c r="A3" s="740"/>
      <c r="B3" s="687" t="s">
        <v>854</v>
      </c>
      <c r="C3" s="687"/>
      <c r="D3" s="687"/>
      <c r="E3" s="687"/>
      <c r="F3" s="687"/>
      <c r="G3" s="687"/>
      <c r="H3" s="687"/>
      <c r="I3" s="687"/>
      <c r="J3" s="687"/>
      <c r="K3" s="687"/>
      <c r="L3" s="687"/>
      <c r="M3" s="687"/>
      <c r="N3" s="687"/>
      <c r="O3" s="687"/>
      <c r="P3" s="687"/>
      <c r="Q3" s="687"/>
      <c r="R3" s="687"/>
      <c r="S3" s="709"/>
      <c r="T3" s="279"/>
      <c r="U3" s="319" t="s">
        <v>855</v>
      </c>
      <c r="AL3" s="280"/>
    </row>
    <row r="4" spans="1:38">
      <c r="A4" s="740"/>
      <c r="B4" s="687" t="s">
        <v>856</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857</v>
      </c>
      <c r="AL5" s="280"/>
    </row>
    <row r="6" spans="1:38">
      <c r="A6" s="740"/>
      <c r="B6" s="687" t="s">
        <v>858</v>
      </c>
      <c r="C6" s="687"/>
      <c r="D6" s="687"/>
      <c r="E6" s="687"/>
      <c r="F6" s="687"/>
      <c r="G6" s="687"/>
      <c r="H6" s="687"/>
      <c r="I6" s="687"/>
      <c r="J6" s="687"/>
      <c r="K6" s="687"/>
      <c r="L6" s="687"/>
      <c r="M6" s="687"/>
      <c r="N6" s="687"/>
      <c r="O6" s="687"/>
      <c r="P6" s="687"/>
      <c r="Q6" s="687"/>
      <c r="R6" s="687"/>
      <c r="S6" s="709"/>
      <c r="T6" s="279"/>
      <c r="AL6" s="280"/>
    </row>
    <row r="7" spans="1:38">
      <c r="A7" s="740"/>
      <c r="B7" s="687" t="s">
        <v>859</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860</v>
      </c>
      <c r="C9" s="687"/>
      <c r="D9" s="687" t="s">
        <v>861</v>
      </c>
      <c r="E9" s="687"/>
      <c r="F9" s="687"/>
      <c r="G9" s="687"/>
      <c r="H9" s="687"/>
      <c r="I9" s="687"/>
      <c r="J9" s="687"/>
      <c r="K9" s="687"/>
      <c r="L9" s="687"/>
      <c r="M9" s="687"/>
      <c r="N9" s="687"/>
      <c r="O9" s="687"/>
      <c r="P9" s="687"/>
      <c r="Q9" s="687"/>
      <c r="R9" s="687"/>
      <c r="S9" s="709"/>
      <c r="T9" s="279"/>
      <c r="AL9" s="280"/>
    </row>
    <row r="10" spans="1:38">
      <c r="A10" s="740"/>
      <c r="B10" s="687" t="s">
        <v>862</v>
      </c>
      <c r="C10" s="687"/>
      <c r="D10" s="319" t="s">
        <v>863</v>
      </c>
      <c r="E10" s="687"/>
      <c r="F10" s="687"/>
      <c r="G10" s="687"/>
      <c r="H10" s="687"/>
      <c r="I10" s="687"/>
      <c r="J10" s="687"/>
      <c r="K10" s="687"/>
      <c r="L10" s="687"/>
      <c r="M10" s="687"/>
      <c r="N10" s="687"/>
      <c r="O10" s="687"/>
      <c r="P10" s="687"/>
      <c r="Q10" s="687"/>
      <c r="R10" s="687"/>
      <c r="S10" s="709"/>
      <c r="T10" s="279"/>
      <c r="AL10" s="280"/>
    </row>
    <row r="11" spans="1:38">
      <c r="A11" s="740"/>
      <c r="B11" s="687" t="s">
        <v>864</v>
      </c>
      <c r="C11" s="687"/>
      <c r="D11" s="687" t="s">
        <v>865</v>
      </c>
      <c r="E11" s="687"/>
      <c r="F11" s="687"/>
      <c r="G11" s="687"/>
      <c r="H11" s="687"/>
      <c r="I11" s="687"/>
      <c r="J11" s="687"/>
      <c r="K11" s="687"/>
      <c r="L11" s="687"/>
      <c r="M11" s="687"/>
      <c r="N11" s="687"/>
      <c r="O11" s="687"/>
      <c r="P11" s="687"/>
      <c r="Q11" s="687"/>
      <c r="R11" s="687"/>
      <c r="S11" s="709"/>
      <c r="T11" s="279"/>
      <c r="AL11" s="280"/>
    </row>
    <row r="12" spans="1:38">
      <c r="A12" s="740"/>
      <c r="B12" s="687" t="s">
        <v>866</v>
      </c>
      <c r="C12" s="687"/>
      <c r="D12" s="687" t="s">
        <v>867</v>
      </c>
      <c r="E12" s="687"/>
      <c r="F12" s="687"/>
      <c r="G12" s="687"/>
      <c r="H12" s="687"/>
      <c r="I12" s="687"/>
      <c r="J12" s="687"/>
      <c r="K12" s="687"/>
      <c r="L12" s="687"/>
      <c r="M12" s="687"/>
      <c r="N12" s="687"/>
      <c r="O12" s="687"/>
      <c r="P12" s="687"/>
      <c r="Q12" s="687"/>
      <c r="R12" s="687"/>
      <c r="S12" s="709"/>
      <c r="T12" s="279"/>
      <c r="AL12" s="280"/>
    </row>
    <row r="13" spans="1:38">
      <c r="A13" s="740"/>
      <c r="B13" s="319" t="s">
        <v>868</v>
      </c>
      <c r="C13" s="687"/>
      <c r="D13" s="687" t="s">
        <v>869</v>
      </c>
      <c r="E13" s="687"/>
      <c r="F13" s="687"/>
      <c r="G13" s="687"/>
      <c r="H13" s="687"/>
      <c r="I13" s="687"/>
      <c r="J13" s="687"/>
      <c r="K13" s="687"/>
      <c r="L13" s="687"/>
      <c r="M13" s="687"/>
      <c r="N13" s="687"/>
      <c r="O13" s="687"/>
      <c r="P13" s="687"/>
      <c r="Q13" s="687"/>
      <c r="R13" s="687"/>
      <c r="S13" s="709"/>
      <c r="T13" s="279"/>
      <c r="AL13" s="280"/>
    </row>
    <row r="14" spans="1:38">
      <c r="A14" s="740"/>
      <c r="B14" s="687" t="s">
        <v>870</v>
      </c>
      <c r="C14" s="687"/>
      <c r="D14" s="687" t="s">
        <v>871</v>
      </c>
      <c r="E14" s="687"/>
      <c r="F14" s="687"/>
      <c r="G14" s="687"/>
      <c r="H14" s="687"/>
      <c r="I14" s="687"/>
      <c r="J14" s="687"/>
      <c r="K14" s="687"/>
      <c r="L14" s="687"/>
      <c r="M14" s="687"/>
      <c r="N14" s="687"/>
      <c r="O14" s="687"/>
      <c r="P14" s="687"/>
      <c r="Q14" s="687"/>
      <c r="R14" s="687"/>
      <c r="S14" s="709"/>
      <c r="T14" s="279"/>
      <c r="AL14" s="280"/>
    </row>
    <row r="15" spans="1:38">
      <c r="A15" s="740"/>
      <c r="B15" s="687" t="s">
        <v>872</v>
      </c>
      <c r="C15" s="687"/>
      <c r="D15" s="687" t="s">
        <v>873</v>
      </c>
      <c r="E15" s="687"/>
      <c r="F15" s="687"/>
      <c r="G15" s="687"/>
      <c r="H15" s="687"/>
      <c r="I15" s="687"/>
      <c r="J15" s="687"/>
      <c r="K15" s="687"/>
      <c r="L15" s="687"/>
      <c r="M15" s="687"/>
      <c r="N15" s="687"/>
      <c r="O15" s="687"/>
      <c r="P15" s="687"/>
      <c r="Q15" s="687"/>
      <c r="R15" s="687"/>
      <c r="S15" s="709"/>
      <c r="T15" s="279"/>
      <c r="AL15" s="280"/>
    </row>
    <row r="16" spans="1:38">
      <c r="A16" s="740"/>
      <c r="B16" s="319" t="s">
        <v>874</v>
      </c>
      <c r="C16" s="687"/>
      <c r="D16" s="687" t="s">
        <v>875</v>
      </c>
      <c r="E16" s="687"/>
      <c r="F16" s="687"/>
      <c r="G16" s="687"/>
      <c r="H16" s="687"/>
      <c r="I16" s="687"/>
      <c r="J16" s="687"/>
      <c r="K16" s="687"/>
      <c r="L16" s="687"/>
      <c r="M16" s="687"/>
      <c r="N16" s="687"/>
      <c r="O16" s="687"/>
      <c r="P16" s="687"/>
      <c r="Q16" s="687"/>
      <c r="R16" s="687"/>
      <c r="S16" s="709"/>
      <c r="T16" s="279"/>
      <c r="AL16" s="280"/>
    </row>
    <row r="17" spans="1:38">
      <c r="A17" s="740"/>
      <c r="B17" s="319" t="s">
        <v>876</v>
      </c>
      <c r="C17" s="687"/>
      <c r="D17" s="687" t="s">
        <v>877</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878</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879</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880</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881</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882</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883</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884</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709</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52" t="s">
        <v>885</v>
      </c>
      <c r="B1" s="852"/>
      <c r="C1" s="852"/>
      <c r="D1" s="852"/>
      <c r="E1" s="852"/>
      <c r="F1" s="852"/>
      <c r="G1" s="852"/>
      <c r="H1" s="852"/>
      <c r="I1" s="852"/>
      <c r="J1" s="852"/>
      <c r="K1" s="852"/>
      <c r="L1" s="852"/>
      <c r="M1" s="852"/>
      <c r="N1" s="852"/>
      <c r="O1" s="852"/>
      <c r="P1" s="852"/>
      <c r="Q1" s="852"/>
      <c r="R1" s="852"/>
      <c r="S1" s="852"/>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886</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887</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888</v>
      </c>
      <c r="C7" s="727"/>
      <c r="D7" s="727"/>
      <c r="E7" s="727"/>
      <c r="F7" s="727"/>
      <c r="G7" s="727"/>
      <c r="H7" s="727"/>
      <c r="I7" s="727"/>
      <c r="J7" s="727"/>
      <c r="K7" s="727"/>
      <c r="L7" s="727"/>
      <c r="M7" s="727"/>
      <c r="N7" s="727"/>
      <c r="O7" s="727"/>
      <c r="P7" s="727"/>
      <c r="Q7" s="727"/>
      <c r="R7" s="727"/>
      <c r="S7" s="727"/>
    </row>
    <row r="8" spans="1:21">
      <c r="A8" s="728"/>
      <c r="B8" s="727" t="s">
        <v>889</v>
      </c>
      <c r="C8" s="727"/>
      <c r="D8" s="727"/>
      <c r="E8" s="727"/>
      <c r="F8" s="727"/>
      <c r="G8" s="727"/>
      <c r="H8" s="727"/>
      <c r="I8" s="727"/>
      <c r="J8" s="727"/>
      <c r="K8" s="727"/>
      <c r="L8" s="727"/>
      <c r="M8" s="727"/>
      <c r="N8" s="727"/>
      <c r="O8" s="727"/>
      <c r="P8" s="727"/>
      <c r="Q8" s="727"/>
      <c r="R8" s="727"/>
      <c r="S8" s="727"/>
    </row>
    <row r="9" spans="1:21">
      <c r="A9" s="728"/>
      <c r="B9" s="727" t="s">
        <v>890</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2" customHeight="1">
      <c r="A11" s="728"/>
      <c r="B11" s="944" t="s">
        <v>891</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892</v>
      </c>
      <c r="C14" s="727"/>
      <c r="D14" s="727"/>
      <c r="E14" s="727"/>
      <c r="F14" s="727"/>
      <c r="G14" s="727"/>
      <c r="H14" s="727"/>
      <c r="I14" s="727"/>
      <c r="J14" s="727"/>
      <c r="K14" s="727"/>
      <c r="L14" s="727"/>
      <c r="M14" s="727"/>
      <c r="N14" s="727"/>
      <c r="O14" s="727"/>
      <c r="P14" s="727"/>
      <c r="Q14" s="727"/>
      <c r="R14" s="727"/>
      <c r="S14" s="727"/>
    </row>
    <row r="15" spans="1:21">
      <c r="A15" s="728"/>
      <c r="B15" s="727" t="s">
        <v>893</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894</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895</v>
      </c>
      <c r="C20" s="748"/>
      <c r="D20" s="727"/>
      <c r="E20" s="727"/>
      <c r="F20" s="727"/>
      <c r="G20" s="727"/>
      <c r="H20" s="727"/>
      <c r="I20" s="727"/>
      <c r="J20" s="727"/>
      <c r="K20" s="727"/>
      <c r="L20" s="727"/>
      <c r="M20" s="727"/>
      <c r="N20" s="727"/>
      <c r="O20" s="727"/>
      <c r="P20" s="727"/>
      <c r="Q20" s="727"/>
      <c r="R20" s="727"/>
      <c r="S20" s="727"/>
    </row>
    <row r="21" spans="1:19">
      <c r="A21" s="728"/>
      <c r="B21" s="748" t="s">
        <v>896</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897</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709</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82</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Feuil1</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2023-03-16T17:22:13Z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